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" sheetId="1" r:id="rId4"/>
    <sheet state="visible" name="ThongtinDN" sheetId="2" r:id="rId5"/>
    <sheet state="visible" name="Tong hop" sheetId="3" r:id="rId6"/>
    <sheet state="visible" name="Sheet1" sheetId="4" r:id="rId7"/>
    <sheet state="visible" name="Nhập" sheetId="5" r:id="rId8"/>
    <sheet state="visible" name="Xuat" sheetId="6" r:id="rId9"/>
    <sheet state="visible" name="Phieu nhap" sheetId="7" r:id="rId10"/>
    <sheet state="visible" name="Phieu xuat" sheetId="8" r:id="rId11"/>
    <sheet state="visible" name="DMKH" sheetId="9" r:id="rId12"/>
  </sheets>
  <definedNames>
    <definedName name="_Order1">255</definedName>
    <definedName name="_Order2">255</definedName>
    <definedName localSheetId="0" name="h">{"'Sheet1'!$L$16"}</definedName>
    <definedName localSheetId="1" name="h">{"'Sheet1'!$L$16"}</definedName>
    <definedName name="h">{"'Sheet1'!$L$16"}</definedName>
    <definedName name="HTML_CodePage">950</definedName>
    <definedName localSheetId="0" name="HTML_Control">{"'Sheet1'!$L$16"}</definedName>
    <definedName localSheetId="1" name="HTML_Control">{"'Sheet1'!$L$16"}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"C:\2689\Q\國內\00q3961台化龍德PTA3建造\MyHTML.htm"</definedName>
    <definedName name="HTML_Title">"00Q3961-SUM"</definedName>
    <definedName localSheetId="0" name="huy">{"'Sheet1'!$L$16"}</definedName>
    <definedName localSheetId="1" name="huy">{"'Sheet1'!$L$16"}</definedName>
    <definedName name="huy">{"'Sheet1'!$L$16"}</definedName>
    <definedName localSheetId="1" name="wrn.chi._.tiÆt.">{#N/A,#N/A,FALSE,"Chi tiÆt"}</definedName>
    <definedName name="wrn.chi._.tiÆt.">{#N/A,#N/A,FALSE,"Chi tiÆt"}</definedName>
    <definedName name="ngay2">ThongtinDN!$C$14</definedName>
    <definedName name="MVTTH">#REF!</definedName>
    <definedName name="ngay1">ThongtinDN!$C$13</definedName>
    <definedName name="_Sort">#REF!</definedName>
    <definedName name="_Fill">#REF!</definedName>
    <definedName name="TVTN">#REF!</definedName>
    <definedName hidden="1" localSheetId="6" name="_xlnm._FilterDatabase">'Phieu nhap'!$A$15:$B$51</definedName>
    <definedName hidden="1" localSheetId="7" name="_xlnm._FilterDatabase">'Phieu xuat'!$A$13:$B$49</definedName>
  </definedNames>
  <calcPr/>
  <extLst>
    <ext uri="GoogleSheetsCustomDataVersion2">
      <go:sheetsCustomData xmlns:go="http://customooxmlschemas.google.com/" r:id="rId13" roundtripDataChecksum="qjJjItACiIGd6s/yQRrtimwVI0Y+Ai+Idfog7tOBE54="/>
    </ext>
  </extLst>
</workbook>
</file>

<file path=xl/sharedStrings.xml><?xml version="1.0" encoding="utf-8"?>
<sst xmlns="http://schemas.openxmlformats.org/spreadsheetml/2006/main" count="1519" uniqueCount="476">
  <si>
    <t>BẢNG KÊ NHẬP XUẤT TỒN HÀNG HÓA NĂM 2025</t>
  </si>
  <si>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</si>
  <si>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</si>
  <si>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</si>
  <si>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</si>
  <si>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</si>
  <si>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</si>
  <si>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</si>
  <si>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</si>
  <si>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</si>
  <si>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</si>
  <si>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</si>
  <si>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</si>
  <si>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THÁNG :</t>
  </si>
  <si>
    <t>All</t>
  </si>
  <si>
    <t>THÔNG TIN CHUNG DOANH NGHIỆP</t>
  </si>
  <si>
    <t xml:space="preserve">Tên đơn vị: </t>
  </si>
  <si>
    <t xml:space="preserve">BẢNG TỔNG HỢP VẬT TƯ NHẬP XUẤT TỒN </t>
  </si>
  <si>
    <t>Địa chỉ:</t>
  </si>
  <si>
    <t>-</t>
  </si>
  <si>
    <t xml:space="preserve">MST: </t>
  </si>
  <si>
    <t>Giám Đốc :</t>
  </si>
  <si>
    <t>Kế toán:</t>
  </si>
  <si>
    <t>STT</t>
  </si>
  <si>
    <t>Mã VT</t>
  </si>
  <si>
    <t>Tên vật tư</t>
  </si>
  <si>
    <t>Yêu cầu vật tư:</t>
  </si>
  <si>
    <t>Đơn 
vị</t>
  </si>
  <si>
    <t>Tồn đầu kỳ</t>
  </si>
  <si>
    <t>Nhập trong kỳ</t>
  </si>
  <si>
    <t>Xuất trong kỳ</t>
  </si>
  <si>
    <t>Tồn cuối kỳ</t>
  </si>
  <si>
    <t>Năm tài chính:</t>
  </si>
  <si>
    <t>ĐƠN GIÁ XUẤT BQGQ</t>
  </si>
  <si>
    <t>THÔNG TIN SẢN PHẨM</t>
  </si>
  <si>
    <t>KHO TỔNG HỢP</t>
  </si>
  <si>
    <t>Tháng</t>
  </si>
  <si>
    <t>GHI CHÚ</t>
  </si>
  <si>
    <t>Số 
lượng</t>
  </si>
  <si>
    <t>KHO 1</t>
  </si>
  <si>
    <t>Thành tiền</t>
  </si>
  <si>
    <t>KHO 2</t>
  </si>
  <si>
    <t>Từ ngày</t>
  </si>
  <si>
    <t>KHO 3</t>
  </si>
  <si>
    <t>KHO 4</t>
  </si>
  <si>
    <t>SL</t>
  </si>
  <si>
    <t>TT</t>
  </si>
  <si>
    <t>Đơn giá</t>
  </si>
  <si>
    <t>Tổng cộng:</t>
  </si>
  <si>
    <t>KHO 5</t>
  </si>
  <si>
    <t>Đến ngày</t>
  </si>
  <si>
    <t>KHO 6</t>
  </si>
  <si>
    <t>KHO 7</t>
  </si>
  <si>
    <t>KHO 8</t>
  </si>
  <si>
    <t>KHO TH</t>
  </si>
  <si>
    <t>CHI TIẾT TỒN KHO ĐẦU KỲ</t>
  </si>
  <si>
    <t>KHO
TỔNG</t>
  </si>
  <si>
    <t>TỔNG
KHO</t>
  </si>
  <si>
    <t>CHÊNH
LỆCH</t>
  </si>
  <si>
    <t>Mã SP</t>
  </si>
  <si>
    <t>BXS 100</t>
  </si>
  <si>
    <t>Tên SP</t>
  </si>
  <si>
    <t>Bánh xe sắt 100</t>
  </si>
  <si>
    <t>bộ</t>
  </si>
  <si>
    <t>Model</t>
  </si>
  <si>
    <t>Đvt</t>
  </si>
  <si>
    <t>TỒN ĐK</t>
  </si>
  <si>
    <t>NHẬP TK</t>
  </si>
  <si>
    <t>XUẤT TK</t>
  </si>
  <si>
    <t>TỒN CK</t>
  </si>
  <si>
    <t>MẪU</t>
  </si>
  <si>
    <t>TỔNG</t>
  </si>
  <si>
    <t>HÀNG HƯ</t>
  </si>
  <si>
    <t>ĐK</t>
  </si>
  <si>
    <t>NHẬP</t>
  </si>
  <si>
    <t>XUẤT</t>
  </si>
  <si>
    <t>CK</t>
  </si>
  <si>
    <t>HƯ</t>
  </si>
  <si>
    <t>LỌC</t>
  </si>
  <si>
    <t>KHO1</t>
  </si>
  <si>
    <t>KHO2</t>
  </si>
  <si>
    <t>KHO3</t>
  </si>
  <si>
    <t>KHO4</t>
  </si>
  <si>
    <t>KHO5</t>
  </si>
  <si>
    <t>BXS 120</t>
  </si>
  <si>
    <t>KHO6</t>
  </si>
  <si>
    <t>KHO7</t>
  </si>
  <si>
    <t>Bánh xe sắt 120</t>
  </si>
  <si>
    <t>KHO8</t>
  </si>
  <si>
    <t>MẪU</t>
  </si>
  <si>
    <t>HƯ1</t>
  </si>
  <si>
    <t>HƯ2</t>
  </si>
  <si>
    <t>HƯ3</t>
  </si>
  <si>
    <t>HƯ4</t>
  </si>
  <si>
    <t>HƯ5</t>
  </si>
  <si>
    <t>HƯ6</t>
  </si>
  <si>
    <t>HƯ7</t>
  </si>
  <si>
    <t>HƯ8</t>
  </si>
  <si>
    <t>CM</t>
  </si>
  <si>
    <t>Cát mịn</t>
  </si>
  <si>
    <t>m3</t>
  </si>
  <si>
    <t>BM</t>
  </si>
  <si>
    <t>Bột màu</t>
  </si>
  <si>
    <t>kg</t>
  </si>
  <si>
    <t>TV01</t>
  </si>
  <si>
    <t>Ti vi Sharp</t>
  </si>
  <si>
    <t>21JFG1SA</t>
  </si>
  <si>
    <t>cái</t>
  </si>
  <si>
    <t>IN</t>
  </si>
  <si>
    <t>CVHT</t>
  </si>
  <si>
    <t>Enter year for calendar:</t>
  </si>
  <si>
    <t>Cát vàng hạt to</t>
  </si>
  <si>
    <t>Bạn thay đổi năm ở đây</t>
  </si>
  <si>
    <t>(1900  -  2078)</t>
  </si>
  <si>
    <t>CVM</t>
  </si>
  <si>
    <t>Cát vàng mịn</t>
  </si>
  <si>
    <t>Lịch năm</t>
  </si>
  <si>
    <t>C21D</t>
  </si>
  <si>
    <t>Co 21D</t>
  </si>
  <si>
    <t>TV02</t>
  </si>
  <si>
    <t>21JFG1SV</t>
  </si>
  <si>
    <t>C45</t>
  </si>
  <si>
    <t>Co 45 90M</t>
  </si>
  <si>
    <t>Tháng 1</t>
  </si>
  <si>
    <t>tháng 2</t>
  </si>
  <si>
    <t>tháng 3</t>
  </si>
  <si>
    <t>C90</t>
  </si>
  <si>
    <t>Co 90 BM</t>
  </si>
  <si>
    <t>WK</t>
  </si>
  <si>
    <t>SUN</t>
  </si>
  <si>
    <t>TV03</t>
  </si>
  <si>
    <t>21LF2SA</t>
  </si>
  <si>
    <t>MON</t>
  </si>
  <si>
    <t>TUE</t>
  </si>
  <si>
    <t>WED</t>
  </si>
  <si>
    <t>THU</t>
  </si>
  <si>
    <t>FRI</t>
  </si>
  <si>
    <t>SAT</t>
  </si>
  <si>
    <t>Đ 1*2</t>
  </si>
  <si>
    <t>Đá 1*2</t>
  </si>
  <si>
    <t>D4*6</t>
  </si>
  <si>
    <t>Đá 4*6</t>
  </si>
  <si>
    <t>TV04</t>
  </si>
  <si>
    <t>21LF2SV</t>
  </si>
  <si>
    <t>ĐCP</t>
  </si>
  <si>
    <t>Đã cấp phối</t>
  </si>
  <si>
    <t>ĐH</t>
  </si>
  <si>
    <t>Đá học</t>
  </si>
  <si>
    <t>MG01</t>
  </si>
  <si>
    <t>Máy giặt Sharp</t>
  </si>
  <si>
    <t>WM2008A</t>
  </si>
  <si>
    <t>ĐCL</t>
  </si>
  <si>
    <t>Đinh các loại</t>
  </si>
  <si>
    <t>Đd</t>
  </si>
  <si>
    <t>Đinh đĩa</t>
  </si>
  <si>
    <t>MG02</t>
  </si>
  <si>
    <t>WM2008B</t>
  </si>
  <si>
    <t>G20*25</t>
  </si>
  <si>
    <t>Gạch 20*25</t>
  </si>
  <si>
    <t>thùng</t>
  </si>
  <si>
    <t>GC 65*10</t>
  </si>
  <si>
    <t>Gạch chỉ 65*10</t>
  </si>
  <si>
    <t>viên</t>
  </si>
  <si>
    <t>NC01</t>
  </si>
  <si>
    <t>Nồi cơm Sharp</t>
  </si>
  <si>
    <t>RC1.8</t>
  </si>
  <si>
    <t>GM 25*25</t>
  </si>
  <si>
    <t>Gạch men 25*25</t>
  </si>
  <si>
    <t>GM 25*40</t>
  </si>
  <si>
    <t>Gạch men 25*40</t>
  </si>
  <si>
    <t xml:space="preserve"> </t>
  </si>
  <si>
    <t>GM 40*40</t>
  </si>
  <si>
    <t>Gạch men 40*40</t>
  </si>
  <si>
    <t>tháng 4</t>
  </si>
  <si>
    <t>NC02</t>
  </si>
  <si>
    <t>RC2.0</t>
  </si>
  <si>
    <t>tháng 5</t>
  </si>
  <si>
    <t>tháng 6</t>
  </si>
  <si>
    <t>Gop</t>
  </si>
  <si>
    <t>Gạch ốp</t>
  </si>
  <si>
    <t>GT 4*8</t>
  </si>
  <si>
    <t>Gạch thẻ 4*8</t>
  </si>
  <si>
    <t>G V24 25*40</t>
  </si>
  <si>
    <t>Gạch V24 (25*40)</t>
  </si>
  <si>
    <t>NC03</t>
  </si>
  <si>
    <t>RC3.0</t>
  </si>
  <si>
    <t>GC</t>
  </si>
  <si>
    <t>Gỗ chống</t>
  </si>
  <si>
    <t>GVK</t>
  </si>
  <si>
    <t>Gỗ ván khuôn</t>
  </si>
  <si>
    <t>BU01</t>
  </si>
  <si>
    <t>Bàn ủi Sharp</t>
  </si>
  <si>
    <t>IR1000</t>
  </si>
  <si>
    <t>GVKCT</t>
  </si>
  <si>
    <t>Gỗ VK cầu công tác</t>
  </si>
  <si>
    <t>GVKC</t>
  </si>
  <si>
    <t>Gỗ VK chống</t>
  </si>
  <si>
    <t>GS</t>
  </si>
  <si>
    <t>Gương soi</t>
  </si>
  <si>
    <t>BU02</t>
  </si>
  <si>
    <t>IR1200</t>
  </si>
  <si>
    <t>KB</t>
  </si>
  <si>
    <t>Kẽm buộc</t>
  </si>
  <si>
    <t>KG</t>
  </si>
  <si>
    <t>Kẽm gai</t>
  </si>
  <si>
    <t>KDO 200G</t>
  </si>
  <si>
    <t>Keo dán ống PVC 200g</t>
  </si>
  <si>
    <t>tuýt</t>
  </si>
  <si>
    <t>BU03</t>
  </si>
  <si>
    <t>IR1500</t>
  </si>
  <si>
    <t>K5L</t>
  </si>
  <si>
    <t>Kính 5 ly</t>
  </si>
  <si>
    <t>tấm</t>
  </si>
  <si>
    <t>tháng 7</t>
  </si>
  <si>
    <t>tháng 8</t>
  </si>
  <si>
    <t>tháng 9</t>
  </si>
  <si>
    <t>KT4ly</t>
  </si>
  <si>
    <t>Kính trà 4 ly</t>
  </si>
  <si>
    <t>LB40</t>
  </si>
  <si>
    <t>Lưới B40</t>
  </si>
  <si>
    <t>m2</t>
  </si>
  <si>
    <t>Tổng Cộng</t>
  </si>
  <si>
    <t>NT</t>
  </si>
  <si>
    <t>Nhôm thanh</t>
  </si>
  <si>
    <t>OIN</t>
  </si>
  <si>
    <t>Ống inox</t>
  </si>
  <si>
    <t>OuPVC 21</t>
  </si>
  <si>
    <t>Ống uPVC 21x1.6x4</t>
  </si>
  <si>
    <t>m</t>
  </si>
  <si>
    <t>OuPVC 27</t>
  </si>
  <si>
    <t>Ống uPVC 27x1.8x4</t>
  </si>
  <si>
    <t>OuPVC34*2</t>
  </si>
  <si>
    <t>Ống uPVC 34*2.0 BM</t>
  </si>
  <si>
    <t>OuPVC42*2.1</t>
  </si>
  <si>
    <t>Ống uPVC 42*2.1</t>
  </si>
  <si>
    <t>OuPVC90*2.9</t>
  </si>
  <si>
    <t>Ống uPVC90*2.9BM</t>
  </si>
  <si>
    <t>QH3.2</t>
  </si>
  <si>
    <t>Que hàn KT 6013</t>
  </si>
  <si>
    <t>QH 421 3.2</t>
  </si>
  <si>
    <t>Que hàn 421 3.2</t>
  </si>
  <si>
    <t>QH421 2.5</t>
  </si>
  <si>
    <t>Que hàn 421 2.5</t>
  </si>
  <si>
    <t>QH 6013 4.0</t>
  </si>
  <si>
    <t>Que hàn 6013 4.0</t>
  </si>
  <si>
    <t>S 10</t>
  </si>
  <si>
    <t>Sắt D10</t>
  </si>
  <si>
    <t>S 12</t>
  </si>
  <si>
    <t>Sắt D12</t>
  </si>
  <si>
    <t>tháng 10</t>
  </si>
  <si>
    <t>tháng 11</t>
  </si>
  <si>
    <t>tháng 12</t>
  </si>
  <si>
    <t>S 14</t>
  </si>
  <si>
    <t>Sắt D14</t>
  </si>
  <si>
    <t>S 16</t>
  </si>
  <si>
    <t>Sắt D16</t>
  </si>
  <si>
    <t>S 6</t>
  </si>
  <si>
    <t>Sắt D6</t>
  </si>
  <si>
    <t>S 8</t>
  </si>
  <si>
    <t>Sắt 8</t>
  </si>
  <si>
    <t>SD</t>
  </si>
  <si>
    <t>Sơn dầu</t>
  </si>
  <si>
    <t>SN Matex</t>
  </si>
  <si>
    <t>Sơn nước Matex</t>
  </si>
  <si>
    <t>SN sfast 18l</t>
  </si>
  <si>
    <t>Sơn nước Sfast 18 lít</t>
  </si>
  <si>
    <t>SN sfast 3.8</t>
  </si>
  <si>
    <t>Sơn nước Sfast 3.8 lít</t>
  </si>
  <si>
    <t>lon</t>
  </si>
  <si>
    <t>SN sfast  ex 18l</t>
  </si>
  <si>
    <t>Sơn nước Sfast ex 18 lít</t>
  </si>
  <si>
    <t>SN T-16Y</t>
  </si>
  <si>
    <t>Sơn nước T-16Y</t>
  </si>
  <si>
    <t>T21D</t>
  </si>
  <si>
    <t>Tê 21Đ BM</t>
  </si>
  <si>
    <t>T27D</t>
  </si>
  <si>
    <t>Tê 27Đ BM</t>
  </si>
  <si>
    <t>T90</t>
  </si>
  <si>
    <t>Tê 90BM</t>
  </si>
  <si>
    <t>TTDK&lt;=10</t>
  </si>
  <si>
    <t>Thép DK&lt;=10</t>
  </si>
  <si>
    <t>TH</t>
  </si>
  <si>
    <t>Thép hình</t>
  </si>
  <si>
    <t>THv50</t>
  </si>
  <si>
    <t>Thép hình V50</t>
  </si>
  <si>
    <t>THVMK</t>
  </si>
  <si>
    <t>Thép hộp vuông mạ kẽm</t>
  </si>
  <si>
    <t>TKR 304</t>
  </si>
  <si>
    <t>Thép không rỉ 304</t>
  </si>
  <si>
    <t>TOH</t>
  </si>
  <si>
    <t>Thép ống hộp</t>
  </si>
  <si>
    <t>TOHX1.2</t>
  </si>
  <si>
    <t>Thép ống hộp X1x2</t>
  </si>
  <si>
    <t>Thép tấm</t>
  </si>
  <si>
    <t>TT16</t>
  </si>
  <si>
    <t>Thép tấm 16ly</t>
  </si>
  <si>
    <t>TT6</t>
  </si>
  <si>
    <t>Thép tấm 6ly</t>
  </si>
  <si>
    <t>TT8</t>
  </si>
  <si>
    <t>Thép tấm 8ly</t>
  </si>
  <si>
    <t>TT4*6</t>
  </si>
  <si>
    <t>Thép tròn 4*6</t>
  </si>
  <si>
    <t>TV</t>
  </si>
  <si>
    <t>Thép vằn T12</t>
  </si>
  <si>
    <t>TV 60*1.4</t>
  </si>
  <si>
    <t>Thép vuông 60*1.4</t>
  </si>
  <si>
    <t>Tha</t>
  </si>
  <si>
    <t>Thuốc hàn</t>
  </si>
  <si>
    <t>TL</t>
  </si>
  <si>
    <t>Tôn lạnh</t>
  </si>
  <si>
    <t>TMK</t>
  </si>
  <si>
    <t>Tôn mạ kẽm</t>
  </si>
  <si>
    <t>TM</t>
  </si>
  <si>
    <t>Tôn màu</t>
  </si>
  <si>
    <t>V 27D</t>
  </si>
  <si>
    <t>Van 27Đ SB 006</t>
  </si>
  <si>
    <t>VTX</t>
  </si>
  <si>
    <t>Vít tự xoáy</t>
  </si>
  <si>
    <t>con</t>
  </si>
  <si>
    <t>VCL</t>
  </si>
  <si>
    <t>Vôi càng long</t>
  </si>
  <si>
    <t>XGT</t>
  </si>
  <si>
    <t>Xà gồ thép</t>
  </si>
  <si>
    <t>X92</t>
  </si>
  <si>
    <t>Xăng A92</t>
  </si>
  <si>
    <t>lít</t>
  </si>
  <si>
    <t>XMCT</t>
  </si>
  <si>
    <t>Xi măng công thanh</t>
  </si>
  <si>
    <t>tấn</t>
  </si>
  <si>
    <t>XM 40</t>
  </si>
  <si>
    <t>Xi măng PC 40</t>
  </si>
  <si>
    <t>KT10ly</t>
  </si>
  <si>
    <t>Kính trắng 10 ly</t>
  </si>
  <si>
    <t>Thepv</t>
  </si>
  <si>
    <t>Thép V các loại</t>
  </si>
  <si>
    <t>Thepvuong</t>
  </si>
  <si>
    <t>Thép vuông các loại</t>
  </si>
  <si>
    <t>Thephop</t>
  </si>
  <si>
    <t>Thép hộp các loại</t>
  </si>
  <si>
    <t>Satla</t>
  </si>
  <si>
    <t>Sắt la các loại</t>
  </si>
  <si>
    <t>SLG322</t>
  </si>
  <si>
    <t>Sơn lót G322 Mal BenZo(26kg)</t>
  </si>
  <si>
    <t>S8,10,12</t>
  </si>
  <si>
    <t>Thép D8, D10, D12</t>
  </si>
  <si>
    <t>Thachcao</t>
  </si>
  <si>
    <t>Thạch cao lagyp mini (605x1210x8)</t>
  </si>
  <si>
    <t>TOVHMK</t>
  </si>
  <si>
    <t>Thép ống vuông hộp mạ kẽm</t>
  </si>
  <si>
    <t>QHKR3000 - 3.2x350</t>
  </si>
  <si>
    <t>Que hàn KR3000 - 3.2x350</t>
  </si>
  <si>
    <t>QHKR3000 - 2.6x350</t>
  </si>
  <si>
    <t>Que hàn KR3000 - 2.6x350</t>
  </si>
  <si>
    <t>Thepla</t>
  </si>
  <si>
    <t>Thép lá</t>
  </si>
  <si>
    <t xml:space="preserve">NHẬP KHO NGHUYÊN LIỆU VẬT LIỆU </t>
  </si>
  <si>
    <t>Thepongtron</t>
  </si>
  <si>
    <t>Thép ống tròn các loại</t>
  </si>
  <si>
    <t>Chứng từ</t>
  </si>
  <si>
    <t>Mã doanh 
nghiệp bán</t>
  </si>
  <si>
    <t>Tên doanh nghiệp
 bán hàng</t>
  </si>
  <si>
    <t>Địa chỉ</t>
  </si>
  <si>
    <t>Mã số thuế</t>
  </si>
  <si>
    <t>Tài khoản</t>
  </si>
  <si>
    <t>SonmauDCC</t>
  </si>
  <si>
    <t>Sơn màu DCC Dd Benzo (20kg)</t>
  </si>
  <si>
    <t>Đơn
 vị</t>
  </si>
  <si>
    <t>Kiểm tra Tồn cuối kỳ</t>
  </si>
  <si>
    <t>Số lượng</t>
  </si>
  <si>
    <t>Đơn giá nhập</t>
  </si>
  <si>
    <t>Thành
 tiền nhập</t>
  </si>
  <si>
    <t>Phiếu nhập</t>
  </si>
  <si>
    <t>Số  Hóa Đơn</t>
  </si>
  <si>
    <t>Ngày/
tháng</t>
  </si>
  <si>
    <t>Nợ</t>
  </si>
  <si>
    <t>Có</t>
  </si>
  <si>
    <t>Theo 
chứng từ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</si>
  <si>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</si>
  <si>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</si>
  <si>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</si>
  <si>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</si>
  <si>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</si>
  <si>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</si>
  <si>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</si>
  <si>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</si>
  <si>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</si>
  <si>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</si>
  <si>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PN0312-01</t>
  </si>
  <si>
    <t>331dinhtrinh</t>
  </si>
  <si>
    <t>152</t>
  </si>
  <si>
    <t>1111</t>
  </si>
  <si>
    <t>PN0312-02</t>
  </si>
  <si>
    <t>PN0312-03</t>
  </si>
  <si>
    <t>331is</t>
  </si>
  <si>
    <t>PN0312-04</t>
  </si>
  <si>
    <t>PN0312-05</t>
  </si>
  <si>
    <t>PN0312-06</t>
  </si>
  <si>
    <t>331hongha</t>
  </si>
  <si>
    <t>PN0312-07</t>
  </si>
  <si>
    <t>331thanhtam</t>
  </si>
  <si>
    <t>PN0312-08</t>
  </si>
  <si>
    <t>331thuanan</t>
  </si>
  <si>
    <t>PN0312-09</t>
  </si>
  <si>
    <t>331hanvinh</t>
  </si>
  <si>
    <t>PN0312-10</t>
  </si>
  <si>
    <t>PN0312-11</t>
  </si>
  <si>
    <t>PN0312-12</t>
  </si>
  <si>
    <t>PN0312-13</t>
  </si>
  <si>
    <t>PN0312-14</t>
  </si>
  <si>
    <t>PN0312-15</t>
  </si>
  <si>
    <t>331tinnghia</t>
  </si>
  <si>
    <t>PN0312-15A</t>
  </si>
  <si>
    <t>PN0312-16</t>
  </si>
  <si>
    <t>331doanhungthinh</t>
  </si>
  <si>
    <t>PN0312-17</t>
  </si>
  <si>
    <t>PN0312-18</t>
  </si>
  <si>
    <t>331gbh</t>
  </si>
  <si>
    <t>PN0312-19</t>
  </si>
  <si>
    <t>PN0312-20</t>
  </si>
  <si>
    <t>PN0312-21</t>
  </si>
  <si>
    <t>PN0312-22</t>
  </si>
  <si>
    <t>331ttt</t>
  </si>
  <si>
    <t>331CHM</t>
  </si>
  <si>
    <t xml:space="preserve">XUẤT KHO NGHUYÊN LIỆU VẬT LIỆU </t>
  </si>
  <si>
    <t>Nội dung
( lý do xuất kho)</t>
  </si>
  <si>
    <t>Phiếu xuất</t>
  </si>
  <si>
    <t xml:space="preserve">Thành tiền </t>
  </si>
  <si>
    <t>PX0312-01</t>
  </si>
  <si>
    <t>621.1541</t>
  </si>
  <si>
    <t>Xuất kho vật tư phục vụ công trình 1541 sửa chữa trường trung học TPHCM</t>
  </si>
  <si>
    <t>PX0312-02</t>
  </si>
  <si>
    <t>621.15435</t>
  </si>
  <si>
    <t>Xuất kho vật tư phục vụ công trình  cửa khung sắt kính , tôn, chông thép 15435</t>
  </si>
  <si>
    <t>PX0312-03</t>
  </si>
  <si>
    <t>621.15436</t>
  </si>
  <si>
    <t>Xuất kho vật tư phục vụ công trình  sửa chữa nhỏ văn phòng 15436</t>
  </si>
  <si>
    <t>PX0312-04</t>
  </si>
  <si>
    <t>621.15437</t>
  </si>
  <si>
    <t>Xuất kho vật tư phục vụ công trình  gia công búa uốn thép 15437</t>
  </si>
  <si>
    <t>PX0312-05</t>
  </si>
  <si>
    <t>632</t>
  </si>
  <si>
    <t>Xuất bán vật tư cho công ty Phú Việt Hồng</t>
  </si>
  <si>
    <t xml:space="preserve">                   PHIẾU  NHẬP  KHO</t>
  </si>
  <si>
    <t>Nợ TK:</t>
  </si>
  <si>
    <t>Có TK:</t>
  </si>
  <si>
    <t>Số:</t>
  </si>
  <si>
    <t>Tên nhãn hiệu,qui cách, phẩm chất vật  tư (sản phẩm,hàng hoá)</t>
  </si>
  <si>
    <t>Mã 
Vật Tư</t>
  </si>
  <si>
    <t>Đơn  vị  
tính</t>
  </si>
  <si>
    <t xml:space="preserve">Số lượng  </t>
  </si>
  <si>
    <t>Thành  tiền</t>
  </si>
  <si>
    <t>Ghi
 chú</t>
  </si>
  <si>
    <t>Theo chúng từ</t>
  </si>
  <si>
    <t>Thực 
Nhập</t>
  </si>
  <si>
    <t>A</t>
  </si>
  <si>
    <t>B</t>
  </si>
  <si>
    <t>C</t>
  </si>
  <si>
    <t>D</t>
  </si>
  <si>
    <t>Cộng</t>
  </si>
  <si>
    <r>
      <rPr>
        <rFont val="Times New Roman"/>
        <b/>
        <color theme="1"/>
        <sz val="12.0"/>
      </rPr>
      <t>Người lập phiếu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</si>
  <si>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Người nhận hàng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</si>
  <si>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Thủ kho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</si>
  <si>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color theme="1"/>
        <sz val="12.0"/>
      </rPr>
      <t xml:space="preserve"> </t>
    </r>
    <r>
      <rPr>
        <rFont val="Times New Roman"/>
        <b/>
        <color theme="1"/>
        <sz val="12.0"/>
      </rPr>
      <t xml:space="preserve"> Giám đốc</t>
    </r>
    <r>
      <rPr>
        <rFont val="Times New Roman"/>
        <color theme="1"/>
        <sz val="12.0"/>
      </rPr>
      <t xml:space="preserve">
 (Ký,họ tên)</t>
    </r>
  </si>
  <si>
    <t>CHƯƠNG TRÌNH ĐỌC SỐ PHIẾU THU _ PHIẾU CHI</t>
  </si>
  <si>
    <t>đồng.</t>
  </si>
  <si>
    <t xml:space="preserve">         PHIẾU  XUẤT  KHO</t>
  </si>
  <si>
    <t>Yêu
 Cầu</t>
  </si>
  <si>
    <t>Thực 
Xuất</t>
  </si>
  <si>
    <t>DANH MỤC KHÁCH HÀNG</t>
  </si>
  <si>
    <t>Stt</t>
  </si>
  <si>
    <t>Tên khách hàng</t>
  </si>
  <si>
    <t>Địa chỉ khách hàng</t>
  </si>
  <si>
    <r>
      <rPr>
        <rFont val="Times New Roman"/>
        <b/>
        <color theme="1"/>
        <sz val="12.0"/>
      </rPr>
      <t>Người lập phiếu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</si>
  <si>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Người nhận hàng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</si>
  <si>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Thủ kho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</si>
  <si>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color theme="1"/>
        <sz val="12.0"/>
      </rPr>
      <t xml:space="preserve"> </t>
    </r>
    <r>
      <rPr>
        <rFont val="Times New Roman"/>
        <b/>
        <color theme="1"/>
        <sz val="12.0"/>
      </rPr>
      <t xml:space="preserve"> Giám đốc</t>
    </r>
    <r>
      <rPr>
        <rFont val="Times New Roman"/>
        <color theme="1"/>
        <sz val="12.0"/>
      </rPr>
      <t xml:space="preserve">
(Ký,họ tên)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</si>
</sst>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* #,##0_);_(* \(#,##0\);_(* &quot;-&quot;??_);_(@_)"/>
    <numFmt numFmtId="165" formatCode="_(* #,##0.00_);_(* \(#,##0.00\);_(* &quot;-&quot;??_);_(@_)"/>
    <numFmt numFmtId="166" formatCode="dd/mm"/>
    <numFmt numFmtId="167" formatCode="0000000"/>
    <numFmt numFmtId="168" formatCode="_(* #,##0.000000000_);_(* \(#,##0.000000000\);_(* &quot;-&quot;??_);_(@_)"/>
  </numFmts>
  <fonts count="75">
    <font>
      <sz val="12.0"/>
      <color rgb="FF000000"/>
      <name val="Times New Roman"/>
      <scheme val="minor"/>
    </font>
    <font>
      <sz val="10.0"/>
      <color theme="1"/>
      <name val="Arial"/>
    </font>
    <font>
      <b/>
      <sz val="18.0"/>
      <color rgb="FF0000FF"/>
      <name val="Arial"/>
    </font>
    <font>
      <sz val="10.0"/>
      <color rgb="FF000000"/>
      <name val="Arial"/>
    </font>
    <font>
      <sz val="8.0"/>
      <color theme="1"/>
      <name val="Arial"/>
    </font>
    <font>
      <b/>
      <sz val="16.0"/>
      <color theme="1"/>
      <name val="Times New Roman"/>
    </font>
    <font>
      <sz val="12.0"/>
      <color theme="1"/>
      <name val="Times New Roman"/>
    </font>
    <font>
      <b/>
      <sz val="12.0"/>
      <color rgb="FF0000FF"/>
      <name val="Arial"/>
    </font>
    <font>
      <b/>
      <sz val="14.0"/>
      <color theme="1"/>
      <name val="Arial"/>
    </font>
    <font/>
    <font>
      <sz val="10.0"/>
      <color theme="1"/>
      <name val="Tahoma"/>
    </font>
    <font>
      <b/>
      <sz val="24.0"/>
      <color theme="1"/>
      <name val="Times New Roman"/>
    </font>
    <font>
      <sz val="10.0"/>
      <color rgb="FFFF00FF"/>
      <name val="Arial"/>
    </font>
    <font>
      <b/>
      <sz val="12.0"/>
      <color rgb="FFFF0000"/>
      <name val="Arial"/>
    </font>
    <font>
      <b/>
      <sz val="10.0"/>
      <color rgb="FFFF00FF"/>
      <name val="Arial"/>
    </font>
    <font>
      <b/>
      <sz val="12.0"/>
      <color theme="1"/>
      <name val="Times New Roman"/>
    </font>
    <font>
      <sz val="16.0"/>
      <color theme="1"/>
      <name val="Arial"/>
    </font>
    <font>
      <b/>
      <sz val="10.0"/>
      <color theme="1"/>
      <name val="Arial"/>
    </font>
    <font>
      <b/>
      <sz val="10.0"/>
      <color theme="1"/>
      <name val="Tahoma"/>
    </font>
    <font>
      <b/>
      <sz val="12.0"/>
      <color rgb="FFFFFFFF"/>
      <name val="Arial"/>
    </font>
    <font>
      <b/>
      <sz val="12.0"/>
      <color rgb="FFFF0000"/>
      <name val="Times New Roman"/>
    </font>
    <font>
      <b/>
      <sz val="14.0"/>
      <color rgb="FF0000FF"/>
      <name val="Times New Roman"/>
    </font>
    <font>
      <sz val="14.0"/>
      <color rgb="FF0000FF"/>
      <name val="Times New Roman"/>
    </font>
    <font>
      <b/>
      <i/>
      <sz val="10.0"/>
      <color theme="1"/>
      <name val="Arial"/>
    </font>
    <font>
      <b/>
      <sz val="10.0"/>
      <color rgb="FF0000FF"/>
      <name val="Arial"/>
    </font>
    <font>
      <sz val="12.0"/>
      <color rgb="FF000000"/>
      <name val="Arial"/>
    </font>
    <font>
      <sz val="12.0"/>
      <color theme="1"/>
      <name val="Arial"/>
    </font>
    <font>
      <sz val="12.0"/>
      <color rgb="FF00FF00"/>
      <name val="Arial"/>
    </font>
    <font>
      <sz val="10.0"/>
      <color rgb="FFFF0000"/>
      <name val="Arial"/>
    </font>
    <font>
      <b/>
      <sz val="10.0"/>
      <color rgb="FF33CCCC"/>
      <name val="Arial"/>
    </font>
    <font>
      <b/>
      <sz val="16.0"/>
      <color rgb="FF00CCFF"/>
      <name val="Arial"/>
    </font>
    <font>
      <sz val="12.0"/>
      <color rgb="FFC0C0C0"/>
      <name val="Arial"/>
    </font>
    <font>
      <b/>
      <sz val="13.0"/>
      <color rgb="FF339966"/>
      <name val="Arial"/>
    </font>
    <font>
      <b/>
      <sz val="11.0"/>
      <color theme="1"/>
      <name val="Arial"/>
    </font>
    <font>
      <b/>
      <sz val="11.0"/>
      <color rgb="FFFF00FF"/>
      <name val="Arial"/>
    </font>
    <font>
      <b/>
      <sz val="11.0"/>
      <color rgb="FF0000FF"/>
      <name val="Arial"/>
    </font>
    <font>
      <b/>
      <sz val="11.0"/>
      <color rgb="FFFF0000"/>
      <name val="Arial"/>
    </font>
    <font>
      <b/>
      <sz val="9.0"/>
      <color rgb="FF000080"/>
      <name val="Arial"/>
    </font>
    <font>
      <b/>
      <sz val="8.0"/>
      <color rgb="FFFFFFFF"/>
      <name val="Arial"/>
    </font>
    <font>
      <b/>
      <sz val="10.0"/>
      <color rgb="FF333399"/>
      <name val="Arial"/>
    </font>
    <font>
      <b/>
      <sz val="10.0"/>
      <color rgb="FFFF0000"/>
      <name val="Arial"/>
    </font>
    <font>
      <b/>
      <sz val="10.0"/>
      <color rgb="FF000000"/>
      <name val="Arial"/>
    </font>
    <font>
      <b/>
      <sz val="11.0"/>
      <color rgb="FF008000"/>
      <name val="Arial"/>
    </font>
    <font>
      <b/>
      <sz val="11.0"/>
      <color rgb="FFCC99FF"/>
      <name val="Arial"/>
    </font>
    <font>
      <b/>
      <i/>
      <sz val="10.0"/>
      <color rgb="FFFF00FF"/>
      <name val="Arial"/>
    </font>
    <font>
      <b/>
      <i/>
      <sz val="11.0"/>
      <color rgb="FF0000FF"/>
      <name val="Arial"/>
    </font>
    <font>
      <u/>
      <sz val="16.0"/>
      <color rgb="FF0000FF"/>
      <name val="Arial"/>
    </font>
    <font>
      <u/>
      <sz val="16.0"/>
      <color rgb="FF0000FF"/>
      <name val="Arial"/>
    </font>
    <font>
      <sz val="5.0"/>
      <color theme="1"/>
      <name val="Arial"/>
    </font>
    <font>
      <sz val="12.0"/>
      <color rgb="FF000000"/>
      <name val="Times New Roman"/>
    </font>
    <font>
      <b/>
      <sz val="36.0"/>
      <color theme="1"/>
      <name val="Times New Roman"/>
    </font>
    <font>
      <b/>
      <sz val="16.0"/>
      <color theme="1"/>
      <name val="Arial"/>
    </font>
    <font>
      <sz val="12.0"/>
      <color rgb="FFFF0000"/>
      <name val="Times New Roman"/>
    </font>
    <font>
      <sz val="14.0"/>
      <color theme="1"/>
      <name val="Times New Roman"/>
    </font>
    <font>
      <sz val="14.0"/>
      <color rgb="FF000000"/>
      <name val="Times New Roman"/>
    </font>
    <font>
      <b/>
      <sz val="28.0"/>
      <color theme="1"/>
      <name val="Times New Roman"/>
    </font>
    <font>
      <b/>
      <sz val="11.0"/>
      <color rgb="FF000000"/>
      <name val="Arial"/>
    </font>
    <font>
      <sz val="11.0"/>
      <color theme="1"/>
      <name val="Times New Roman"/>
    </font>
    <font>
      <sz val="12.0"/>
      <color rgb="FFFF0000"/>
      <name val="Arial"/>
    </font>
    <font>
      <sz val="12.0"/>
      <color rgb="FF0000FF"/>
      <name val="Times New Roman"/>
    </font>
    <font>
      <b/>
      <sz val="18.0"/>
      <color theme="1"/>
      <name val="Times New Roman"/>
    </font>
    <font>
      <sz val="13.0"/>
      <color theme="1"/>
      <name val="Times New Roman"/>
    </font>
    <font>
      <b/>
      <sz val="13.0"/>
      <color theme="1"/>
      <name val="Times New Roman"/>
    </font>
    <font>
      <b/>
      <sz val="10.0"/>
      <color theme="1"/>
      <name val="Times New Roman"/>
    </font>
    <font>
      <b/>
      <sz val="11.0"/>
      <color theme="1"/>
      <name val="Times New Roman"/>
    </font>
    <font>
      <sz val="12.0"/>
      <color theme="0"/>
      <name val="Times New Roman"/>
    </font>
    <font>
      <i/>
      <sz val="10.0"/>
      <color theme="1"/>
      <name val="Helvetica Neue"/>
    </font>
    <font>
      <b/>
      <sz val="10.0"/>
      <color theme="1"/>
      <name val="Helvetica Neue"/>
    </font>
    <font>
      <sz val="10.0"/>
      <color theme="1"/>
      <name val="Helvetica Neue"/>
    </font>
    <font>
      <i/>
      <sz val="11.0"/>
      <color theme="1"/>
      <name val="Helvetica Neue"/>
    </font>
    <font>
      <i/>
      <sz val="11.0"/>
      <color rgb="FF3366FF"/>
      <name val="Times New Roman"/>
    </font>
    <font>
      <b/>
      <sz val="20.0"/>
      <color theme="1"/>
      <name val="Times New Roman"/>
    </font>
    <font>
      <sz val="20.0"/>
      <color theme="1"/>
      <name val="Times New Roman"/>
    </font>
    <font>
      <sz val="11.0"/>
      <color theme="1"/>
      <name val="Arial"/>
    </font>
    <font>
      <sz val="8.0"/>
      <color theme="1"/>
      <name val="Tahoma"/>
    </font>
  </fonts>
  <fills count="17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CCFFCC"/>
        <bgColor rgb="FFCCFFCC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EAF1DD"/>
        <bgColor rgb="FFEAF1DD"/>
      </patternFill>
    </fill>
    <fill>
      <patternFill patternType="solid">
        <fgColor rgb="FFEAD1DC"/>
        <bgColor rgb="FFEAD1DC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000080"/>
      </patternFill>
    </fill>
    <fill>
      <patternFill patternType="solid">
        <fgColor rgb="FF333399"/>
        <bgColor rgb="FF333399"/>
      </patternFill>
    </fill>
    <fill>
      <patternFill patternType="solid">
        <fgColor rgb="FF666699"/>
        <bgColor rgb="FF666699"/>
      </patternFill>
    </fill>
  </fills>
  <borders count="5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right style="hair">
        <color rgb="FF000000"/>
      </right>
      <top/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right style="hair">
        <color rgb="FF000000"/>
      </right>
      <top/>
      <bottom style="medium">
        <color rgb="FF000000"/>
      </bottom>
    </border>
    <border>
      <left style="thin">
        <color rgb="FF000000"/>
      </left>
      <right style="hair">
        <color rgb="FF000000"/>
      </right>
      <top/>
      <bottom style="medium">
        <color rgb="FF000000"/>
      </bottom>
    </border>
    <border>
      <right style="hair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hair">
        <color rgb="FF000000"/>
      </right>
      <bottom style="medium">
        <color rgb="FF000000"/>
      </bottom>
    </border>
    <border>
      <left/>
      <right/>
      <top/>
      <bottom/>
    </border>
    <border>
      <left/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/>
      <right style="hair">
        <color rgb="FF000000"/>
      </right>
      <top/>
      <bottom style="hair">
        <color rgb="FF000000"/>
      </bottom>
    </border>
    <border>
      <left style="medium">
        <color rgb="FF000000"/>
      </left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3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center" shrinkToFit="0" wrapText="1"/>
    </xf>
    <xf borderId="2" fillId="0" fontId="1" numFmtId="0" xfId="0" applyAlignment="1" applyBorder="1" applyFont="1">
      <alignment horizontal="center" vertical="center"/>
    </xf>
    <xf borderId="0" fillId="0" fontId="3" numFmtId="0" xfId="0" applyAlignment="1" applyFont="1">
      <alignment shrinkToFit="0" wrapText="1"/>
    </xf>
    <xf borderId="3" fillId="2" fontId="4" numFmtId="0" xfId="0" applyAlignment="1" applyBorder="1" applyFill="1" applyFont="1">
      <alignment horizontal="center" vertical="center"/>
    </xf>
    <xf borderId="0" fillId="0" fontId="3" numFmtId="0" xfId="0" applyAlignment="1" applyFont="1">
      <alignment shrinkToFit="0" vertical="center" wrapText="1"/>
    </xf>
    <xf borderId="2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0" fillId="0" fontId="1" numFmtId="0" xfId="0" applyFont="1"/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horizontal="center"/>
    </xf>
    <xf borderId="0" fillId="0" fontId="6" numFmtId="164" xfId="0" applyFont="1" applyNumberFormat="1"/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7" numFmtId="0" xfId="0" applyAlignment="1" applyFont="1">
      <alignment shrinkToFit="0" vertical="center" wrapText="1"/>
    </xf>
    <xf borderId="5" fillId="0" fontId="1" numFmtId="14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6" fillId="0" fontId="1" numFmtId="14" xfId="0" applyAlignment="1" applyBorder="1" applyFont="1" applyNumberFormat="1">
      <alignment horizontal="center" vertical="center"/>
    </xf>
    <xf borderId="7" fillId="0" fontId="8" numFmtId="0" xfId="0" applyAlignment="1" applyBorder="1" applyFont="1">
      <alignment horizontal="center"/>
    </xf>
    <xf borderId="2" fillId="0" fontId="9" numFmtId="0" xfId="0" applyBorder="1" applyFont="1"/>
    <xf borderId="6" fillId="0" fontId="1" numFmtId="14" xfId="0" applyAlignment="1" applyBorder="1" applyFont="1" applyNumberFormat="1">
      <alignment horizontal="right" vertical="center"/>
    </xf>
    <xf borderId="1" fillId="0" fontId="10" numFmtId="0" xfId="0" applyBorder="1" applyFont="1"/>
    <xf borderId="0" fillId="0" fontId="11" numFmtId="0" xfId="0" applyFont="1"/>
    <xf borderId="0" fillId="0" fontId="12" numFmtId="0" xfId="0" applyAlignment="1" applyFont="1">
      <alignment shrinkToFit="0" vertical="center" wrapText="1"/>
    </xf>
    <xf borderId="0" fillId="0" fontId="6" numFmtId="165" xfId="0" applyFont="1" applyNumberFormat="1"/>
    <xf borderId="0" fillId="0" fontId="13" numFmtId="0" xfId="0" applyAlignment="1" applyFont="1">
      <alignment horizontal="center" shrinkToFit="0" vertical="center" wrapText="1"/>
    </xf>
    <xf borderId="6" fillId="0" fontId="1" numFmtId="0" xfId="0" applyAlignment="1" applyBorder="1" applyFont="1">
      <alignment horizontal="center" vertical="center"/>
    </xf>
    <xf borderId="0" fillId="0" fontId="12" numFmtId="0" xfId="0" applyAlignment="1" applyFont="1">
      <alignment horizontal="center" shrinkToFit="0" vertical="center" wrapText="1"/>
    </xf>
    <xf borderId="8" fillId="0" fontId="1" numFmtId="0" xfId="0" applyAlignment="1" applyBorder="1" applyFont="1">
      <alignment horizontal="center" vertical="center"/>
    </xf>
    <xf borderId="1" fillId="0" fontId="10" numFmtId="49" xfId="0" applyAlignment="1" applyBorder="1" applyFont="1" applyNumberFormat="1">
      <alignment horizontal="left"/>
    </xf>
    <xf borderId="0" fillId="0" fontId="14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/>
    </xf>
    <xf borderId="0" fillId="0" fontId="16" numFmtId="14" xfId="0" applyAlignment="1" applyFont="1" applyNumberFormat="1">
      <alignment horizontal="center"/>
    </xf>
    <xf borderId="9" fillId="3" fontId="17" numFmtId="0" xfId="0" applyAlignment="1" applyBorder="1" applyFill="1" applyFont="1">
      <alignment horizontal="center" vertical="center"/>
    </xf>
    <xf borderId="1" fillId="0" fontId="1" numFmtId="0" xfId="0" applyBorder="1" applyFont="1"/>
    <xf borderId="9" fillId="3" fontId="17" numFmtId="0" xfId="0" applyAlignment="1" applyBorder="1" applyFill="1" applyFont="1">
      <alignment horizontal="center" shrinkToFit="0" vertical="center" wrapText="1"/>
    </xf>
    <xf borderId="7" fillId="3" fontId="17" numFmtId="165" xfId="0" applyAlignment="1" applyBorder="1" applyFill="1" applyFont="1" applyNumberFormat="1">
      <alignment horizontal="center" vertical="center"/>
    </xf>
    <xf borderId="10" fillId="0" fontId="9" numFmtId="0" xfId="0" applyBorder="1" applyFont="1"/>
    <xf borderId="7" fillId="3" fontId="17" numFmtId="0" xfId="0" applyAlignment="1" applyBorder="1" applyFill="1" applyFont="1">
      <alignment horizontal="center" vertical="center"/>
    </xf>
    <xf borderId="0" fillId="0" fontId="18" numFmtId="0" xfId="0" applyFont="1"/>
    <xf borderId="9" fillId="4" fontId="19" numFmtId="0" xfId="0" applyAlignment="1" applyBorder="1" applyFill="1" applyFont="1">
      <alignment horizontal="center" shrinkToFit="0" vertical="center" wrapText="1"/>
    </xf>
    <xf borderId="0" fillId="0" fontId="17" numFmtId="0" xfId="0" applyAlignment="1" applyFont="1">
      <alignment horizontal="center" readingOrder="0"/>
    </xf>
    <xf borderId="7" fillId="5" fontId="17" numFmtId="0" xfId="0" applyAlignment="1" applyBorder="1" applyFill="1" applyFont="1">
      <alignment horizontal="center" vertical="center"/>
    </xf>
    <xf borderId="7" fillId="4" fontId="19" numFmtId="0" xfId="0" applyAlignment="1" applyBorder="1" applyFill="1" applyFont="1">
      <alignment horizontal="center" shrinkToFit="0" vertical="center" wrapText="1"/>
    </xf>
    <xf borderId="11" fillId="0" fontId="9" numFmtId="0" xfId="0" applyBorder="1" applyFont="1"/>
    <xf borderId="0" fillId="0" fontId="1" numFmtId="14" xfId="0" applyAlignment="1" applyFont="1" applyNumberFormat="1">
      <alignment horizontal="center" vertical="center"/>
    </xf>
    <xf borderId="5" fillId="0" fontId="9" numFmtId="0" xfId="0" applyBorder="1" applyFont="1"/>
    <xf borderId="12" fillId="6" fontId="4" numFmtId="0" xfId="0" applyAlignment="1" applyBorder="1" applyFill="1" applyFont="1">
      <alignment horizontal="center" vertical="center"/>
    </xf>
    <xf borderId="0" fillId="0" fontId="10" numFmtId="0" xfId="0" applyFont="1"/>
    <xf borderId="0" fillId="0" fontId="1" numFmtId="0" xfId="0" applyAlignment="1" applyFont="1">
      <alignment horizontal="center"/>
    </xf>
    <xf borderId="13" fillId="6" fontId="4" numFmtId="0" xfId="0" applyAlignment="1" applyBorder="1" applyFill="1" applyFont="1">
      <alignment horizontal="center" vertical="center"/>
    </xf>
    <xf borderId="1" fillId="3" fontId="17" numFmtId="165" xfId="0" applyAlignment="1" applyBorder="1" applyFill="1" applyFont="1" applyNumberFormat="1">
      <alignment horizontal="center" shrinkToFit="0" vertical="center" wrapText="1"/>
    </xf>
    <xf borderId="1" fillId="3" fontId="17" numFmtId="165" xfId="0" applyAlignment="1" applyBorder="1" applyFill="1" applyFont="1" applyNumberFormat="1">
      <alignment horizontal="center" vertical="center"/>
    </xf>
    <xf borderId="1" fillId="3" fontId="17" numFmtId="0" xfId="0" applyAlignment="1" applyBorder="1" applyFill="1" applyFont="1">
      <alignment horizontal="center" vertical="center"/>
    </xf>
    <xf borderId="1" fillId="3" fontId="17" numFmtId="0" xfId="0" applyAlignment="1" applyBorder="1" applyFill="1" applyFont="1">
      <alignment horizontal="center" shrinkToFit="0" vertical="center" wrapText="1"/>
    </xf>
    <xf borderId="1" fillId="5" fontId="17" numFmtId="0" xfId="0" applyAlignment="1" applyBorder="1" applyFill="1" applyFont="1">
      <alignment horizontal="center" vertical="center"/>
    </xf>
    <xf borderId="0" fillId="0" fontId="1" numFmtId="14" xfId="0" applyAlignment="1" applyFont="1" applyNumberFormat="1">
      <alignment horizontal="center"/>
    </xf>
    <xf borderId="14" fillId="7" fontId="20" numFmtId="0" xfId="0" applyAlignment="1" applyBorder="1" applyFill="1" applyFont="1">
      <alignment horizontal="center" vertical="center"/>
    </xf>
    <xf borderId="15" fillId="7" fontId="20" numFmtId="165" xfId="0" applyAlignment="1" applyBorder="1" applyFill="1" applyFont="1" applyNumberFormat="1">
      <alignment horizontal="center" shrinkToFit="0" vertical="center" wrapText="1"/>
    </xf>
    <xf borderId="1" fillId="4" fontId="19" numFmtId="0" xfId="0" applyAlignment="1" applyBorder="1" applyFill="1" applyFont="1">
      <alignment horizontal="center" shrinkToFit="0" vertical="center" wrapText="1"/>
    </xf>
    <xf borderId="0" fillId="0" fontId="15" numFmtId="164" xfId="0" applyFont="1" applyNumberFormat="1"/>
    <xf borderId="0" fillId="0" fontId="15" numFmtId="0" xfId="0" applyFont="1"/>
    <xf borderId="1" fillId="4" fontId="3" numFmtId="0" xfId="0" applyAlignment="1" applyBorder="1" applyFill="1" applyFont="1">
      <alignment shrinkToFit="0" vertical="center" wrapText="1"/>
    </xf>
    <xf borderId="1" fillId="8" fontId="21" numFmtId="0" xfId="0" applyAlignment="1" applyBorder="1" applyFill="1" applyFont="1">
      <alignment horizontal="center" vertical="center"/>
    </xf>
    <xf borderId="1" fillId="0" fontId="22" numFmtId="0" xfId="0" applyAlignment="1" applyBorder="1" applyFont="1">
      <alignment horizontal="left"/>
    </xf>
    <xf borderId="1" fillId="0" fontId="22" numFmtId="0" xfId="0" applyBorder="1" applyFont="1"/>
    <xf borderId="1" fillId="0" fontId="22" numFmtId="0" xfId="0" applyAlignment="1" applyBorder="1" applyFont="1">
      <alignment horizontal="center"/>
    </xf>
    <xf borderId="1" fillId="0" fontId="22" numFmtId="165" xfId="0" applyBorder="1" applyFont="1" applyNumberFormat="1"/>
    <xf borderId="0" fillId="0" fontId="23" numFmtId="14" xfId="0" applyAlignment="1" applyFont="1" applyNumberFormat="1">
      <alignment horizontal="center"/>
    </xf>
    <xf borderId="1" fillId="9" fontId="22" numFmtId="165" xfId="0" applyBorder="1" applyFill="1" applyFont="1" applyNumberFormat="1"/>
    <xf borderId="0" fillId="0" fontId="23" numFmtId="0" xfId="0" applyAlignment="1" applyFont="1">
      <alignment horizontal="center"/>
    </xf>
    <xf borderId="1" fillId="9" fontId="22" numFmtId="0" xfId="0" applyBorder="1" applyFill="1" applyFont="1"/>
    <xf borderId="0" fillId="0" fontId="22" numFmtId="164" xfId="0" applyFont="1" applyNumberFormat="1"/>
    <xf borderId="0" fillId="0" fontId="22" numFmtId="0" xfId="0" applyFont="1"/>
    <xf borderId="1" fillId="10" fontId="3" numFmtId="0" xfId="0" applyAlignment="1" applyBorder="1" applyFill="1" applyFont="1">
      <alignment shrinkToFit="0" vertical="center" wrapText="1"/>
    </xf>
    <xf borderId="1" fillId="10" fontId="24" numFmtId="0" xfId="0" applyAlignment="1" applyBorder="1" applyFill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25" numFmtId="0" xfId="0" applyAlignment="1" applyBorder="1" applyFont="1">
      <alignment horizontal="center" shrinkToFit="0" vertical="center" wrapText="1"/>
    </xf>
    <xf borderId="1" fillId="0" fontId="25" numFmtId="0" xfId="0" applyAlignment="1" applyBorder="1" applyFont="1">
      <alignment shrinkToFit="0" vertical="center" wrapText="1"/>
    </xf>
    <xf borderId="1" fillId="11" fontId="25" numFmtId="0" xfId="0" applyAlignment="1" applyBorder="1" applyFill="1" applyFont="1">
      <alignment horizontal="center" shrinkToFit="0" vertical="center" wrapText="1"/>
    </xf>
    <xf borderId="1" fillId="0" fontId="25" numFmtId="0" xfId="0" applyAlignment="1" applyBorder="1" applyFont="1">
      <alignment horizontal="right" shrinkToFit="0" vertical="center" wrapText="1"/>
    </xf>
    <xf borderId="0" fillId="0" fontId="17" numFmtId="0" xfId="0" applyAlignment="1" applyFont="1">
      <alignment horizontal="left" vertical="center"/>
    </xf>
    <xf borderId="1" fillId="3" fontId="25" numFmtId="0" xfId="0" applyAlignment="1" applyBorder="1" applyFill="1" applyFont="1">
      <alignment horizontal="center" shrinkToFit="0" vertical="center" wrapText="1"/>
    </xf>
    <xf borderId="0" fillId="0" fontId="26" numFmtId="0" xfId="0" applyAlignment="1" applyFont="1">
      <alignment horizontal="left" vertical="center"/>
    </xf>
    <xf borderId="0" fillId="0" fontId="27" numFmtId="0" xfId="0" applyAlignment="1" applyFont="1">
      <alignment horizontal="left" vertical="center"/>
    </xf>
    <xf borderId="0" fillId="0" fontId="26" numFmtId="0" xfId="0" applyAlignment="1" applyFont="1">
      <alignment vertical="center"/>
    </xf>
    <xf borderId="0" fillId="0" fontId="1" numFmtId="0" xfId="0" applyAlignment="1" applyFont="1">
      <alignment vertical="center"/>
    </xf>
    <xf borderId="16" fillId="3" fontId="17" numFmtId="0" xfId="0" applyAlignment="1" applyBorder="1" applyFill="1" applyFont="1">
      <alignment horizontal="center" vertical="center"/>
    </xf>
    <xf borderId="17" fillId="0" fontId="9" numFmtId="0" xfId="0" applyBorder="1" applyFont="1"/>
    <xf borderId="18" fillId="0" fontId="9" numFmtId="0" xfId="0" applyBorder="1" applyFont="1"/>
    <xf borderId="0" fillId="0" fontId="28" numFmtId="0" xfId="0" applyAlignment="1" applyFont="1">
      <alignment horizontal="left" vertical="center"/>
    </xf>
    <xf borderId="0" fillId="0" fontId="17" numFmtId="0" xfId="0" applyAlignment="1" applyFont="1">
      <alignment vertical="center"/>
    </xf>
    <xf borderId="0" fillId="0" fontId="29" numFmtId="0" xfId="0" applyAlignment="1" applyFont="1">
      <alignment horizontal="center" vertical="top"/>
    </xf>
    <xf borderId="0" fillId="0" fontId="17" numFmtId="0" xfId="0" applyAlignment="1" applyFont="1">
      <alignment horizontal="center" vertical="center"/>
    </xf>
    <xf borderId="19" fillId="0" fontId="1" numFmtId="0" xfId="0" applyAlignment="1" applyBorder="1" applyFont="1">
      <alignment horizontal="left" vertical="center"/>
    </xf>
    <xf borderId="20" fillId="0" fontId="1" numFmtId="0" xfId="0" applyAlignment="1" applyBorder="1" applyFont="1">
      <alignment horizontal="left" vertical="center"/>
    </xf>
    <xf borderId="20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left" vertical="center"/>
    </xf>
    <xf borderId="0" fillId="0" fontId="1" numFmtId="0" xfId="0" applyAlignment="1" applyFont="1">
      <alignment horizontal="left" vertical="center"/>
    </xf>
    <xf borderId="1" fillId="8" fontId="25" numFmtId="0" xfId="0" applyAlignment="1" applyBorder="1" applyFill="1" applyFont="1">
      <alignment shrinkToFit="0" vertical="center" wrapText="1"/>
    </xf>
    <xf borderId="23" fillId="0" fontId="1" numFmtId="0" xfId="0" applyAlignment="1" applyBorder="1" applyFont="1">
      <alignment horizontal="center" vertical="center"/>
    </xf>
    <xf borderId="22" fillId="0" fontId="17" numFmtId="0" xfId="0" applyAlignment="1" applyBorder="1" applyFont="1">
      <alignment vertical="center"/>
    </xf>
    <xf borderId="0" fillId="0" fontId="30" numFmtId="0" xfId="0" applyAlignment="1" applyFont="1">
      <alignment horizontal="right" vertical="center"/>
    </xf>
    <xf borderId="0" fillId="0" fontId="30" numFmtId="0" xfId="0" applyAlignment="1" applyFont="1">
      <alignment horizontal="left" vertical="center"/>
    </xf>
    <xf borderId="0" fillId="0" fontId="30" numFmtId="0" xfId="0" applyAlignment="1" applyFont="1">
      <alignment vertical="center"/>
    </xf>
    <xf borderId="23" fillId="0" fontId="1" numFmtId="0" xfId="0" applyAlignment="1" applyBorder="1" applyFont="1">
      <alignment vertical="center"/>
    </xf>
    <xf borderId="1" fillId="0" fontId="31" numFmtId="0" xfId="0" applyAlignment="1" applyBorder="1" applyFont="1">
      <alignment shrinkToFit="0" vertical="center" wrapText="1"/>
    </xf>
    <xf borderId="0" fillId="0" fontId="32" numFmtId="0" xfId="0" applyAlignment="1" applyFont="1">
      <alignment horizontal="right" vertical="center"/>
    </xf>
    <xf borderId="0" fillId="0" fontId="32" numFmtId="0" xfId="0" applyAlignment="1" applyFont="1">
      <alignment horizontal="left" vertical="center"/>
    </xf>
    <xf borderId="22" fillId="0" fontId="33" numFmtId="0" xfId="0" applyAlignment="1" applyBorder="1" applyFont="1">
      <alignment horizontal="center" vertical="center"/>
    </xf>
    <xf borderId="24" fillId="0" fontId="34" numFmtId="0" xfId="0" applyAlignment="1" applyBorder="1" applyFont="1">
      <alignment horizontal="center" vertical="center"/>
    </xf>
    <xf borderId="24" fillId="0" fontId="9" numFmtId="0" xfId="0" applyBorder="1" applyFont="1"/>
    <xf borderId="0" fillId="0" fontId="33" numFmtId="0" xfId="0" applyAlignment="1" applyFont="1">
      <alignment horizontal="center" vertical="center"/>
    </xf>
    <xf borderId="24" fillId="0" fontId="35" numFmtId="0" xfId="0" applyAlignment="1" applyBorder="1" applyFont="1">
      <alignment horizontal="center" vertical="center"/>
    </xf>
    <xf borderId="24" fillId="0" fontId="36" numFmtId="0" xfId="0" applyAlignment="1" applyBorder="1" applyFont="1">
      <alignment horizontal="center" vertical="center"/>
    </xf>
    <xf borderId="23" fillId="0" fontId="33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25" fillId="3" fontId="37" numFmtId="0" xfId="0" applyAlignment="1" applyBorder="1" applyFill="1" applyFont="1">
      <alignment horizontal="center" vertical="center"/>
    </xf>
    <xf borderId="26" fillId="12" fontId="37" numFmtId="0" xfId="0" applyAlignment="1" applyBorder="1" applyFill="1" applyFont="1">
      <alignment horizontal="center" vertical="center"/>
    </xf>
    <xf borderId="27" fillId="12" fontId="37" numFmtId="0" xfId="0" applyAlignment="1" applyBorder="1" applyFill="1" applyFont="1">
      <alignment horizontal="center" vertical="center"/>
    </xf>
    <xf borderId="28" fillId="12" fontId="37" numFmtId="0" xfId="0" applyAlignment="1" applyBorder="1" applyFill="1" applyFont="1">
      <alignment horizontal="center" vertical="center"/>
    </xf>
    <xf borderId="0" fillId="0" fontId="38" numFmtId="0" xfId="0" applyAlignment="1" applyFont="1">
      <alignment horizontal="center" vertical="center"/>
    </xf>
    <xf borderId="22" fillId="0" fontId="17" numFmtId="0" xfId="0" applyAlignment="1" applyBorder="1" applyFont="1">
      <alignment horizontal="center" vertical="center"/>
    </xf>
    <xf borderId="29" fillId="3" fontId="39" numFmtId="0" xfId="0" applyAlignment="1" applyBorder="1" applyFill="1" applyFont="1">
      <alignment horizontal="center" vertical="center"/>
    </xf>
    <xf borderId="30" fillId="0" fontId="40" numFmtId="0" xfId="0" applyAlignment="1" applyBorder="1" applyFont="1">
      <alignment horizontal="center" vertical="center"/>
    </xf>
    <xf borderId="31" fillId="0" fontId="1" numFmtId="0" xfId="0" applyAlignment="1" applyBorder="1" applyFont="1">
      <alignment horizontal="center" vertical="center"/>
    </xf>
    <xf borderId="32" fillId="0" fontId="40" numFmtId="0" xfId="0" applyAlignment="1" applyBorder="1" applyFont="1">
      <alignment horizontal="center" vertical="center"/>
    </xf>
    <xf borderId="33" fillId="3" fontId="41" numFmtId="0" xfId="0" applyAlignment="1" applyBorder="1" applyFill="1" applyFont="1">
      <alignment horizontal="center" vertical="center"/>
    </xf>
    <xf borderId="33" fillId="3" fontId="39" numFmtId="0" xfId="0" applyAlignment="1" applyBorder="1" applyFill="1" applyFont="1">
      <alignment horizontal="center" vertical="center"/>
    </xf>
    <xf borderId="34" fillId="13" fontId="40" numFmtId="0" xfId="0" applyAlignment="1" applyBorder="1" applyFill="1" applyFont="1">
      <alignment horizontal="center" vertical="center"/>
    </xf>
    <xf borderId="35" fillId="0" fontId="1" numFmtId="0" xfId="0" applyAlignment="1" applyBorder="1" applyFont="1">
      <alignment horizontal="center" vertical="center"/>
    </xf>
    <xf borderId="36" fillId="0" fontId="40" numFmtId="0" xfId="0" applyAlignment="1" applyBorder="1" applyFont="1">
      <alignment horizontal="center" vertical="center"/>
    </xf>
    <xf borderId="35" fillId="0" fontId="40" numFmtId="0" xfId="0" applyAlignment="1" applyBorder="1" applyFont="1">
      <alignment horizontal="center" vertical="center"/>
    </xf>
    <xf borderId="37" fillId="3" fontId="39" numFmtId="0" xfId="0" applyAlignment="1" applyBorder="1" applyFill="1" applyFont="1">
      <alignment horizontal="center" vertical="center"/>
    </xf>
    <xf borderId="38" fillId="13" fontId="40" numFmtId="0" xfId="0" applyAlignment="1" applyBorder="1" applyFill="1" applyFont="1">
      <alignment horizontal="center" vertical="center"/>
    </xf>
    <xf borderId="39" fillId="0" fontId="1" numFmtId="0" xfId="0" applyAlignment="1" applyBorder="1" applyFont="1">
      <alignment horizontal="center" vertical="center"/>
    </xf>
    <xf borderId="40" fillId="0" fontId="40" numFmtId="0" xfId="0" applyAlignment="1" applyBorder="1" applyFont="1">
      <alignment horizontal="center" vertical="center"/>
    </xf>
    <xf borderId="37" fillId="3" fontId="41" numFmtId="0" xfId="0" applyAlignment="1" applyBorder="1" applyFill="1" applyFont="1">
      <alignment horizontal="center" vertical="center"/>
    </xf>
    <xf borderId="41" fillId="0" fontId="40" numFmtId="0" xfId="0" applyAlignment="1" applyBorder="1" applyFont="1">
      <alignment horizontal="center" vertical="center"/>
    </xf>
    <xf borderId="0" fillId="0" fontId="41" numFmtId="0" xfId="0" applyAlignment="1" applyFont="1">
      <alignment horizontal="center" vertical="center"/>
    </xf>
    <xf borderId="42" fillId="13" fontId="40" numFmtId="0" xfId="0" applyAlignment="1" applyBorder="1" applyFill="1" applyFont="1">
      <alignment horizontal="center" vertical="center"/>
    </xf>
    <xf borderId="0" fillId="0" fontId="40" numFmtId="0" xfId="0" applyAlignment="1" applyFont="1">
      <alignment horizontal="center" vertical="center"/>
    </xf>
    <xf borderId="24" fillId="0" fontId="42" numFmtId="0" xfId="0" applyAlignment="1" applyBorder="1" applyFont="1">
      <alignment horizontal="center" vertical="center"/>
    </xf>
    <xf borderId="24" fillId="0" fontId="43" numFmtId="0" xfId="0" applyAlignment="1" applyBorder="1" applyFont="1">
      <alignment horizontal="center" vertical="center"/>
    </xf>
    <xf borderId="29" fillId="3" fontId="41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shrinkToFit="0" vertical="center" wrapText="1"/>
    </xf>
    <xf borderId="42" fillId="14" fontId="3" numFmtId="0" xfId="0" applyAlignment="1" applyBorder="1" applyFill="1" applyFont="1">
      <alignment shrinkToFit="0" vertical="center" wrapText="1"/>
    </xf>
    <xf borderId="42" fillId="14" fontId="19" numFmtId="0" xfId="0" applyAlignment="1" applyBorder="1" applyFill="1" applyFont="1">
      <alignment shrinkToFit="0" vertical="center" wrapText="1"/>
    </xf>
    <xf borderId="42" fillId="14" fontId="19" numFmtId="0" xfId="0" applyAlignment="1" applyBorder="1" applyFill="1" applyFont="1">
      <alignment horizontal="center" shrinkToFit="0" vertical="center" wrapText="1"/>
    </xf>
    <xf borderId="42" fillId="15" fontId="19" numFmtId="0" xfId="0" applyAlignment="1" applyBorder="1" applyFill="1" applyFont="1">
      <alignment shrinkToFit="0" vertical="center" wrapText="1"/>
    </xf>
    <xf borderId="42" fillId="15" fontId="19" numFmtId="0" xfId="0" applyAlignment="1" applyBorder="1" applyFill="1" applyFont="1">
      <alignment horizontal="center" shrinkToFit="0" vertical="center" wrapText="1"/>
    </xf>
    <xf borderId="31" fillId="0" fontId="28" numFmtId="0" xfId="0" applyAlignment="1" applyBorder="1" applyFont="1">
      <alignment horizontal="center" vertical="center"/>
    </xf>
    <xf borderId="42" fillId="16" fontId="19" numFmtId="0" xfId="0" applyAlignment="1" applyBorder="1" applyFill="1" applyFont="1">
      <alignment shrinkToFit="0" vertical="center" wrapText="1"/>
    </xf>
    <xf borderId="35" fillId="0" fontId="28" numFmtId="0" xfId="0" applyAlignment="1" applyBorder="1" applyFont="1">
      <alignment horizontal="center" vertical="center"/>
    </xf>
    <xf borderId="0" fillId="0" fontId="25" numFmtId="0" xfId="0" applyAlignment="1" applyFont="1">
      <alignment horizontal="right" shrinkToFit="0" vertical="center" wrapText="1"/>
    </xf>
    <xf borderId="30" fillId="13" fontId="40" numFmtId="0" xfId="0" applyAlignment="1" applyBorder="1" applyFill="1" applyFont="1">
      <alignment horizontal="center" vertical="center"/>
    </xf>
    <xf borderId="43" fillId="13" fontId="1" numFmtId="0" xfId="0" applyAlignment="1" applyBorder="1" applyFill="1" applyFont="1">
      <alignment horizontal="center" vertical="center"/>
    </xf>
    <xf borderId="44" fillId="0" fontId="40" numFmtId="0" xfId="0" applyAlignment="1" applyBorder="1" applyFont="1">
      <alignment horizontal="center" vertical="center"/>
    </xf>
    <xf borderId="45" fillId="13" fontId="1" numFmtId="0" xfId="0" applyAlignment="1" applyBorder="1" applyFill="1" applyFont="1">
      <alignment horizontal="center" vertical="center"/>
    </xf>
    <xf borderId="46" fillId="0" fontId="1" numFmtId="0" xfId="0" applyAlignment="1" applyBorder="1" applyFont="1">
      <alignment horizontal="center" vertical="center"/>
    </xf>
    <xf borderId="24" fillId="0" fontId="1" numFmtId="0" xfId="0" applyAlignment="1" applyBorder="1" applyFont="1">
      <alignment horizontal="center" vertical="center"/>
    </xf>
    <xf borderId="24" fillId="0" fontId="44" numFmtId="0" xfId="0" applyAlignment="1" applyBorder="1" applyFont="1">
      <alignment horizontal="left" vertical="center"/>
    </xf>
    <xf borderId="24" fillId="0" fontId="1" numFmtId="0" xfId="0" applyAlignment="1" applyBorder="1" applyFont="1">
      <alignment horizontal="left" vertical="center"/>
    </xf>
    <xf borderId="24" fillId="0" fontId="13" numFmtId="0" xfId="0" applyAlignment="1" applyBorder="1" applyFont="1">
      <alignment horizontal="left" vertical="center"/>
    </xf>
    <xf borderId="24" fillId="0" fontId="45" numFmtId="0" xfId="0" applyAlignment="1" applyBorder="1" applyFont="1">
      <alignment horizontal="left" vertical="center"/>
    </xf>
    <xf borderId="24" fillId="0" fontId="7" numFmtId="0" xfId="0" applyAlignment="1" applyBorder="1" applyFont="1">
      <alignment horizontal="left" vertical="center"/>
    </xf>
    <xf borderId="24" fillId="0" fontId="46" numFmtId="0" xfId="0" applyAlignment="1" applyBorder="1" applyFont="1">
      <alignment horizontal="left" vertical="center"/>
    </xf>
    <xf borderId="24" fillId="0" fontId="47" numFmtId="0" xfId="0" applyAlignment="1" applyBorder="1" applyFont="1">
      <alignment horizontal="center" vertical="center"/>
    </xf>
    <xf borderId="24" fillId="0" fontId="48" numFmtId="0" xfId="0" applyAlignment="1" applyBorder="1" applyFont="1">
      <alignment horizontal="right" vertical="center"/>
    </xf>
    <xf borderId="40" fillId="0" fontId="48" numFmtId="0" xfId="0" applyAlignment="1" applyBorder="1" applyFont="1">
      <alignment horizontal="right" vertical="center"/>
    </xf>
    <xf borderId="42" fillId="4" fontId="49" numFmtId="0" xfId="0" applyBorder="1" applyFill="1" applyFont="1"/>
    <xf borderId="0" fillId="0" fontId="50" numFmtId="0" xfId="0" applyAlignment="1" applyFont="1">
      <alignment horizontal="center"/>
    </xf>
    <xf borderId="47" fillId="0" fontId="6" numFmtId="0" xfId="0" applyAlignment="1" applyBorder="1" applyFont="1">
      <alignment horizontal="center"/>
    </xf>
    <xf borderId="0" fillId="0" fontId="51" numFmtId="14" xfId="0" applyAlignment="1" applyFont="1" applyNumberFormat="1">
      <alignment horizontal="center"/>
    </xf>
    <xf borderId="47" fillId="0" fontId="15" numFmtId="0" xfId="0" applyAlignment="1" applyBorder="1" applyFont="1">
      <alignment horizontal="center"/>
    </xf>
    <xf borderId="47" fillId="0" fontId="6" numFmtId="165" xfId="0" applyAlignment="1" applyBorder="1" applyFont="1" applyNumberFormat="1">
      <alignment horizontal="center"/>
    </xf>
    <xf borderId="47" fillId="0" fontId="6" numFmtId="164" xfId="0" applyAlignment="1" applyBorder="1" applyFont="1" applyNumberFormat="1">
      <alignment horizontal="center"/>
    </xf>
    <xf borderId="48" fillId="3" fontId="17" numFmtId="0" xfId="0" applyAlignment="1" applyBorder="1" applyFill="1" applyFont="1">
      <alignment horizontal="center" vertical="center"/>
    </xf>
    <xf borderId="49" fillId="0" fontId="9" numFmtId="0" xfId="0" applyBorder="1" applyFont="1"/>
    <xf borderId="50" fillId="0" fontId="9" numFmtId="0" xfId="0" applyBorder="1" applyFont="1"/>
    <xf borderId="9" fillId="3" fontId="41" numFmtId="164" xfId="0" applyAlignment="1" applyBorder="1" applyFill="1" applyFont="1" applyNumberFormat="1">
      <alignment horizontal="center" shrinkToFit="0" vertical="center" wrapText="1"/>
    </xf>
    <xf borderId="9" fillId="3" fontId="17" numFmtId="49" xfId="0" applyAlignment="1" applyBorder="1" applyFill="1" applyFont="1" applyNumberFormat="1">
      <alignment horizontal="center" shrinkToFit="0" vertical="center" wrapText="1"/>
    </xf>
    <xf borderId="48" fillId="3" fontId="17" numFmtId="49" xfId="0" applyAlignment="1" applyBorder="1" applyFill="1" applyFont="1" applyNumberFormat="1">
      <alignment horizontal="center" vertical="center"/>
    </xf>
    <xf borderId="7" fillId="3" fontId="41" numFmtId="164" xfId="0" applyAlignment="1" applyBorder="1" applyFill="1" applyFont="1" applyNumberFormat="1">
      <alignment horizontal="center" vertical="center"/>
    </xf>
    <xf borderId="51" fillId="0" fontId="9" numFmtId="0" xfId="0" applyBorder="1" applyFont="1"/>
    <xf borderId="47" fillId="0" fontId="9" numFmtId="0" xfId="0" applyBorder="1" applyFont="1"/>
    <xf borderId="6" fillId="0" fontId="9" numFmtId="0" xfId="0" applyBorder="1" applyFont="1"/>
    <xf borderId="52" fillId="0" fontId="9" numFmtId="0" xfId="0" applyBorder="1" applyFont="1"/>
    <xf borderId="53" fillId="3" fontId="41" numFmtId="164" xfId="0" applyAlignment="1" applyBorder="1" applyFill="1" applyFont="1" applyNumberFormat="1">
      <alignment horizontal="center" vertical="center"/>
    </xf>
    <xf borderId="9" fillId="3" fontId="41" numFmtId="165" xfId="0" applyAlignment="1" applyBorder="1" applyFill="1" applyFont="1" applyNumberFormat="1">
      <alignment horizontal="center" vertical="center"/>
    </xf>
    <xf borderId="9" fillId="3" fontId="17" numFmtId="164" xfId="0" applyAlignment="1" applyBorder="1" applyFill="1" applyFont="1" applyNumberFormat="1">
      <alignment horizontal="center" vertical="center"/>
    </xf>
    <xf borderId="1" fillId="3" fontId="17" numFmtId="49" xfId="0" applyAlignment="1" applyBorder="1" applyFill="1" applyFont="1" applyNumberFormat="1">
      <alignment horizontal="center" shrinkToFit="0" vertical="center" wrapText="1"/>
    </xf>
    <xf borderId="1" fillId="3" fontId="17" numFmtId="166" xfId="0" applyAlignment="1" applyBorder="1" applyFill="1" applyFont="1" applyNumberFormat="1">
      <alignment horizontal="center" shrinkToFit="0" vertical="center" wrapText="1"/>
    </xf>
    <xf borderId="12" fillId="3" fontId="17" numFmtId="49" xfId="0" applyAlignment="1" applyBorder="1" applyFill="1" applyFont="1" applyNumberFormat="1">
      <alignment horizontal="center" shrinkToFit="0" vertical="center" wrapText="1"/>
    </xf>
    <xf borderId="1" fillId="3" fontId="41" numFmtId="165" xfId="0" applyAlignment="1" applyBorder="1" applyFill="1" applyFont="1" applyNumberFormat="1">
      <alignment horizontal="center" shrinkToFit="0" vertical="center" wrapText="1"/>
    </xf>
    <xf borderId="1" fillId="7" fontId="20" numFmtId="0" xfId="0" applyAlignment="1" applyBorder="1" applyFill="1" applyFont="1">
      <alignment horizontal="center"/>
    </xf>
    <xf borderId="1" fillId="7" fontId="20" numFmtId="165" xfId="0" applyBorder="1" applyFill="1" applyFont="1" applyNumberFormat="1"/>
    <xf borderId="0" fillId="0" fontId="52" numFmtId="0" xfId="0" applyFont="1"/>
    <xf borderId="1" fillId="0" fontId="53" numFmtId="0" xfId="0" applyBorder="1" applyFont="1"/>
    <xf borderId="5" fillId="0" fontId="53" numFmtId="0" xfId="0" applyAlignment="1" applyBorder="1" applyFont="1">
      <alignment horizontal="center"/>
    </xf>
    <xf borderId="1" fillId="0" fontId="53" numFmtId="14" xfId="0" applyBorder="1" applyFont="1" applyNumberFormat="1"/>
    <xf borderId="1" fillId="0" fontId="53" numFmtId="166" xfId="0" applyBorder="1" applyFont="1" applyNumberFormat="1"/>
    <xf borderId="1" fillId="6" fontId="54" numFmtId="0" xfId="0" applyAlignment="1" applyBorder="1" applyFill="1" applyFont="1">
      <alignment horizontal="left"/>
    </xf>
    <xf borderId="1" fillId="6" fontId="54" numFmtId="3" xfId="0" applyAlignment="1" applyBorder="1" applyFill="1" applyFont="1" applyNumberFormat="1">
      <alignment horizontal="left"/>
    </xf>
    <xf borderId="1" fillId="0" fontId="53" numFmtId="0" xfId="0" applyAlignment="1" applyBorder="1" applyFont="1">
      <alignment horizontal="center"/>
    </xf>
    <xf borderId="1" fillId="6" fontId="54" numFmtId="0" xfId="0" applyAlignment="1" applyBorder="1" applyFill="1" applyFont="1">
      <alignment horizontal="center"/>
    </xf>
    <xf borderId="1" fillId="0" fontId="53" numFmtId="165" xfId="0" applyBorder="1" applyFont="1" applyNumberFormat="1"/>
    <xf borderId="53" fillId="6" fontId="53" numFmtId="165" xfId="0" applyBorder="1" applyFill="1" applyFont="1" applyNumberFormat="1"/>
    <xf borderId="1" fillId="0" fontId="53" numFmtId="164" xfId="0" applyBorder="1" applyFont="1" applyNumberFormat="1"/>
    <xf borderId="1" fillId="4" fontId="54" numFmtId="165" xfId="0" applyBorder="1" applyFill="1" applyFont="1" applyNumberFormat="1"/>
    <xf borderId="1" fillId="4" fontId="54" numFmtId="164" xfId="0" applyBorder="1" applyFill="1" applyFont="1" applyNumberFormat="1"/>
    <xf borderId="0" fillId="0" fontId="53" numFmtId="0" xfId="0" applyFont="1"/>
    <xf borderId="1" fillId="6" fontId="54" numFmtId="164" xfId="0" applyAlignment="1" applyBorder="1" applyFill="1" applyFont="1" applyNumberFormat="1">
      <alignment horizontal="left"/>
    </xf>
    <xf borderId="1" fillId="6" fontId="54" numFmtId="165" xfId="0" applyAlignment="1" applyBorder="1" applyFill="1" applyFont="1" applyNumberFormat="1">
      <alignment horizontal="left"/>
    </xf>
    <xf borderId="1" fillId="0" fontId="54" numFmtId="0" xfId="0" applyAlignment="1" applyBorder="1" applyFont="1">
      <alignment horizontal="left"/>
    </xf>
    <xf borderId="1" fillId="0" fontId="53" numFmtId="167" xfId="0" applyAlignment="1" applyBorder="1" applyFont="1" applyNumberFormat="1">
      <alignment horizontal="center"/>
    </xf>
    <xf borderId="0" fillId="0" fontId="55" numFmtId="0" xfId="0" applyAlignment="1" applyFont="1">
      <alignment horizontal="center"/>
    </xf>
    <xf borderId="7" fillId="3" fontId="33" numFmtId="0" xfId="0" applyAlignment="1" applyBorder="1" applyFill="1" applyFont="1">
      <alignment horizontal="center" vertical="center"/>
    </xf>
    <xf borderId="7" fillId="3" fontId="33" numFmtId="49" xfId="0" applyAlignment="1" applyBorder="1" applyFill="1" applyFont="1" applyNumberFormat="1">
      <alignment horizontal="center" vertical="center"/>
    </xf>
    <xf borderId="9" fillId="3" fontId="33" numFmtId="0" xfId="0" applyAlignment="1" applyBorder="1" applyFill="1" applyFont="1">
      <alignment horizontal="center" shrinkToFit="0" vertical="center" wrapText="1"/>
    </xf>
    <xf borderId="9" fillId="3" fontId="33" numFmtId="0" xfId="0" applyAlignment="1" applyBorder="1" applyFill="1" applyFont="1">
      <alignment horizontal="center" vertical="center"/>
    </xf>
    <xf borderId="7" fillId="3" fontId="56" numFmtId="164" xfId="0" applyAlignment="1" applyBorder="1" applyFill="1" applyFont="1" applyNumberFormat="1">
      <alignment horizontal="center" vertical="center"/>
    </xf>
    <xf borderId="0" fillId="0" fontId="57" numFmtId="0" xfId="0" applyFont="1"/>
    <xf borderId="1" fillId="3" fontId="33" numFmtId="49" xfId="0" applyAlignment="1" applyBorder="1" applyFill="1" applyFont="1" applyNumberFormat="1">
      <alignment horizontal="center" shrinkToFit="0" vertical="center" wrapText="1"/>
    </xf>
    <xf borderId="53" fillId="3" fontId="33" numFmtId="166" xfId="0" applyAlignment="1" applyBorder="1" applyFill="1" applyFont="1" applyNumberFormat="1">
      <alignment horizontal="center" shrinkToFit="0" vertical="center" wrapText="1"/>
    </xf>
    <xf borderId="12" fillId="3" fontId="33" numFmtId="49" xfId="0" applyAlignment="1" applyBorder="1" applyFill="1" applyFont="1" applyNumberFormat="1">
      <alignment horizontal="center" shrinkToFit="0" vertical="center" wrapText="1"/>
    </xf>
    <xf borderId="9" fillId="3" fontId="56" numFmtId="164" xfId="0" applyAlignment="1" applyBorder="1" applyFill="1" applyFont="1" applyNumberFormat="1">
      <alignment horizontal="center" vertical="center"/>
    </xf>
    <xf borderId="9" fillId="3" fontId="56" numFmtId="165" xfId="0" applyAlignment="1" applyBorder="1" applyFill="1" applyFont="1" applyNumberFormat="1">
      <alignment horizontal="center" vertical="center"/>
    </xf>
    <xf borderId="1" fillId="3" fontId="17" numFmtId="164" xfId="0" applyAlignment="1" applyBorder="1" applyFill="1" applyFont="1" applyNumberFormat="1">
      <alignment horizontal="center" vertical="center"/>
    </xf>
    <xf borderId="1" fillId="3" fontId="26" numFmtId="49" xfId="0" applyAlignment="1" applyBorder="1" applyFill="1" applyFont="1" applyNumberFormat="1">
      <alignment horizontal="center" shrinkToFit="0" vertical="center" wrapText="1"/>
    </xf>
    <xf borderId="53" fillId="3" fontId="26" numFmtId="166" xfId="0" applyAlignment="1" applyBorder="1" applyFill="1" applyFont="1" applyNumberFormat="1">
      <alignment horizontal="center" shrinkToFit="0" vertical="center" wrapText="1"/>
    </xf>
    <xf borderId="12" fillId="7" fontId="58" numFmtId="49" xfId="0" applyAlignment="1" applyBorder="1" applyFill="1" applyFont="1" applyNumberFormat="1">
      <alignment horizontal="center" shrinkToFit="0" vertical="center" wrapText="1"/>
    </xf>
    <xf borderId="1" fillId="7" fontId="52" numFmtId="0" xfId="0" applyAlignment="1" applyBorder="1" applyFill="1" applyFont="1">
      <alignment horizontal="center"/>
    </xf>
    <xf borderId="12" fillId="7" fontId="58" numFmtId="0" xfId="0" applyAlignment="1" applyBorder="1" applyFill="1" applyFont="1">
      <alignment horizontal="center" vertical="center"/>
    </xf>
    <xf borderId="12" fillId="7" fontId="58" numFmtId="0" xfId="0" applyAlignment="1" applyBorder="1" applyFill="1" applyFont="1">
      <alignment horizontal="center" shrinkToFit="0" vertical="center" wrapText="1"/>
    </xf>
    <xf borderId="1" fillId="7" fontId="58" numFmtId="165" xfId="0" applyAlignment="1" applyBorder="1" applyFill="1" applyFont="1" applyNumberFormat="1">
      <alignment horizontal="center" vertical="center"/>
    </xf>
    <xf borderId="1" fillId="7" fontId="58" numFmtId="164" xfId="0" applyAlignment="1" applyBorder="1" applyFill="1" applyFont="1" applyNumberFormat="1">
      <alignment horizontal="center" vertical="center"/>
    </xf>
    <xf borderId="1" fillId="0" fontId="52" numFmtId="0" xfId="0" applyAlignment="1" applyBorder="1" applyFont="1">
      <alignment horizontal="center"/>
    </xf>
    <xf borderId="1" fillId="0" fontId="52" numFmtId="166" xfId="0" applyBorder="1" applyFont="1" applyNumberFormat="1"/>
    <xf borderId="1" fillId="0" fontId="52" numFmtId="49" xfId="0" applyAlignment="1" applyBorder="1" applyFont="1" applyNumberFormat="1">
      <alignment horizontal="center"/>
    </xf>
    <xf borderId="1" fillId="0" fontId="52" numFmtId="0" xfId="0" applyAlignment="1" applyBorder="1" applyFont="1">
      <alignment horizontal="left" shrinkToFit="0" wrapText="1"/>
    </xf>
    <xf borderId="1" fillId="0" fontId="52" numFmtId="0" xfId="0" applyAlignment="1" applyBorder="1" applyFont="1">
      <alignment horizontal="left"/>
    </xf>
    <xf borderId="1" fillId="6" fontId="49" numFmtId="0" xfId="0" applyAlignment="1" applyBorder="1" applyFill="1" applyFont="1">
      <alignment horizontal="left"/>
    </xf>
    <xf borderId="1" fillId="6" fontId="49" numFmtId="0" xfId="0" applyAlignment="1" applyBorder="1" applyFill="1" applyFont="1">
      <alignment horizontal="center"/>
    </xf>
    <xf borderId="1" fillId="0" fontId="6" numFmtId="165" xfId="0" applyBorder="1" applyFont="1" applyNumberFormat="1"/>
    <xf borderId="1" fillId="11" fontId="6" numFmtId="165" xfId="0" applyBorder="1" applyFill="1" applyFont="1" applyNumberFormat="1"/>
    <xf borderId="1" fillId="11" fontId="6" numFmtId="164" xfId="0" applyBorder="1" applyFill="1" applyFont="1" applyNumberFormat="1"/>
    <xf borderId="1" fillId="6" fontId="6" numFmtId="165" xfId="0" applyBorder="1" applyFill="1" applyFont="1" applyNumberFormat="1"/>
    <xf borderId="53" fillId="6" fontId="6" numFmtId="164" xfId="0" applyBorder="1" applyFill="1" applyFont="1" applyNumberFormat="1"/>
    <xf borderId="0" fillId="0" fontId="59" numFmtId="0" xfId="0" applyFont="1"/>
    <xf borderId="0" fillId="0" fontId="49" numFmtId="0" xfId="0" applyFont="1"/>
    <xf borderId="1" fillId="0" fontId="49" numFmtId="0" xfId="0" applyAlignment="1" applyBorder="1" applyFont="1">
      <alignment horizontal="left"/>
    </xf>
    <xf borderId="1" fillId="0" fontId="59" numFmtId="0" xfId="0" applyAlignment="1" applyBorder="1" applyFont="1">
      <alignment horizontal="left"/>
    </xf>
    <xf borderId="1" fillId="0" fontId="6" numFmtId="0" xfId="0" applyAlignment="1" applyBorder="1" applyFont="1">
      <alignment horizontal="left"/>
    </xf>
    <xf borderId="0" fillId="0" fontId="60" numFmtId="0" xfId="0" applyAlignment="1" applyFont="1">
      <alignment horizontal="center"/>
    </xf>
    <xf borderId="0" fillId="0" fontId="15" numFmtId="0" xfId="0" applyAlignment="1" applyFont="1">
      <alignment horizontal="left"/>
    </xf>
    <xf borderId="0" fillId="0" fontId="6" numFmtId="0" xfId="0" applyAlignment="1" applyFont="1">
      <alignment horizontal="left"/>
    </xf>
    <xf borderId="0" fillId="0" fontId="61" numFmtId="0" xfId="0" applyAlignment="1" applyFont="1">
      <alignment horizontal="center"/>
    </xf>
    <xf borderId="0" fillId="0" fontId="15" numFmtId="0" xfId="0" applyAlignment="1" applyFont="1">
      <alignment horizontal="right"/>
    </xf>
    <xf borderId="0" fillId="0" fontId="61" numFmtId="0" xfId="0" applyAlignment="1" applyFont="1">
      <alignment horizontal="left"/>
    </xf>
    <xf borderId="0" fillId="0" fontId="61" numFmtId="0" xfId="0" applyFont="1"/>
    <xf borderId="0" fillId="0" fontId="62" numFmtId="0" xfId="0" applyAlignment="1" applyFont="1">
      <alignment horizontal="left"/>
    </xf>
    <xf borderId="0" fillId="0" fontId="62" numFmtId="0" xfId="0" applyFont="1"/>
    <xf borderId="9" fillId="0" fontId="15" numFmtId="0" xfId="0" applyAlignment="1" applyBorder="1" applyFont="1">
      <alignment horizontal="center" shrinkToFit="0" vertical="center" wrapText="1"/>
    </xf>
    <xf borderId="50" fillId="0" fontId="15" numFmtId="0" xfId="0" applyAlignment="1" applyBorder="1" applyFont="1">
      <alignment horizontal="center" shrinkToFit="0" vertical="center" wrapText="1"/>
    </xf>
    <xf borderId="7" fillId="0" fontId="15" numFmtId="0" xfId="0" applyAlignment="1" applyBorder="1" applyFont="1">
      <alignment horizontal="center" vertical="center"/>
    </xf>
    <xf borderId="9" fillId="0" fontId="15" numFmtId="0" xfId="0" applyAlignment="1" applyBorder="1" applyFont="1">
      <alignment horizontal="center" vertical="center"/>
    </xf>
    <xf borderId="9" fillId="0" fontId="63" numFmtId="0" xfId="0" applyAlignment="1" applyBorder="1" applyFont="1">
      <alignment horizontal="center" shrinkToFit="0" vertical="center" wrapText="1"/>
    </xf>
    <xf borderId="5" fillId="0" fontId="15" numFmtId="0" xfId="0" applyAlignment="1" applyBorder="1" applyFont="1">
      <alignment horizontal="center" shrinkToFit="0" wrapText="1"/>
    </xf>
    <xf borderId="7" fillId="0" fontId="15" numFmtId="0" xfId="0" applyAlignment="1" applyBorder="1" applyFont="1">
      <alignment horizontal="center"/>
    </xf>
    <xf borderId="1" fillId="0" fontId="15" numFmtId="0" xfId="0" applyAlignment="1" applyBorder="1" applyFont="1">
      <alignment horizontal="center"/>
    </xf>
    <xf borderId="1" fillId="0" fontId="64" numFmtId="0" xfId="0" applyAlignment="1" applyBorder="1" applyFont="1">
      <alignment horizontal="center"/>
    </xf>
    <xf borderId="1" fillId="0" fontId="6" numFmtId="0" xfId="0" applyBorder="1" applyFont="1"/>
    <xf borderId="1" fillId="0" fontId="6" numFmtId="0" xfId="0" applyAlignment="1" applyBorder="1" applyFont="1">
      <alignment horizontal="center"/>
    </xf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2" fillId="0" fontId="6" numFmtId="165" xfId="0" applyBorder="1" applyFont="1" applyNumberFormat="1"/>
    <xf borderId="1" fillId="0" fontId="65" numFmtId="165" xfId="0" applyAlignment="1" applyBorder="1" applyFont="1" applyNumberFormat="1">
      <alignment horizontal="center"/>
    </xf>
    <xf borderId="0" fillId="0" fontId="6" numFmtId="168" xfId="0" applyFont="1" applyNumberFormat="1"/>
    <xf borderId="1" fillId="0" fontId="6" numFmtId="166" xfId="0" applyBorder="1" applyFont="1" applyNumberFormat="1"/>
    <xf borderId="7" fillId="0" fontId="62" numFmtId="0" xfId="0" applyAlignment="1" applyBorder="1" applyFont="1">
      <alignment horizontal="center"/>
    </xf>
    <xf borderId="11" fillId="0" fontId="62" numFmtId="0" xfId="0" applyAlignment="1" applyBorder="1" applyFont="1">
      <alignment horizontal="center"/>
    </xf>
    <xf borderId="2" fillId="0" fontId="62" numFmtId="0" xfId="0" applyAlignment="1" applyBorder="1" applyFont="1">
      <alignment horizontal="center"/>
    </xf>
    <xf borderId="1" fillId="0" fontId="15" numFmtId="164" xfId="0" applyBorder="1" applyFont="1" applyNumberFormat="1"/>
    <xf borderId="1" fillId="0" fontId="6" numFmtId="165" xfId="0" applyAlignment="1" applyBorder="1" applyFont="1" applyNumberFormat="1">
      <alignment horizontal="center"/>
    </xf>
    <xf borderId="49" fillId="0" fontId="6" numFmtId="0" xfId="0" applyAlignment="1" applyBorder="1" applyFont="1">
      <alignment horizontal="right"/>
    </xf>
    <xf borderId="0" fillId="0" fontId="15" numFmtId="0" xfId="0" applyAlignment="1" applyFont="1">
      <alignment horizontal="center" shrinkToFit="0" vertical="center" wrapText="1"/>
    </xf>
    <xf borderId="0" fillId="0" fontId="15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6" numFmtId="0" xfId="0" applyFont="1"/>
    <xf borderId="0" fillId="0" fontId="67" numFmtId="164" xfId="0" applyFont="1" applyNumberFormat="1"/>
    <xf borderId="0" fillId="0" fontId="64" numFmtId="0" xfId="0" applyAlignment="1" applyFont="1">
      <alignment horizontal="center"/>
    </xf>
    <xf borderId="54" fillId="0" fontId="64" numFmtId="0" xfId="0" applyAlignment="1" applyBorder="1" applyFont="1">
      <alignment horizontal="center"/>
    </xf>
    <xf borderId="0" fillId="0" fontId="68" numFmtId="0" xfId="0" applyFont="1"/>
    <xf borderId="54" fillId="0" fontId="57" numFmtId="0" xfId="0" applyBorder="1" applyFont="1"/>
    <xf borderId="0" fillId="0" fontId="57" numFmtId="0" xfId="0" applyAlignment="1" applyFont="1">
      <alignment horizontal="center"/>
    </xf>
    <xf borderId="54" fillId="0" fontId="57" numFmtId="0" xfId="0" applyAlignment="1" applyBorder="1" applyFont="1">
      <alignment horizontal="center"/>
    </xf>
    <xf borderId="0" fillId="0" fontId="69" numFmtId="0" xfId="0" applyAlignment="1" applyFont="1">
      <alignment horizontal="left"/>
    </xf>
    <xf borderId="0" fillId="0" fontId="70" numFmtId="0" xfId="0" applyFont="1"/>
    <xf borderId="0" fillId="0" fontId="71" numFmtId="0" xfId="0" applyAlignment="1" applyFont="1">
      <alignment horizontal="center"/>
    </xf>
    <xf borderId="0" fillId="0" fontId="15" numFmtId="49" xfId="0" applyAlignment="1" applyFont="1" applyNumberFormat="1">
      <alignment horizontal="left"/>
    </xf>
    <xf borderId="0" fillId="0" fontId="15" numFmtId="49" xfId="0" applyAlignment="1" applyFont="1" applyNumberFormat="1">
      <alignment horizontal="center"/>
    </xf>
    <xf borderId="1" fillId="0" fontId="15" numFmtId="0" xfId="0" applyAlignment="1" applyBorder="1" applyFont="1">
      <alignment horizontal="center" shrinkToFit="0" wrapText="1"/>
    </xf>
    <xf borderId="0" fillId="0" fontId="53" numFmtId="167" xfId="0" applyAlignment="1" applyFont="1" applyNumberFormat="1">
      <alignment horizontal="center"/>
    </xf>
    <xf borderId="0" fillId="0" fontId="53" numFmtId="166" xfId="0" applyFont="1" applyNumberFormat="1"/>
    <xf borderId="0" fillId="0" fontId="53" numFmtId="0" xfId="0" applyAlignment="1" applyFont="1">
      <alignment horizontal="center"/>
    </xf>
    <xf borderId="0" fillId="0" fontId="53" numFmtId="165" xfId="0" applyFont="1" applyNumberFormat="1"/>
    <xf borderId="1" fillId="8" fontId="7" numFmtId="0" xfId="0" applyAlignment="1" applyBorder="1" applyFill="1" applyFont="1">
      <alignment horizontal="center" vertical="center"/>
    </xf>
    <xf borderId="1" fillId="0" fontId="59" numFmtId="0" xfId="0" applyBorder="1" applyFont="1"/>
    <xf borderId="1" fillId="0" fontId="59" numFmtId="0" xfId="0" applyAlignment="1" applyBorder="1" applyFont="1">
      <alignment horizontal="center"/>
    </xf>
    <xf borderId="1" fillId="0" fontId="59" numFmtId="165" xfId="0" applyBorder="1" applyFont="1" applyNumberFormat="1"/>
    <xf borderId="1" fillId="9" fontId="59" numFmtId="165" xfId="0" applyBorder="1" applyFill="1" applyFont="1" applyNumberFormat="1"/>
    <xf borderId="1" fillId="9" fontId="59" numFmtId="0" xfId="0" applyBorder="1" applyFill="1" applyFont="1"/>
    <xf borderId="0" fillId="0" fontId="59" numFmtId="164" xfId="0" applyFont="1" applyNumberFormat="1"/>
    <xf borderId="0" fillId="0" fontId="72" numFmtId="0" xfId="0" applyAlignment="1" applyFont="1">
      <alignment horizontal="center"/>
    </xf>
    <xf borderId="55" fillId="13" fontId="1" numFmtId="3" xfId="0" applyAlignment="1" applyBorder="1" applyFill="1" applyFont="1" applyNumberFormat="1">
      <alignment horizontal="left" shrinkToFit="0" vertical="center" wrapText="1"/>
    </xf>
    <xf borderId="55" fillId="13" fontId="1" numFmtId="164" xfId="0" applyAlignment="1" applyBorder="1" applyFill="1" applyFont="1" applyNumberFormat="1">
      <alignment horizontal="center" shrinkToFit="0" vertical="center" wrapText="1"/>
    </xf>
    <xf borderId="56" fillId="13" fontId="1" numFmtId="3" xfId="0" applyAlignment="1" applyBorder="1" applyFill="1" applyFont="1" applyNumberFormat="1">
      <alignment horizontal="left" shrinkToFit="0" vertical="center" wrapText="1"/>
    </xf>
    <xf borderId="56" fillId="13" fontId="1" numFmtId="165" xfId="0" applyAlignment="1" applyBorder="1" applyFill="1" applyFont="1" applyNumberFormat="1">
      <alignment horizontal="center" shrinkToFit="0" vertical="center" wrapText="1"/>
    </xf>
    <xf borderId="56" fillId="13" fontId="1" numFmtId="164" xfId="0" applyAlignment="1" applyBorder="1" applyFill="1" applyFont="1" applyNumberFormat="1">
      <alignment horizontal="center" shrinkToFit="0" vertical="center" wrapText="1"/>
    </xf>
    <xf borderId="56" fillId="13" fontId="1" numFmtId="3" xfId="0" applyAlignment="1" applyBorder="1" applyFill="1" applyFont="1" applyNumberFormat="1">
      <alignment horizontal="center" shrinkToFit="0" vertical="center" wrapText="1"/>
    </xf>
    <xf borderId="56" fillId="13" fontId="73" numFmtId="3" xfId="0" applyAlignment="1" applyBorder="1" applyFill="1" applyFont="1" applyNumberFormat="1">
      <alignment horizontal="left" shrinkToFit="0" vertical="center" wrapText="1"/>
    </xf>
    <xf borderId="56" fillId="0" fontId="49" numFmtId="0" xfId="0" applyAlignment="1" applyBorder="1" applyFont="1">
      <alignment horizontal="left"/>
    </xf>
    <xf borderId="56" fillId="0" fontId="74" numFmtId="0" xfId="0" applyBorder="1" applyFont="1"/>
    <xf borderId="53" fillId="13" fontId="73" numFmtId="3" xfId="0" applyAlignment="1" applyBorder="1" applyFill="1" applyFont="1" applyNumberFormat="1">
      <alignment horizontal="left" shrinkToFit="0" vertical="center" wrapText="1"/>
    </xf>
    <xf borderId="1" fillId="0" fontId="62" numFmtId="164" xfId="0" applyBorder="1" applyFont="1" applyNumberFormat="1"/>
    <xf borderId="1" fillId="0" fontId="61" numFmtId="0" xfId="0" applyBorder="1" applyFont="1"/>
    <xf borderId="49" fillId="0" fontId="61" numFmtId="0" xfId="0" applyAlignment="1" applyBorder="1" applyFont="1">
      <alignment horizontal="right"/>
    </xf>
    <xf borderId="0" fillId="0" fontId="6" numFmtId="0" xfId="0" applyAlignment="1" applyFont="1">
      <alignment shrinkToFit="0" vertical="center" wrapText="1"/>
    </xf>
  </cellXfs>
  <cellStyles count="1">
    <cellStyle xfId="0" name="Normal" builtinId="0"/>
  </cellStyles>
  <dxfs count="3">
    <dxf>
      <font>
        <color rgb="FFFFFF00"/>
      </font>
      <fill>
        <patternFill patternType="solid">
          <fgColor rgb="FFFF00FF"/>
          <bgColor rgb="FFFF00FF"/>
        </patternFill>
      </fill>
      <border/>
    </dxf>
    <dxf>
      <font>
        <color rgb="FFFF00FF"/>
      </font>
      <fill>
        <patternFill patternType="none"/>
      </fill>
      <border/>
    </dxf>
    <dxf>
      <font>
        <color rgb="FFFF0000"/>
      </font>
      <fill>
        <patternFill patternType="solid">
          <fgColor rgb="FFFFCC99"/>
          <bgColor rgb="FFFFCC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504825</xdr:colOff>
      <xdr:row>1</xdr:row>
      <xdr:rowOff>0</xdr:rowOff>
    </xdr:from>
    <xdr:ext cx="2276475" cy="361950"/>
    <xdr:sp>
      <xdr:nvSpPr>
        <xdr:cNvPr id="3" name="Shape 3"/>
        <xdr:cNvSpPr/>
      </xdr:nvSpPr>
      <xdr:spPr>
        <a:xfrm>
          <a:off x="4217288" y="3608550"/>
          <a:ext cx="2257425" cy="342900"/>
        </a:xfrm>
        <a:prstGeom prst="roundRect">
          <a:avLst>
            <a:gd fmla="val 16667" name="adj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Times New Roman"/>
            <a:buNone/>
          </a:pPr>
          <a:r>
            <a:rPr b="1" i="0" lang="en-US" sz="11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Nhập Liệu Nhập kho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4</xdr:row>
      <xdr:rowOff>9525</xdr:rowOff>
    </xdr:from>
    <xdr:ext cx="2276475" cy="361950"/>
    <xdr:sp>
      <xdr:nvSpPr>
        <xdr:cNvPr id="5" name="Shape 5"/>
        <xdr:cNvSpPr/>
      </xdr:nvSpPr>
      <xdr:spPr>
        <a:xfrm>
          <a:off x="4217288" y="3608550"/>
          <a:ext cx="2257425" cy="342900"/>
        </a:xfrm>
        <a:prstGeom prst="roundRect">
          <a:avLst>
            <a:gd fmla="val 16667" name="adj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Times New Roman"/>
            <a:buNone/>
          </a:pPr>
          <a:r>
            <a:rPr b="1" i="0" lang="en-US" sz="11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In Phiếu Nhập Kho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</xdr:row>
      <xdr:rowOff>0</xdr:rowOff>
    </xdr:from>
    <xdr:ext cx="2266950" cy="352425"/>
    <xdr:sp>
      <xdr:nvSpPr>
        <xdr:cNvPr id="6" name="Shape 6"/>
        <xdr:cNvSpPr/>
      </xdr:nvSpPr>
      <xdr:spPr>
        <a:xfrm>
          <a:off x="4222050" y="3613313"/>
          <a:ext cx="2247900" cy="333375"/>
        </a:xfrm>
        <a:prstGeom prst="roundRect">
          <a:avLst>
            <a:gd fmla="val 16667" name="adj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Times New Roman"/>
            <a:buNone/>
          </a:pPr>
          <a:r>
            <a:rPr b="1" i="0" lang="en-US" sz="11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In Phiếu Xuất Kho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8</xdr:row>
      <xdr:rowOff>0</xdr:rowOff>
    </xdr:from>
    <xdr:ext cx="2266950" cy="352425"/>
    <xdr:sp>
      <xdr:nvSpPr>
        <xdr:cNvPr id="7" name="Shape 7"/>
        <xdr:cNvSpPr/>
      </xdr:nvSpPr>
      <xdr:spPr>
        <a:xfrm>
          <a:off x="4222050" y="3613313"/>
          <a:ext cx="2247900" cy="333375"/>
        </a:xfrm>
        <a:prstGeom prst="roundRect">
          <a:avLst>
            <a:gd fmla="val 16667" name="adj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Times New Roman"/>
            <a:buNone/>
          </a:pPr>
          <a:r>
            <a:rPr b="1" i="0" lang="en-US" sz="11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Danh mục khách hàng</a:t>
          </a:r>
          <a:endParaRPr sz="1400"/>
        </a:p>
      </xdr:txBody>
    </xdr:sp>
    <xdr:clientData fLocksWithSheet="0"/>
  </xdr:oneCellAnchor>
  <xdr:oneCellAnchor>
    <xdr:from>
      <xdr:col>3</xdr:col>
      <xdr:colOff>514350</xdr:colOff>
      <xdr:row>3</xdr:row>
      <xdr:rowOff>-9525</xdr:rowOff>
    </xdr:from>
    <xdr:ext cx="2276475" cy="361950"/>
    <xdr:sp>
      <xdr:nvSpPr>
        <xdr:cNvPr id="8" name="Shape 8"/>
        <xdr:cNvSpPr/>
      </xdr:nvSpPr>
      <xdr:spPr>
        <a:xfrm>
          <a:off x="4217288" y="3608550"/>
          <a:ext cx="2257425" cy="342900"/>
        </a:xfrm>
        <a:prstGeom prst="roundRect">
          <a:avLst>
            <a:gd fmla="val 16667" name="adj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Times New Roman"/>
            <a:buNone/>
          </a:pPr>
          <a:r>
            <a:rPr b="1" i="0" lang="en-US" sz="11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Nhập Liệu  Xuất kho</a:t>
          </a:r>
          <a:endParaRPr sz="1400"/>
        </a:p>
      </xdr:txBody>
    </xdr:sp>
    <xdr:clientData fLocksWithSheet="0"/>
  </xdr:oneCellAnchor>
  <xdr:oneCellAnchor>
    <xdr:from>
      <xdr:col>3</xdr:col>
      <xdr:colOff>514350</xdr:colOff>
      <xdr:row>10</xdr:row>
      <xdr:rowOff>-9525</xdr:rowOff>
    </xdr:from>
    <xdr:ext cx="2276475" cy="352425"/>
    <xdr:sp>
      <xdr:nvSpPr>
        <xdr:cNvPr id="9" name="Shape 9"/>
        <xdr:cNvSpPr/>
      </xdr:nvSpPr>
      <xdr:spPr>
        <a:xfrm>
          <a:off x="4217288" y="3613313"/>
          <a:ext cx="2257425" cy="333375"/>
        </a:xfrm>
        <a:prstGeom prst="roundRect">
          <a:avLst>
            <a:gd fmla="val 16667" name="adj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Times New Roman"/>
            <a:buNone/>
          </a:pPr>
          <a:r>
            <a:rPr b="1" i="0" lang="en-US" sz="11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Tổng Hợp Nhập Xuất Tồn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733425</xdr:colOff>
      <xdr:row>0</xdr:row>
      <xdr:rowOff>142875</xdr:rowOff>
    </xdr:from>
    <xdr:ext cx="1247775" cy="685800"/>
    <xdr:sp>
      <xdr:nvSpPr>
        <xdr:cNvPr id="4" name="Shape 4"/>
        <xdr:cNvSpPr/>
      </xdr:nvSpPr>
      <xdr:spPr>
        <a:xfrm>
          <a:off x="4731638" y="3446625"/>
          <a:ext cx="1228725" cy="666750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447675</xdr:colOff>
      <xdr:row>0</xdr:row>
      <xdr:rowOff>0</xdr:rowOff>
    </xdr:from>
    <xdr:ext cx="3067050" cy="990600"/>
    <xdr:sp>
      <xdr:nvSpPr>
        <xdr:cNvPr id="10" name="Shape 10"/>
        <xdr:cNvSpPr/>
      </xdr:nvSpPr>
      <xdr:spPr>
        <a:xfrm>
          <a:off x="3817238" y="3289463"/>
          <a:ext cx="3057525" cy="9810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  <xdr:oneCellAnchor>
    <xdr:from>
      <xdr:col>15</xdr:col>
      <xdr:colOff>361950</xdr:colOff>
      <xdr:row>0</xdr:row>
      <xdr:rowOff>-28575</xdr:rowOff>
    </xdr:from>
    <xdr:ext cx="1228725" cy="676275"/>
    <xdr:sp>
      <xdr:nvSpPr>
        <xdr:cNvPr id="11" name="Shape 11"/>
        <xdr:cNvSpPr/>
      </xdr:nvSpPr>
      <xdr:spPr>
        <a:xfrm>
          <a:off x="4741163" y="3451388"/>
          <a:ext cx="1209675" cy="65722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304800</xdr:colOff>
      <xdr:row>0</xdr:row>
      <xdr:rowOff>0</xdr:rowOff>
    </xdr:from>
    <xdr:ext cx="3324225" cy="838200"/>
    <xdr:sp>
      <xdr:nvSpPr>
        <xdr:cNvPr id="12" name="Shape 12"/>
        <xdr:cNvSpPr/>
      </xdr:nvSpPr>
      <xdr:spPr>
        <a:xfrm>
          <a:off x="3688650" y="3365663"/>
          <a:ext cx="3314700" cy="8286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  <xdr:oneCellAnchor>
    <xdr:from>
      <xdr:col>11</xdr:col>
      <xdr:colOff>762000</xdr:colOff>
      <xdr:row>0</xdr:row>
      <xdr:rowOff>-9525</xdr:rowOff>
    </xdr:from>
    <xdr:ext cx="1228725" cy="676275"/>
    <xdr:sp>
      <xdr:nvSpPr>
        <xdr:cNvPr id="13" name="Shape 13"/>
        <xdr:cNvSpPr/>
      </xdr:nvSpPr>
      <xdr:spPr>
        <a:xfrm>
          <a:off x="4741163" y="3451388"/>
          <a:ext cx="1209675" cy="65722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695325</xdr:colOff>
      <xdr:row>0</xdr:row>
      <xdr:rowOff>19050</xdr:rowOff>
    </xdr:from>
    <xdr:ext cx="2390775" cy="866775"/>
    <xdr:sp>
      <xdr:nvSpPr>
        <xdr:cNvPr id="14" name="Shape 14"/>
        <xdr:cNvSpPr/>
      </xdr:nvSpPr>
      <xdr:spPr>
        <a:xfrm>
          <a:off x="4155375" y="3351375"/>
          <a:ext cx="2381250" cy="857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  <xdr:oneCellAnchor>
    <xdr:from>
      <xdr:col>9</xdr:col>
      <xdr:colOff>-28575</xdr:colOff>
      <xdr:row>0</xdr:row>
      <xdr:rowOff>-28575</xdr:rowOff>
    </xdr:from>
    <xdr:ext cx="1228725" cy="676275"/>
    <xdr:sp>
      <xdr:nvSpPr>
        <xdr:cNvPr id="15" name="Shape 15"/>
        <xdr:cNvSpPr/>
      </xdr:nvSpPr>
      <xdr:spPr>
        <a:xfrm>
          <a:off x="4741163" y="3451388"/>
          <a:ext cx="1209675" cy="65722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161925</xdr:colOff>
      <xdr:row>0</xdr:row>
      <xdr:rowOff>0</xdr:rowOff>
    </xdr:from>
    <xdr:ext cx="2428875" cy="1076325"/>
    <xdr:sp>
      <xdr:nvSpPr>
        <xdr:cNvPr id="16" name="Shape 16"/>
        <xdr:cNvSpPr/>
      </xdr:nvSpPr>
      <xdr:spPr>
        <a:xfrm>
          <a:off x="4136325" y="3246600"/>
          <a:ext cx="2419350" cy="10668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  <xdr:oneCellAnchor>
    <xdr:from>
      <xdr:col>9</xdr:col>
      <xdr:colOff>-28575</xdr:colOff>
      <xdr:row>0</xdr:row>
      <xdr:rowOff>-28575</xdr:rowOff>
    </xdr:from>
    <xdr:ext cx="1228725" cy="676275"/>
    <xdr:sp>
      <xdr:nvSpPr>
        <xdr:cNvPr id="17" name="Shape 17"/>
        <xdr:cNvSpPr/>
      </xdr:nvSpPr>
      <xdr:spPr>
        <a:xfrm>
          <a:off x="4741163" y="3451388"/>
          <a:ext cx="1209675" cy="65722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-28575</xdr:colOff>
      <xdr:row>0</xdr:row>
      <xdr:rowOff>-28575</xdr:rowOff>
    </xdr:from>
    <xdr:ext cx="1095375" cy="676275"/>
    <xdr:sp>
      <xdr:nvSpPr>
        <xdr:cNvPr id="18" name="Shape 18"/>
        <xdr:cNvSpPr/>
      </xdr:nvSpPr>
      <xdr:spPr>
        <a:xfrm>
          <a:off x="4807838" y="3451388"/>
          <a:ext cx="1076325" cy="657225"/>
        </a:xfrm>
        <a:prstGeom prst="leftArrow">
          <a:avLst>
            <a:gd fmla="val 50000" name="adj1"/>
            <a:gd fmla="val 50000" name="adj2"/>
          </a:avLst>
        </a:prstGeom>
        <a:solidFill>
          <a:srgbClr val="4F81BD"/>
        </a:solidFill>
        <a:ln cap="flat" cmpd="sng" w="25400">
          <a:solidFill>
            <a:srgbClr val="385D8A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Times New Roman"/>
            <a:buNone/>
          </a:pPr>
          <a:r>
            <a:rPr b="1" i="0" lang="en-US" sz="1400" u="none" strike="noStrike">
              <a:solidFill>
                <a:srgbClr val="FFFFFF"/>
              </a:solidFill>
              <a:latin typeface="Times New Roman"/>
              <a:ea typeface="Times New Roman"/>
              <a:cs typeface="Times New Roman"/>
              <a:sym typeface="Times New Roman"/>
            </a:rPr>
            <a:t>Menu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/>
  </sheetPr>
  <sheetViews>
    <sheetView showGridLines="0" workbookViewId="0"/>
  </sheetViews>
  <sheetFormatPr customHeight="1" defaultColWidth="11.22" defaultRowHeight="15.0"/>
  <cols>
    <col customWidth="1" min="1" max="1" width="4.11"/>
    <col customWidth="1" min="2" max="2" width="3.22"/>
    <col customWidth="1" min="3" max="10" width="5.67"/>
    <col customWidth="1" min="11" max="11" width="4.11"/>
    <col customWidth="1" min="12" max="17" width="5.67"/>
    <col customWidth="1" min="18" max="18" width="12.44"/>
    <col customWidth="1" min="19" max="19" width="5.67"/>
    <col customWidth="1" min="20" max="20" width="3.22"/>
    <col customWidth="1" min="21" max="27" width="5.67"/>
    <col customWidth="1" min="28" max="28" width="4.11"/>
    <col customWidth="1" min="29" max="29" width="8.0"/>
  </cols>
  <sheetData>
    <row r="1" ht="43.5" hidden="1" customHeight="1">
      <c r="A1" s="1"/>
      <c r="B1" s="3"/>
      <c r="C1" s="5" t="s">
        <v>1</v>
      </c>
      <c r="D1" s="5" t="s">
        <v>2</v>
      </c>
      <c r="E1" s="5" t="s">
        <v>3</v>
      </c>
      <c r="F1" s="5" t="s">
        <v>4</v>
      </c>
      <c r="G1" s="7"/>
      <c r="H1" s="7"/>
      <c r="I1" s="8"/>
      <c r="J1" s="7"/>
      <c r="K1" s="7"/>
      <c r="L1" s="7"/>
      <c r="M1" s="5" t="s">
        <v>5</v>
      </c>
      <c r="N1" s="5" t="s">
        <v>6</v>
      </c>
      <c r="O1" s="5" t="s">
        <v>7</v>
      </c>
      <c r="P1" s="5" t="s">
        <v>8</v>
      </c>
      <c r="Q1" s="7"/>
      <c r="R1" s="8"/>
      <c r="S1" s="7"/>
      <c r="T1" s="7"/>
      <c r="U1" s="5" t="s">
        <v>9</v>
      </c>
      <c r="V1" s="5" t="s">
        <v>10</v>
      </c>
      <c r="W1" s="5" t="s">
        <v>11</v>
      </c>
      <c r="X1" s="5" t="s">
        <v>12</v>
      </c>
      <c r="Y1" s="7"/>
      <c r="Z1" s="7"/>
      <c r="AA1" s="7"/>
      <c r="AB1" s="14"/>
      <c r="AC1" s="15"/>
    </row>
    <row r="2" ht="43.5" hidden="1" customHeight="1">
      <c r="A2" s="17"/>
      <c r="B2" s="19"/>
      <c r="C2" s="22" t="str">
        <f>"1/1/"&amp;I8</f>
        <v>1/1/2026</v>
      </c>
      <c r="D2" s="19">
        <f>U2+31</f>
        <v>46113</v>
      </c>
      <c r="E2" s="19">
        <f t="shared" ref="E2:F2" si="1">V2+30</f>
        <v>46204</v>
      </c>
      <c r="F2" s="19">
        <f t="shared" si="1"/>
        <v>46296</v>
      </c>
      <c r="G2" s="19"/>
      <c r="H2" s="28"/>
      <c r="I2" s="30"/>
      <c r="J2" s="28"/>
      <c r="K2" s="28"/>
      <c r="L2" s="28">
        <f>IF(OR((AND(MOD(YEAR(C2),4)=0,MOD(YEAR(C2),100)&lt;&gt;0)),(MOD(YEAR(C2),400)=0)),29,28)</f>
        <v>28</v>
      </c>
      <c r="M2" s="19">
        <f>C2+31</f>
        <v>46054</v>
      </c>
      <c r="N2" s="19">
        <f>D2+30</f>
        <v>46143</v>
      </c>
      <c r="O2" s="19">
        <f t="shared" ref="O2:P2" si="2">E2+31</f>
        <v>46235</v>
      </c>
      <c r="P2" s="19">
        <f t="shared" si="2"/>
        <v>46327</v>
      </c>
      <c r="Q2" s="28"/>
      <c r="R2" s="30"/>
      <c r="S2" s="28"/>
      <c r="T2" s="28"/>
      <c r="U2" s="19">
        <f>M2+L2</f>
        <v>46082</v>
      </c>
      <c r="V2" s="19">
        <f t="shared" ref="V2:W2" si="3">N2+31</f>
        <v>46174</v>
      </c>
      <c r="W2" s="19">
        <f t="shared" si="3"/>
        <v>46266</v>
      </c>
      <c r="X2" s="19">
        <f>P2+30</f>
        <v>46357</v>
      </c>
      <c r="Y2" s="28"/>
      <c r="Z2" s="28"/>
      <c r="AA2" s="28"/>
      <c r="AB2" s="15"/>
      <c r="AC2" s="47"/>
    </row>
    <row r="3" ht="43.5" hidden="1" customHeight="1">
      <c r="A3" s="49" t="s">
        <v>1</v>
      </c>
      <c r="B3" s="52"/>
      <c r="C3" s="28">
        <f>IF(WEEKDAY($C$2)=1,1,0)</f>
        <v>0</v>
      </c>
      <c r="D3" s="28">
        <f>IF(WEEKDAY($C$2)=2,1,0)</f>
        <v>0</v>
      </c>
      <c r="E3" s="28">
        <f>IF(WEEKDAY($C$2)=3,1,0)</f>
        <v>0</v>
      </c>
      <c r="F3" s="28">
        <f>IF(WEEKDAY($C$2)=4,1,0)</f>
        <v>0</v>
      </c>
      <c r="G3" s="28">
        <f>IF(WEEKDAY($C$2)=5,1,0)</f>
        <v>1</v>
      </c>
      <c r="H3" s="28">
        <f>IF(WEEKDAY($C$2)=6,1,0)</f>
        <v>0</v>
      </c>
      <c r="I3" s="30">
        <f>IF(WEEKDAY($C$2)=7,1,0)</f>
        <v>0</v>
      </c>
      <c r="J3" s="52" t="s">
        <v>5</v>
      </c>
      <c r="K3" s="52"/>
      <c r="L3" s="28">
        <f>IF(WEEKDAY($M$2)=1,1,0)</f>
        <v>1</v>
      </c>
      <c r="M3" s="28">
        <f>IF(WEEKDAY($M$2)=2,1,0)</f>
        <v>0</v>
      </c>
      <c r="N3" s="28">
        <f>IF(WEEKDAY($M$2)=3,1,0)</f>
        <v>0</v>
      </c>
      <c r="O3" s="28">
        <f>IF(WEEKDAY($M$2)=4,1,0)</f>
        <v>0</v>
      </c>
      <c r="P3" s="28">
        <f>IF(WEEKDAY($M$2)=5,1,0)</f>
        <v>0</v>
      </c>
      <c r="Q3" s="28">
        <f>IF(WEEKDAY($M$2)=6,1,0)</f>
        <v>0</v>
      </c>
      <c r="R3" s="30">
        <f>IF(WEEKDAY($M$2)=7,1,0)</f>
        <v>0</v>
      </c>
      <c r="S3" s="52" t="s">
        <v>9</v>
      </c>
      <c r="T3" s="52"/>
      <c r="U3" s="28">
        <f>IF(WEEKDAY($U$2)=1,1,0)</f>
        <v>1</v>
      </c>
      <c r="V3" s="28">
        <f>IF(WEEKDAY($U$2)=2,1,0)</f>
        <v>0</v>
      </c>
      <c r="W3" s="28">
        <f>IF(WEEKDAY($U$2)=3,1,0)</f>
        <v>0</v>
      </c>
      <c r="X3" s="28">
        <f>IF(WEEKDAY($U$2)=4,1,0)</f>
        <v>0</v>
      </c>
      <c r="Y3" s="28">
        <f>IF(WEEKDAY($U$2)=5,1,0)</f>
        <v>0</v>
      </c>
      <c r="Z3" s="28">
        <f>IF(WEEKDAY($U$2)=6,1,0)</f>
        <v>0</v>
      </c>
      <c r="AA3" s="28">
        <f>IF(WEEKDAY($U$2)=7,1,0)</f>
        <v>0</v>
      </c>
      <c r="AB3" s="15"/>
      <c r="AC3" s="15"/>
    </row>
    <row r="4" ht="43.5" hidden="1" customHeight="1">
      <c r="A4" s="49" t="s">
        <v>2</v>
      </c>
      <c r="B4" s="52"/>
      <c r="C4" s="28">
        <f>IF(WEEKDAY($D$2)=1,1,0)</f>
        <v>0</v>
      </c>
      <c r="D4" s="28">
        <f>IF(WEEKDAY($D$2)=2,1,0)</f>
        <v>0</v>
      </c>
      <c r="E4" s="28">
        <f>IF(WEEKDAY($D$2)=3,1,0)</f>
        <v>0</v>
      </c>
      <c r="F4" s="28">
        <f>IF(WEEKDAY($D$2)=4,1,0)</f>
        <v>1</v>
      </c>
      <c r="G4" s="28">
        <f>IF(WEEKDAY($D$2)=5,1,0)</f>
        <v>0</v>
      </c>
      <c r="H4" s="28">
        <f>IF(WEEKDAY($D$2)=6,1,0)</f>
        <v>0</v>
      </c>
      <c r="I4" s="30">
        <f>IF(WEEKDAY($D$2)=7,1,0)</f>
        <v>0</v>
      </c>
      <c r="J4" s="52" t="s">
        <v>6</v>
      </c>
      <c r="K4" s="52"/>
      <c r="L4" s="28">
        <f>IF(WEEKDAY($N$2)=1,1,0)</f>
        <v>0</v>
      </c>
      <c r="M4" s="28">
        <f>IF(WEEKDAY($N$2)=2,1,0)</f>
        <v>0</v>
      </c>
      <c r="N4" s="28">
        <f>IF(WEEKDAY($N$2)=3,1,0)</f>
        <v>0</v>
      </c>
      <c r="O4" s="28">
        <f>IF(WEEKDAY($N$2)=4,1,0)</f>
        <v>0</v>
      </c>
      <c r="P4" s="28">
        <f>IF(WEEKDAY($N$2)=5,1,0)</f>
        <v>0</v>
      </c>
      <c r="Q4" s="28">
        <f>IF(WEEKDAY($N$2)=6,1,0)</f>
        <v>1</v>
      </c>
      <c r="R4" s="30">
        <f>IF(WEEKDAY($N$2)=7,1,0)</f>
        <v>0</v>
      </c>
      <c r="S4" s="52" t="s">
        <v>10</v>
      </c>
      <c r="T4" s="52"/>
      <c r="U4" s="28">
        <f>IF(WEEKDAY($V$2)=1,1,0)</f>
        <v>0</v>
      </c>
      <c r="V4" s="28">
        <f>IF(WEEKDAY($V$2)=2,1,0)</f>
        <v>1</v>
      </c>
      <c r="W4" s="28">
        <f>IF(WEEKDAY($V$2)=3,1,0)</f>
        <v>0</v>
      </c>
      <c r="X4" s="28">
        <f>IF(WEEKDAY($V$2)=4,1,0)</f>
        <v>0</v>
      </c>
      <c r="Y4" s="28">
        <f>IF(WEEKDAY($V$2)=5,1,0)</f>
        <v>0</v>
      </c>
      <c r="Z4" s="28">
        <f>IF(WEEKDAY($V$2)=6,1,0)</f>
        <v>0</v>
      </c>
      <c r="AA4" s="28">
        <f>IF(WEEKDAY($V$2)=7,1,0)</f>
        <v>0</v>
      </c>
      <c r="AB4" s="15"/>
      <c r="AC4" s="15"/>
    </row>
    <row r="5" ht="43.5" hidden="1" customHeight="1">
      <c r="A5" s="49" t="s">
        <v>3</v>
      </c>
      <c r="B5" s="52"/>
      <c r="C5" s="28">
        <f>IF(WEEKDAY($E$2)=1,1,0)</f>
        <v>0</v>
      </c>
      <c r="D5" s="28">
        <f>IF(WEEKDAY($E$2)=2,1,0)</f>
        <v>0</v>
      </c>
      <c r="E5" s="28">
        <f>IF(WEEKDAY($E$2)=3,1,0)</f>
        <v>0</v>
      </c>
      <c r="F5" s="28">
        <f>IF(WEEKDAY($E$2)=4,1,0)</f>
        <v>1</v>
      </c>
      <c r="G5" s="28">
        <f>IF(WEEKDAY($E$2)=5,1,0)</f>
        <v>0</v>
      </c>
      <c r="H5" s="28">
        <f>IF(WEEKDAY($E$2)=6,1,0)</f>
        <v>0</v>
      </c>
      <c r="I5" s="30">
        <f>IF(WEEKDAY($E$2)=7,1,0)</f>
        <v>0</v>
      </c>
      <c r="J5" s="52" t="s">
        <v>7</v>
      </c>
      <c r="K5" s="52"/>
      <c r="L5" s="28">
        <f>IF(WEEKDAY($O$2)=1,1,0)</f>
        <v>0</v>
      </c>
      <c r="M5" s="28">
        <f>IF(WEEKDAY($O$2)=2,1,0)</f>
        <v>0</v>
      </c>
      <c r="N5" s="28">
        <f>IF(WEEKDAY($O$2)=3,1,0)</f>
        <v>0</v>
      </c>
      <c r="O5" s="28">
        <f>IF(WEEKDAY($O$2)=4,1,0)</f>
        <v>0</v>
      </c>
      <c r="P5" s="28">
        <f>IF(WEEKDAY($O$2)=5,1,0)</f>
        <v>0</v>
      </c>
      <c r="Q5" s="28">
        <f>IF(WEEKDAY($O$2)=6,1,0)</f>
        <v>0</v>
      </c>
      <c r="R5" s="30">
        <f>IF(WEEKDAY($O$2)=7,1,0)</f>
        <v>1</v>
      </c>
      <c r="S5" s="52" t="s">
        <v>11</v>
      </c>
      <c r="T5" s="52"/>
      <c r="U5" s="28">
        <f>IF(WEEKDAY($W$2)=1,1,0)</f>
        <v>0</v>
      </c>
      <c r="V5" s="28">
        <f>IF(WEEKDAY($W$2)=2,1,0)</f>
        <v>0</v>
      </c>
      <c r="W5" s="28">
        <f>IF(WEEKDAY($W$2)=3,1,0)</f>
        <v>1</v>
      </c>
      <c r="X5" s="28">
        <f>IF(WEEKDAY($W$2)=4,1,0)</f>
        <v>0</v>
      </c>
      <c r="Y5" s="28">
        <f>IF(WEEKDAY($W$2)=5,1,0)</f>
        <v>0</v>
      </c>
      <c r="Z5" s="28">
        <f>IF(WEEKDAY($W$2)=6,1,0)</f>
        <v>0</v>
      </c>
      <c r="AA5" s="28">
        <f>IF(WEEKDAY($W$2)=7,1,0)</f>
        <v>0</v>
      </c>
      <c r="AB5" s="15"/>
      <c r="AC5" s="15"/>
    </row>
    <row r="6" ht="43.5" hidden="1" customHeight="1">
      <c r="A6" s="49" t="s">
        <v>4</v>
      </c>
      <c r="B6" s="52"/>
      <c r="C6" s="28">
        <f>IF(WEEKDAY($F$2)=1,1,0)</f>
        <v>0</v>
      </c>
      <c r="D6" s="28">
        <f>IF(WEEKDAY($F$2)=2,1,0)</f>
        <v>0</v>
      </c>
      <c r="E6" s="28">
        <f>IF(WEEKDAY($F$2)=3,1,0)</f>
        <v>0</v>
      </c>
      <c r="F6" s="28">
        <f>IF(WEEKDAY($F$2)=4,1,0)</f>
        <v>0</v>
      </c>
      <c r="G6" s="28">
        <f>IF(WEEKDAY($F$2)=5,1,0)</f>
        <v>1</v>
      </c>
      <c r="H6" s="28">
        <f>IF(WEEKDAY($F$2)=6,1,0)</f>
        <v>0</v>
      </c>
      <c r="I6" s="30">
        <f>IF(WEEKDAY($F$2)=7,1,0)</f>
        <v>0</v>
      </c>
      <c r="J6" s="52" t="s">
        <v>8</v>
      </c>
      <c r="K6" s="52"/>
      <c r="L6" s="28">
        <f>IF(WEEKDAY($P$2)=1,1,0)</f>
        <v>1</v>
      </c>
      <c r="M6" s="28">
        <f>IF(WEEKDAY($P$2)=2,1,0)</f>
        <v>0</v>
      </c>
      <c r="N6" s="28">
        <f>IF(WEEKDAY($P$2)=3,1,0)</f>
        <v>0</v>
      </c>
      <c r="O6" s="28">
        <f>IF(WEEKDAY($P$2)=4,1,0)</f>
        <v>0</v>
      </c>
      <c r="P6" s="28">
        <f>IF(WEEKDAY($P$2)=5,1,0)</f>
        <v>0</v>
      </c>
      <c r="Q6" s="28">
        <f>IF(WEEKDAY($P$2)=6,1,0)</f>
        <v>0</v>
      </c>
      <c r="R6" s="30">
        <f>IF(WEEKDAY($P$2)=7,1,0)</f>
        <v>0</v>
      </c>
      <c r="S6" s="52" t="s">
        <v>12</v>
      </c>
      <c r="T6" s="52"/>
      <c r="U6" s="28">
        <f>IF(WEEKDAY($X$2)=1,1,0)</f>
        <v>0</v>
      </c>
      <c r="V6" s="28">
        <f>IF(WEEKDAY($X$2)=2,1,0)</f>
        <v>0</v>
      </c>
      <c r="W6" s="28">
        <f>IF(WEEKDAY($X$2)=3,1,0)</f>
        <v>1</v>
      </c>
      <c r="X6" s="28">
        <f>IF(WEEKDAY($X$2)=4,1,0)</f>
        <v>0</v>
      </c>
      <c r="Y6" s="28">
        <f>IF(WEEKDAY($X$2)=5,1,0)</f>
        <v>0</v>
      </c>
      <c r="Z6" s="28">
        <f>IF(WEEKDAY($X$2)=6,1,0)</f>
        <v>0</v>
      </c>
      <c r="AA6" s="28">
        <f>IF(WEEKDAY($X$2)=7,1,0)</f>
        <v>0</v>
      </c>
      <c r="AB6" s="15"/>
      <c r="AC6" s="15"/>
    </row>
    <row r="7" ht="12.7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ht="24.75" customHeight="1">
      <c r="A8" s="83"/>
      <c r="B8" s="85"/>
      <c r="C8" s="86" t="s">
        <v>110</v>
      </c>
      <c r="D8" s="87"/>
      <c r="E8" s="87"/>
      <c r="F8" s="87"/>
      <c r="G8" s="87"/>
      <c r="H8" s="88"/>
      <c r="I8" s="89">
        <f>ThongtinDN!C11</f>
        <v>2026</v>
      </c>
      <c r="J8" s="90"/>
      <c r="K8" s="91"/>
      <c r="L8" s="15"/>
      <c r="M8" s="15"/>
      <c r="N8" s="92" t="s">
        <v>112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ht="15.75" customHeight="1">
      <c r="A9" s="93"/>
      <c r="B9" s="93"/>
      <c r="C9" s="94" t="s">
        <v>113</v>
      </c>
      <c r="H9" s="88"/>
      <c r="I9" s="95"/>
      <c r="J9" s="95"/>
      <c r="K9" s="9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ht="7.5" customHeight="1">
      <c r="A10" s="96"/>
      <c r="B10" s="97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9"/>
      <c r="AC10" s="15"/>
    </row>
    <row r="11" ht="7.5" customHeight="1">
      <c r="A11" s="100"/>
      <c r="B11" s="10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03"/>
      <c r="AC11" s="15"/>
    </row>
    <row r="12" ht="20.25" customHeight="1">
      <c r="A12" s="104"/>
      <c r="B12" s="93"/>
      <c r="C12" s="88"/>
      <c r="D12" s="88"/>
      <c r="E12" s="88"/>
      <c r="F12" s="88"/>
      <c r="G12" s="88"/>
      <c r="H12" s="88"/>
      <c r="I12" s="88"/>
      <c r="J12" s="105" t="s">
        <v>116</v>
      </c>
      <c r="P12" s="106">
        <f>I8</f>
        <v>2026</v>
      </c>
      <c r="R12" s="107"/>
      <c r="S12" s="105"/>
      <c r="T12" s="105"/>
      <c r="U12" s="88"/>
      <c r="V12" s="88"/>
      <c r="W12" s="88"/>
      <c r="X12" s="88"/>
      <c r="Y12" s="88"/>
      <c r="Z12" s="88"/>
      <c r="AA12" s="88"/>
      <c r="AB12" s="108"/>
      <c r="AC12" s="15"/>
    </row>
    <row r="13" ht="17.25" customHeight="1">
      <c r="A13" s="104"/>
      <c r="B13" s="93"/>
      <c r="C13" s="88"/>
      <c r="D13" s="88"/>
      <c r="E13" s="88"/>
      <c r="F13" s="88"/>
      <c r="G13" s="88"/>
      <c r="H13" s="88"/>
      <c r="I13" s="88"/>
      <c r="J13" s="110"/>
      <c r="K13" s="110"/>
      <c r="L13" s="110"/>
      <c r="M13" s="110"/>
      <c r="N13" s="110"/>
      <c r="O13" s="110"/>
      <c r="P13" s="111"/>
      <c r="Q13" s="111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108"/>
      <c r="AC13" s="15"/>
    </row>
    <row r="14" ht="12.75" customHeight="1">
      <c r="A14" s="100"/>
      <c r="B14" s="101"/>
      <c r="C14" s="15"/>
      <c r="D14" s="15"/>
      <c r="E14" s="9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03"/>
      <c r="AC14" s="15"/>
    </row>
    <row r="15" ht="12.75" customHeight="1">
      <c r="A15" s="100"/>
      <c r="B15" s="101"/>
      <c r="C15" s="15"/>
      <c r="D15" s="15"/>
      <c r="E15" s="9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03"/>
      <c r="AC15" s="15"/>
    </row>
    <row r="16" ht="12.75" customHeight="1">
      <c r="A16" s="100"/>
      <c r="B16" s="101"/>
      <c r="C16" s="15"/>
      <c r="D16" s="15"/>
      <c r="E16" s="9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03"/>
      <c r="AC16" s="15"/>
    </row>
    <row r="17" ht="12.75" customHeight="1">
      <c r="A17" s="100"/>
      <c r="B17" s="101"/>
      <c r="C17" s="15"/>
      <c r="D17" s="15"/>
      <c r="E17" s="9"/>
      <c r="F17" s="15"/>
      <c r="G17" s="15"/>
      <c r="H17" s="15"/>
      <c r="I17" s="15"/>
      <c r="J17" s="15"/>
      <c r="K17" s="15"/>
      <c r="L17" s="15"/>
      <c r="M17" s="15"/>
      <c r="N17" s="9"/>
      <c r="O17" s="15"/>
      <c r="P17" s="15"/>
      <c r="Q17" s="15"/>
      <c r="R17" s="15"/>
      <c r="S17" s="15"/>
      <c r="T17" s="15"/>
      <c r="U17" s="15"/>
      <c r="V17" s="15"/>
      <c r="W17" s="15"/>
      <c r="X17" s="9"/>
      <c r="Y17" s="15"/>
      <c r="Z17" s="15"/>
      <c r="AA17" s="15"/>
      <c r="AB17" s="103"/>
      <c r="AC17" s="15"/>
    </row>
    <row r="18" ht="12.75" customHeight="1">
      <c r="A18" s="100"/>
      <c r="B18" s="101"/>
      <c r="C18" s="15"/>
      <c r="D18" s="15"/>
      <c r="E18" s="9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03"/>
      <c r="AC18" s="15"/>
    </row>
    <row r="19" ht="12.75" customHeight="1">
      <c r="A19" s="100"/>
      <c r="B19" s="101"/>
      <c r="C19" s="15"/>
      <c r="D19" s="15"/>
      <c r="E19" s="9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03"/>
      <c r="AC19" s="15"/>
    </row>
    <row r="20" ht="12.75" customHeight="1">
      <c r="A20" s="100"/>
      <c r="B20" s="101"/>
      <c r="C20" s="15"/>
      <c r="D20" s="15"/>
      <c r="E20" s="9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03"/>
      <c r="AC20" s="15"/>
    </row>
    <row r="21" ht="18.0" customHeight="1">
      <c r="A21" s="112"/>
      <c r="B21" s="113" t="s">
        <v>123</v>
      </c>
      <c r="C21" s="114"/>
      <c r="D21" s="114"/>
      <c r="E21" s="114"/>
      <c r="F21" s="114"/>
      <c r="G21" s="114"/>
      <c r="H21" s="114"/>
      <c r="I21" s="114"/>
      <c r="J21" s="115"/>
      <c r="K21" s="116" t="s">
        <v>124</v>
      </c>
      <c r="L21" s="114"/>
      <c r="M21" s="114"/>
      <c r="N21" s="114"/>
      <c r="O21" s="114"/>
      <c r="P21" s="114"/>
      <c r="Q21" s="114"/>
      <c r="R21" s="114"/>
      <c r="S21" s="115"/>
      <c r="T21" s="117" t="s">
        <v>125</v>
      </c>
      <c r="U21" s="114"/>
      <c r="V21" s="114"/>
      <c r="W21" s="114"/>
      <c r="X21" s="114"/>
      <c r="Y21" s="114"/>
      <c r="Z21" s="114"/>
      <c r="AA21" s="114"/>
      <c r="AB21" s="118"/>
      <c r="AC21" s="115"/>
    </row>
    <row r="22" ht="18.0" customHeight="1">
      <c r="A22" s="119"/>
      <c r="B22" s="120" t="s">
        <v>128</v>
      </c>
      <c r="C22" s="121" t="s">
        <v>129</v>
      </c>
      <c r="D22" s="122" t="s">
        <v>132</v>
      </c>
      <c r="E22" s="122" t="s">
        <v>133</v>
      </c>
      <c r="F22" s="122" t="s">
        <v>134</v>
      </c>
      <c r="G22" s="122" t="s">
        <v>135</v>
      </c>
      <c r="H22" s="122" t="s">
        <v>136</v>
      </c>
      <c r="I22" s="123" t="s">
        <v>137</v>
      </c>
      <c r="J22" s="124"/>
      <c r="K22" s="120" t="s">
        <v>128</v>
      </c>
      <c r="L22" s="121" t="s">
        <v>129</v>
      </c>
      <c r="M22" s="122" t="s">
        <v>132</v>
      </c>
      <c r="N22" s="122" t="s">
        <v>133</v>
      </c>
      <c r="O22" s="122" t="s">
        <v>134</v>
      </c>
      <c r="P22" s="122" t="s">
        <v>135</v>
      </c>
      <c r="Q22" s="122" t="s">
        <v>136</v>
      </c>
      <c r="R22" s="123" t="s">
        <v>137</v>
      </c>
      <c r="S22" s="124"/>
      <c r="T22" s="120" t="s">
        <v>128</v>
      </c>
      <c r="U22" s="121" t="s">
        <v>129</v>
      </c>
      <c r="V22" s="122" t="s">
        <v>132</v>
      </c>
      <c r="W22" s="122" t="s">
        <v>133</v>
      </c>
      <c r="X22" s="122" t="s">
        <v>134</v>
      </c>
      <c r="Y22" s="122" t="s">
        <v>135</v>
      </c>
      <c r="Z22" s="122" t="s">
        <v>136</v>
      </c>
      <c r="AA22" s="123" t="s">
        <v>137</v>
      </c>
      <c r="AB22" s="103"/>
      <c r="AC22" s="15"/>
    </row>
    <row r="23" ht="18.0" customHeight="1">
      <c r="A23" s="125"/>
      <c r="B23" s="126">
        <v>1.0</v>
      </c>
      <c r="C23" s="127">
        <f>IF($C$3=1,1,0)</f>
        <v>0</v>
      </c>
      <c r="D23" s="128">
        <f>IF($D$3=1,1,IF(C23&gt;0,C23+1,0))</f>
        <v>0</v>
      </c>
      <c r="E23" s="128">
        <f>IF($E$3=1,1,IF(D23&gt;0,D23+1,0))</f>
        <v>0</v>
      </c>
      <c r="F23" s="128">
        <f>IF($F$3=1,1,IF(E23&gt;0,E23+1,0))</f>
        <v>0</v>
      </c>
      <c r="G23" s="128">
        <f>IF($G$3=1,1,IF(F23&gt;0,F23+1,0))</f>
        <v>1</v>
      </c>
      <c r="H23" s="128">
        <f>IF($H$3=1,1,IF(G23&gt;0,G23+1,0))</f>
        <v>2</v>
      </c>
      <c r="I23" s="129">
        <f>IF($I$3=1,1,IF(H23&gt;0,H23+1,0))</f>
        <v>3</v>
      </c>
      <c r="J23" s="95"/>
      <c r="K23" s="130">
        <f>IF(B28&gt;0,B27+1,B27)</f>
        <v>5</v>
      </c>
      <c r="L23" s="127">
        <f>IF($L$3=1,1,0)</f>
        <v>1</v>
      </c>
      <c r="M23" s="128">
        <f>IF($M$3=1,1,IF(L23&gt;0,L23+1,0))</f>
        <v>2</v>
      </c>
      <c r="N23" s="128">
        <f>IF($N$3=1,1,IF(M23&gt;0,M23+1,0))</f>
        <v>3</v>
      </c>
      <c r="O23" s="128">
        <f>IF($O$3=1,1,IF(N23&gt;0,N23+1,0))</f>
        <v>4</v>
      </c>
      <c r="P23" s="128">
        <f>IF($P$3=1,1,IF(O23&gt;0,O23+1,0))</f>
        <v>5</v>
      </c>
      <c r="Q23" s="128">
        <f>IF($Q$3=1,1,IF(P23&gt;0,P23+1,0))</f>
        <v>6</v>
      </c>
      <c r="R23" s="129">
        <f>IF($R$3=1,1,IF(Q23&gt;0,Q23+1,0))</f>
        <v>7</v>
      </c>
      <c r="S23" s="95"/>
      <c r="T23" s="130">
        <f>IF(K28&gt;0,K27+1,K27)</f>
        <v>9</v>
      </c>
      <c r="U23" s="127">
        <f>IF($U$3=1,1,0)</f>
        <v>1</v>
      </c>
      <c r="V23" s="128">
        <f>IF($V$3=1,1,IF(U23&gt;0,U23+1,0))</f>
        <v>2</v>
      </c>
      <c r="W23" s="128">
        <f>IF($W$3=1,1,IF(V23&gt;0,V23+1,0))</f>
        <v>3</v>
      </c>
      <c r="X23" s="128">
        <f>IF($X$3=1,1,IF(W23&gt;0,W23+1,0))</f>
        <v>4</v>
      </c>
      <c r="Y23" s="128">
        <f>IF($Y$3=1,1,IF(X23&gt;0,X23+1,0))</f>
        <v>5</v>
      </c>
      <c r="Z23" s="128">
        <f>IF($Z$3=1,1,IF(Y23&gt;0,Y23+1,0))</f>
        <v>6</v>
      </c>
      <c r="AA23" s="129">
        <f>IF($AA$3=1,1,IF(Z23&gt;0,Z23+1,0))</f>
        <v>7</v>
      </c>
      <c r="AB23" s="103"/>
      <c r="AC23" s="15"/>
    </row>
    <row r="24" ht="18.0" customHeight="1">
      <c r="A24" s="125"/>
      <c r="B24" s="131">
        <f t="shared" ref="B24:B27" si="7">B23+1</f>
        <v>2</v>
      </c>
      <c r="C24" s="132">
        <f t="shared" ref="C24:C28" si="8">IF(AND(I23&gt;0,I23&lt;31),I23+1,0)</f>
        <v>4</v>
      </c>
      <c r="D24" s="133">
        <f t="shared" ref="D24:I24" si="4">IF(AND(C24&gt;0,C24&lt;31),C24+1,0)</f>
        <v>5</v>
      </c>
      <c r="E24" s="133">
        <f t="shared" si="4"/>
        <v>6</v>
      </c>
      <c r="F24" s="133">
        <f t="shared" si="4"/>
        <v>7</v>
      </c>
      <c r="G24" s="133">
        <f t="shared" si="4"/>
        <v>8</v>
      </c>
      <c r="H24" s="133">
        <f t="shared" si="4"/>
        <v>9</v>
      </c>
      <c r="I24" s="134">
        <f t="shared" si="4"/>
        <v>10</v>
      </c>
      <c r="J24" s="95"/>
      <c r="K24" s="130">
        <f t="shared" ref="K24:K27" si="10">K23+1</f>
        <v>6</v>
      </c>
      <c r="L24" s="132">
        <f t="shared" ref="L24:L28" si="11">IF(AND(R23&gt;0,R23&lt;$L$2),R23+1,0)</f>
        <v>8</v>
      </c>
      <c r="M24" s="133">
        <f t="shared" ref="M24:R24" si="5">IF(AND(L24&gt;0,L24&lt;$L$2),L24+1,0)</f>
        <v>9</v>
      </c>
      <c r="N24" s="133">
        <f t="shared" si="5"/>
        <v>10</v>
      </c>
      <c r="O24" s="133">
        <f t="shared" si="5"/>
        <v>11</v>
      </c>
      <c r="P24" s="133">
        <f t="shared" si="5"/>
        <v>12</v>
      </c>
      <c r="Q24" s="133">
        <f t="shared" si="5"/>
        <v>13</v>
      </c>
      <c r="R24" s="134">
        <f t="shared" si="5"/>
        <v>14</v>
      </c>
      <c r="S24" s="95"/>
      <c r="T24" s="130">
        <f t="shared" ref="T24:T27" si="13">T23+1</f>
        <v>10</v>
      </c>
      <c r="U24" s="132">
        <f t="shared" ref="U24:U28" si="14">IF(AND(AA23&gt;0,AA23&lt;31),AA23+1,0)</f>
        <v>8</v>
      </c>
      <c r="V24" s="133">
        <f t="shared" ref="V24:AA24" si="6">IF(AND(U24&gt;0,U24&lt;31),U24+1,0)</f>
        <v>9</v>
      </c>
      <c r="W24" s="133">
        <f t="shared" si="6"/>
        <v>10</v>
      </c>
      <c r="X24" s="133">
        <f t="shared" si="6"/>
        <v>11</v>
      </c>
      <c r="Y24" s="133">
        <f t="shared" si="6"/>
        <v>12</v>
      </c>
      <c r="Z24" s="133">
        <f t="shared" si="6"/>
        <v>13</v>
      </c>
      <c r="AA24" s="134">
        <f t="shared" si="6"/>
        <v>14</v>
      </c>
      <c r="AB24" s="103"/>
      <c r="AC24" s="15"/>
    </row>
    <row r="25" ht="18.0" customHeight="1">
      <c r="A25" s="125"/>
      <c r="B25" s="131">
        <f t="shared" si="7"/>
        <v>3</v>
      </c>
      <c r="C25" s="132">
        <f t="shared" si="8"/>
        <v>11</v>
      </c>
      <c r="D25" s="133">
        <f t="shared" ref="D25:I25" si="9">IF(AND(C25&gt;0,C25&lt;31),C25+1,0)</f>
        <v>12</v>
      </c>
      <c r="E25" s="133">
        <f t="shared" si="9"/>
        <v>13</v>
      </c>
      <c r="F25" s="133">
        <f t="shared" si="9"/>
        <v>14</v>
      </c>
      <c r="G25" s="133">
        <f t="shared" si="9"/>
        <v>15</v>
      </c>
      <c r="H25" s="133">
        <f t="shared" si="9"/>
        <v>16</v>
      </c>
      <c r="I25" s="134">
        <f t="shared" si="9"/>
        <v>17</v>
      </c>
      <c r="J25" s="95"/>
      <c r="K25" s="130">
        <f t="shared" si="10"/>
        <v>7</v>
      </c>
      <c r="L25" s="132">
        <f t="shared" si="11"/>
        <v>15</v>
      </c>
      <c r="M25" s="133">
        <f t="shared" ref="M25:R25" si="12">IF(AND(L25&gt;0,L25&lt;$L$2),L25+1,0)</f>
        <v>16</v>
      </c>
      <c r="N25" s="133">
        <f t="shared" si="12"/>
        <v>17</v>
      </c>
      <c r="O25" s="133">
        <f t="shared" si="12"/>
        <v>18</v>
      </c>
      <c r="P25" s="133">
        <f t="shared" si="12"/>
        <v>19</v>
      </c>
      <c r="Q25" s="133">
        <f t="shared" si="12"/>
        <v>20</v>
      </c>
      <c r="R25" s="134">
        <f t="shared" si="12"/>
        <v>21</v>
      </c>
      <c r="S25" s="95"/>
      <c r="T25" s="130">
        <f t="shared" si="13"/>
        <v>11</v>
      </c>
      <c r="U25" s="132">
        <f t="shared" si="14"/>
        <v>15</v>
      </c>
      <c r="V25" s="133">
        <f t="shared" ref="V25:AA25" si="15">IF(AND(U25&gt;0,U25&lt;31),U25+1,0)</f>
        <v>16</v>
      </c>
      <c r="W25" s="133">
        <f t="shared" si="15"/>
        <v>17</v>
      </c>
      <c r="X25" s="133">
        <f t="shared" si="15"/>
        <v>18</v>
      </c>
      <c r="Y25" s="133">
        <f t="shared" si="15"/>
        <v>19</v>
      </c>
      <c r="Z25" s="133">
        <f t="shared" si="15"/>
        <v>20</v>
      </c>
      <c r="AA25" s="134">
        <f t="shared" si="15"/>
        <v>21</v>
      </c>
      <c r="AB25" s="103"/>
      <c r="AC25" s="15"/>
    </row>
    <row r="26" ht="18.0" customHeight="1">
      <c r="A26" s="125"/>
      <c r="B26" s="131">
        <f t="shared" si="7"/>
        <v>4</v>
      </c>
      <c r="C26" s="132">
        <f t="shared" si="8"/>
        <v>18</v>
      </c>
      <c r="D26" s="133">
        <f t="shared" ref="D26:I26" si="16">IF(AND(C26&gt;0,C26&lt;31),C26+1,0)</f>
        <v>19</v>
      </c>
      <c r="E26" s="133">
        <f t="shared" si="16"/>
        <v>20</v>
      </c>
      <c r="F26" s="133">
        <f t="shared" si="16"/>
        <v>21</v>
      </c>
      <c r="G26" s="133">
        <f t="shared" si="16"/>
        <v>22</v>
      </c>
      <c r="H26" s="133">
        <f t="shared" si="16"/>
        <v>23</v>
      </c>
      <c r="I26" s="134">
        <f t="shared" si="16"/>
        <v>24</v>
      </c>
      <c r="J26" s="95"/>
      <c r="K26" s="130">
        <f t="shared" si="10"/>
        <v>8</v>
      </c>
      <c r="L26" s="132">
        <f t="shared" si="11"/>
        <v>22</v>
      </c>
      <c r="M26" s="133">
        <f t="shared" ref="M26:R26" si="17">IF(AND(L26&gt;0,L26&lt;$L$2),L26+1,0)</f>
        <v>23</v>
      </c>
      <c r="N26" s="133">
        <f t="shared" si="17"/>
        <v>24</v>
      </c>
      <c r="O26" s="133">
        <f t="shared" si="17"/>
        <v>25</v>
      </c>
      <c r="P26" s="133">
        <f t="shared" si="17"/>
        <v>26</v>
      </c>
      <c r="Q26" s="133">
        <f t="shared" si="17"/>
        <v>27</v>
      </c>
      <c r="R26" s="134">
        <f t="shared" si="17"/>
        <v>28</v>
      </c>
      <c r="S26" s="95"/>
      <c r="T26" s="130">
        <f t="shared" si="13"/>
        <v>12</v>
      </c>
      <c r="U26" s="132">
        <f t="shared" si="14"/>
        <v>22</v>
      </c>
      <c r="V26" s="133">
        <f t="shared" ref="V26:AA26" si="18">IF(AND(U26&gt;0,U26&lt;31),U26+1,0)</f>
        <v>23</v>
      </c>
      <c r="W26" s="133">
        <f t="shared" si="18"/>
        <v>24</v>
      </c>
      <c r="X26" s="133">
        <f t="shared" si="18"/>
        <v>25</v>
      </c>
      <c r="Y26" s="133">
        <f t="shared" si="18"/>
        <v>26</v>
      </c>
      <c r="Z26" s="133">
        <f t="shared" si="18"/>
        <v>27</v>
      </c>
      <c r="AA26" s="134">
        <f t="shared" si="18"/>
        <v>28</v>
      </c>
      <c r="AB26" s="103"/>
      <c r="AC26" s="15"/>
    </row>
    <row r="27" ht="18.0" customHeight="1">
      <c r="A27" s="125"/>
      <c r="B27" s="131">
        <f t="shared" si="7"/>
        <v>5</v>
      </c>
      <c r="C27" s="132">
        <f t="shared" si="8"/>
        <v>25</v>
      </c>
      <c r="D27" s="133">
        <f t="shared" ref="D27:I27" si="19">IF(AND(C27&gt;0,C27&lt;31),C27+1,0)</f>
        <v>26</v>
      </c>
      <c r="E27" s="133">
        <f t="shared" si="19"/>
        <v>27</v>
      </c>
      <c r="F27" s="133">
        <f t="shared" si="19"/>
        <v>28</v>
      </c>
      <c r="G27" s="133">
        <f t="shared" si="19"/>
        <v>29</v>
      </c>
      <c r="H27" s="133">
        <f t="shared" si="19"/>
        <v>30</v>
      </c>
      <c r="I27" s="134">
        <f t="shared" si="19"/>
        <v>31</v>
      </c>
      <c r="J27" s="95"/>
      <c r="K27" s="130">
        <f t="shared" si="10"/>
        <v>9</v>
      </c>
      <c r="L27" s="132">
        <f t="shared" si="11"/>
        <v>0</v>
      </c>
      <c r="M27" s="133">
        <f t="shared" ref="M27:R27" si="20">IF(AND(L27&gt;0,L27&lt;$L$2),L27+1,0)</f>
        <v>0</v>
      </c>
      <c r="N27" s="133">
        <f t="shared" si="20"/>
        <v>0</v>
      </c>
      <c r="O27" s="133">
        <f t="shared" si="20"/>
        <v>0</v>
      </c>
      <c r="P27" s="133">
        <f t="shared" si="20"/>
        <v>0</v>
      </c>
      <c r="Q27" s="133">
        <f t="shared" si="20"/>
        <v>0</v>
      </c>
      <c r="R27" s="134">
        <f t="shared" si="20"/>
        <v>0</v>
      </c>
      <c r="S27" s="95"/>
      <c r="T27" s="130">
        <f t="shared" si="13"/>
        <v>13</v>
      </c>
      <c r="U27" s="132">
        <f t="shared" si="14"/>
        <v>29</v>
      </c>
      <c r="V27" s="133">
        <f t="shared" ref="V27:AA27" si="21">IF(AND(U27&gt;0,U27&lt;31),U27+1,0)</f>
        <v>30</v>
      </c>
      <c r="W27" s="133">
        <f t="shared" si="21"/>
        <v>31</v>
      </c>
      <c r="X27" s="133">
        <f t="shared" si="21"/>
        <v>0</v>
      </c>
      <c r="Y27" s="133">
        <f t="shared" si="21"/>
        <v>0</v>
      </c>
      <c r="Z27" s="135">
        <f t="shared" si="21"/>
        <v>0</v>
      </c>
      <c r="AA27" s="134">
        <f t="shared" si="21"/>
        <v>0</v>
      </c>
      <c r="AB27" s="103"/>
      <c r="AC27" s="15"/>
    </row>
    <row r="28" ht="18.0" customHeight="1">
      <c r="A28" s="125"/>
      <c r="B28" s="136">
        <f>IF(C28=0,0,B27+1)</f>
        <v>0</v>
      </c>
      <c r="C28" s="137">
        <f t="shared" si="8"/>
        <v>0</v>
      </c>
      <c r="D28" s="138">
        <f t="shared" ref="D28:I28" si="22">IF(AND(C28&gt;0,C28&lt;31),C28+1,0)</f>
        <v>0</v>
      </c>
      <c r="E28" s="138">
        <f t="shared" si="22"/>
        <v>0</v>
      </c>
      <c r="F28" s="138">
        <f t="shared" si="22"/>
        <v>0</v>
      </c>
      <c r="G28" s="138">
        <f t="shared" si="22"/>
        <v>0</v>
      </c>
      <c r="H28" s="138">
        <f t="shared" si="22"/>
        <v>0</v>
      </c>
      <c r="I28" s="139">
        <f t="shared" si="22"/>
        <v>0</v>
      </c>
      <c r="J28" s="95"/>
      <c r="K28" s="140">
        <f>IF(L28=0,0,K27+1)</f>
        <v>0</v>
      </c>
      <c r="L28" s="141">
        <f t="shared" si="11"/>
        <v>0</v>
      </c>
      <c r="M28" s="138">
        <f t="shared" ref="M28:R28" si="23">IF(AND(L28&gt;0,L28&lt;$L$2),L28+1,0)</f>
        <v>0</v>
      </c>
      <c r="N28" s="138">
        <f t="shared" si="23"/>
        <v>0</v>
      </c>
      <c r="O28" s="138">
        <f t="shared" si="23"/>
        <v>0</v>
      </c>
      <c r="P28" s="138">
        <f t="shared" si="23"/>
        <v>0</v>
      </c>
      <c r="Q28" s="138">
        <f t="shared" si="23"/>
        <v>0</v>
      </c>
      <c r="R28" s="139">
        <f t="shared" si="23"/>
        <v>0</v>
      </c>
      <c r="S28" s="95"/>
      <c r="T28" s="140">
        <f>IF(U28=0,0,T27+1)</f>
        <v>0</v>
      </c>
      <c r="U28" s="141">
        <f t="shared" si="14"/>
        <v>0</v>
      </c>
      <c r="V28" s="138">
        <f t="shared" ref="V28:AA28" si="24">IF(AND(U28&gt;0,U28&lt;31),U28+1,0)</f>
        <v>0</v>
      </c>
      <c r="W28" s="138">
        <f t="shared" si="24"/>
        <v>0</v>
      </c>
      <c r="X28" s="138">
        <f t="shared" si="24"/>
        <v>0</v>
      </c>
      <c r="Y28" s="138">
        <f t="shared" si="24"/>
        <v>0</v>
      </c>
      <c r="Z28" s="138">
        <f t="shared" si="24"/>
        <v>0</v>
      </c>
      <c r="AA28" s="139">
        <f t="shared" si="24"/>
        <v>0</v>
      </c>
      <c r="AB28" s="103"/>
      <c r="AC28" s="15"/>
    </row>
    <row r="29" ht="18.0" customHeight="1">
      <c r="A29" s="125"/>
      <c r="B29" s="142"/>
      <c r="C29" s="143"/>
      <c r="D29" s="15"/>
      <c r="E29" s="15"/>
      <c r="F29" s="15"/>
      <c r="G29" s="15"/>
      <c r="H29" s="15"/>
      <c r="I29" s="144"/>
      <c r="J29" s="95"/>
      <c r="K29" s="142"/>
      <c r="L29" s="144"/>
      <c r="M29" s="15"/>
      <c r="N29" s="15"/>
      <c r="O29" s="15" t="str">
        <f>IF(TODAY()=DATE(I8,2,14),"Sinh Nhat Tam","")</f>
        <v/>
      </c>
      <c r="P29" s="15">
        <f t="shared" ref="P29:R29" si="25">IF(AND(O29&gt;0,O29&lt;$L$2),O29+1,0)</f>
        <v>0</v>
      </c>
      <c r="Q29" s="15">
        <f t="shared" si="25"/>
        <v>0</v>
      </c>
      <c r="R29" s="144">
        <f t="shared" si="25"/>
        <v>0</v>
      </c>
      <c r="S29" s="95"/>
      <c r="T29" s="142"/>
      <c r="U29" s="144"/>
      <c r="V29" s="15"/>
      <c r="W29" s="15"/>
      <c r="X29" s="15"/>
      <c r="Y29" s="15"/>
      <c r="Z29" s="15"/>
      <c r="AA29" s="144"/>
      <c r="AB29" s="103"/>
      <c r="AC29" s="15"/>
    </row>
    <row r="30" ht="18.0" customHeight="1">
      <c r="A30" s="125"/>
      <c r="B30" s="142"/>
      <c r="C30" s="143"/>
      <c r="D30" s="15"/>
      <c r="E30" s="15"/>
      <c r="F30" s="15"/>
      <c r="G30" s="15"/>
      <c r="H30" s="15"/>
      <c r="I30" s="144"/>
      <c r="J30" s="95"/>
      <c r="K30" s="142"/>
      <c r="L30" s="144"/>
      <c r="M30" s="15"/>
      <c r="N30" s="15"/>
      <c r="O30" s="15"/>
      <c r="P30" s="15"/>
      <c r="Q30" s="15"/>
      <c r="R30" s="144"/>
      <c r="S30" s="95"/>
      <c r="T30" s="142"/>
      <c r="U30" s="144"/>
      <c r="V30" s="15"/>
      <c r="W30" s="15"/>
      <c r="X30" s="15"/>
      <c r="Y30" s="15"/>
      <c r="Z30" s="15"/>
      <c r="AA30" s="144"/>
      <c r="AB30" s="103"/>
      <c r="AC30" s="15"/>
    </row>
    <row r="31" ht="18.0" customHeight="1">
      <c r="A31" s="125"/>
      <c r="B31" s="142"/>
      <c r="C31" s="143"/>
      <c r="D31" s="15"/>
      <c r="E31" s="15"/>
      <c r="F31" s="15"/>
      <c r="G31" s="9"/>
      <c r="H31" s="15"/>
      <c r="I31" s="144"/>
      <c r="J31" s="95"/>
      <c r="K31" s="9"/>
      <c r="L31" s="144"/>
      <c r="M31" s="15"/>
      <c r="N31" s="9"/>
      <c r="O31" s="15"/>
      <c r="P31" s="15"/>
      <c r="Q31" s="15"/>
      <c r="R31" s="144"/>
      <c r="S31" s="95"/>
      <c r="T31" s="142"/>
      <c r="U31" s="144"/>
      <c r="V31" s="15"/>
      <c r="W31" s="15"/>
      <c r="X31" s="15"/>
      <c r="Y31" s="15"/>
      <c r="Z31" s="15"/>
      <c r="AA31" s="144"/>
      <c r="AB31" s="103"/>
      <c r="AC31" s="15"/>
    </row>
    <row r="32" ht="18.0" customHeight="1">
      <c r="A32" s="125"/>
      <c r="B32" s="142"/>
      <c r="C32" s="143"/>
      <c r="D32" s="15"/>
      <c r="E32" s="15"/>
      <c r="F32" s="15"/>
      <c r="G32" s="15"/>
      <c r="H32" s="15"/>
      <c r="I32" s="144"/>
      <c r="J32" s="95"/>
      <c r="K32" s="142"/>
      <c r="L32" s="144"/>
      <c r="M32" s="15"/>
      <c r="N32" s="15"/>
      <c r="O32" s="15"/>
      <c r="P32" s="15"/>
      <c r="Q32" s="15"/>
      <c r="R32" s="144"/>
      <c r="S32" s="95" t="s">
        <v>170</v>
      </c>
      <c r="T32" s="142"/>
      <c r="U32" s="144"/>
      <c r="V32" s="15"/>
      <c r="W32" s="15"/>
      <c r="X32" s="15"/>
      <c r="Y32" s="15"/>
      <c r="Z32" s="15"/>
      <c r="AA32" s="144"/>
      <c r="AB32" s="103"/>
      <c r="AC32" s="15"/>
    </row>
    <row r="33" ht="18.0" customHeight="1">
      <c r="A33" s="125"/>
      <c r="B33" s="142"/>
      <c r="C33" s="143"/>
      <c r="D33" s="15"/>
      <c r="E33" s="15"/>
      <c r="F33" s="15"/>
      <c r="G33" s="15"/>
      <c r="H33" s="15"/>
      <c r="I33" s="144"/>
      <c r="J33" s="95"/>
      <c r="K33" s="142"/>
      <c r="L33" s="144"/>
      <c r="M33" s="15"/>
      <c r="N33" s="15"/>
      <c r="O33" s="15"/>
      <c r="P33" s="15"/>
      <c r="Q33" s="15"/>
      <c r="R33" s="144"/>
      <c r="S33" s="95"/>
      <c r="T33" s="142"/>
      <c r="U33" s="144"/>
      <c r="V33" s="15"/>
      <c r="W33" s="15"/>
      <c r="X33" s="15"/>
      <c r="Y33" s="15"/>
      <c r="Z33" s="15"/>
      <c r="AA33" s="144"/>
      <c r="AB33" s="103"/>
      <c r="AC33" s="15"/>
    </row>
    <row r="34" ht="18.0" customHeight="1">
      <c r="A34" s="125"/>
      <c r="B34" s="95"/>
      <c r="C34" s="15"/>
      <c r="D34" s="15"/>
      <c r="E34" s="15"/>
      <c r="F34" s="15"/>
      <c r="G34" s="15"/>
      <c r="H34" s="15"/>
      <c r="I34" s="15"/>
      <c r="J34" s="95"/>
      <c r="K34" s="95"/>
      <c r="L34" s="15"/>
      <c r="M34" s="15"/>
      <c r="N34" s="15"/>
      <c r="O34" s="15"/>
      <c r="P34" s="15"/>
      <c r="Q34" s="15"/>
      <c r="R34" s="15"/>
      <c r="S34" s="95"/>
      <c r="T34" s="95"/>
      <c r="U34" s="15"/>
      <c r="V34" s="15"/>
      <c r="W34" s="15"/>
      <c r="X34" s="15"/>
      <c r="Y34" s="15"/>
      <c r="Z34" s="15"/>
      <c r="AA34" s="15"/>
      <c r="AB34" s="103"/>
      <c r="AC34" s="15"/>
    </row>
    <row r="35" ht="18.0" customHeight="1">
      <c r="A35" s="112"/>
      <c r="B35" s="145" t="s">
        <v>173</v>
      </c>
      <c r="C35" s="114"/>
      <c r="D35" s="114"/>
      <c r="E35" s="114"/>
      <c r="F35" s="114"/>
      <c r="G35" s="114"/>
      <c r="H35" s="114"/>
      <c r="I35" s="114"/>
      <c r="J35" s="115"/>
      <c r="K35" s="146" t="s">
        <v>176</v>
      </c>
      <c r="L35" s="114"/>
      <c r="M35" s="114"/>
      <c r="N35" s="114"/>
      <c r="O35" s="114"/>
      <c r="P35" s="114"/>
      <c r="Q35" s="114"/>
      <c r="R35" s="114"/>
      <c r="S35" s="115"/>
      <c r="T35" s="116" t="s">
        <v>177</v>
      </c>
      <c r="U35" s="114"/>
      <c r="V35" s="114"/>
      <c r="W35" s="114"/>
      <c r="X35" s="114"/>
      <c r="Y35" s="114"/>
      <c r="Z35" s="114"/>
      <c r="AA35" s="114"/>
      <c r="AB35" s="118"/>
      <c r="AC35" s="115"/>
    </row>
    <row r="36" ht="18.0" customHeight="1">
      <c r="A36" s="125"/>
      <c r="B36" s="120" t="s">
        <v>128</v>
      </c>
      <c r="C36" s="121" t="s">
        <v>129</v>
      </c>
      <c r="D36" s="122" t="s">
        <v>132</v>
      </c>
      <c r="E36" s="122" t="s">
        <v>133</v>
      </c>
      <c r="F36" s="122" t="s">
        <v>134</v>
      </c>
      <c r="G36" s="122" t="s">
        <v>135</v>
      </c>
      <c r="H36" s="122" t="s">
        <v>136</v>
      </c>
      <c r="I36" s="123" t="s">
        <v>137</v>
      </c>
      <c r="J36" s="124"/>
      <c r="K36" s="120" t="s">
        <v>128</v>
      </c>
      <c r="L36" s="121" t="s">
        <v>129</v>
      </c>
      <c r="M36" s="122" t="s">
        <v>132</v>
      </c>
      <c r="N36" s="122" t="s">
        <v>133</v>
      </c>
      <c r="O36" s="122" t="s">
        <v>134</v>
      </c>
      <c r="P36" s="122" t="s">
        <v>135</v>
      </c>
      <c r="Q36" s="122" t="s">
        <v>136</v>
      </c>
      <c r="R36" s="123" t="s">
        <v>137</v>
      </c>
      <c r="S36" s="124"/>
      <c r="T36" s="120" t="s">
        <v>128</v>
      </c>
      <c r="U36" s="121" t="s">
        <v>129</v>
      </c>
      <c r="V36" s="122" t="s">
        <v>132</v>
      </c>
      <c r="W36" s="122" t="s">
        <v>133</v>
      </c>
      <c r="X36" s="122" t="s">
        <v>134</v>
      </c>
      <c r="Y36" s="122" t="s">
        <v>135</v>
      </c>
      <c r="Z36" s="122" t="s">
        <v>136</v>
      </c>
      <c r="AA36" s="123" t="s">
        <v>137</v>
      </c>
      <c r="AB36" s="103"/>
      <c r="AC36" s="15"/>
    </row>
    <row r="37" ht="18.0" customHeight="1">
      <c r="A37" s="125"/>
      <c r="B37" s="147">
        <f>IF(T28&gt;0,T28,T27+1)</f>
        <v>14</v>
      </c>
      <c r="C37" s="127">
        <f>IF($C$4=1,1,0)</f>
        <v>0</v>
      </c>
      <c r="D37" s="128">
        <f>IF($D$4=1,1,IF(C37&gt;0,C37+1,0))</f>
        <v>0</v>
      </c>
      <c r="E37" s="128">
        <f>IF($E$4=1,1,IF(D37&gt;0,D37+1,0))</f>
        <v>0</v>
      </c>
      <c r="F37" s="128">
        <f>IF($F$4=1,1,IF(E37&gt;0,E37+1,0))</f>
        <v>1</v>
      </c>
      <c r="G37" s="128">
        <f>IF($G$4=1,1,IF(F37&gt;0,F37+1,0))</f>
        <v>2</v>
      </c>
      <c r="H37" s="128">
        <f>IF($H$4=1,1,IF(G37&gt;0,G37+1,0))</f>
        <v>3</v>
      </c>
      <c r="I37" s="129">
        <f>IF($I$4=1,1,IF(H37&gt;0,H37+1,0))</f>
        <v>4</v>
      </c>
      <c r="J37" s="95"/>
      <c r="K37" s="130">
        <f>IF(B42&gt;0,B41+1,B41)</f>
        <v>18</v>
      </c>
      <c r="L37" s="127">
        <f>IF($L$4=1,1,0)</f>
        <v>0</v>
      </c>
      <c r="M37" s="128">
        <f>IF($M$4=1,1,IF(L37&gt;0,L37+1,0))</f>
        <v>0</v>
      </c>
      <c r="N37" s="128">
        <f>IF($N$4=1,1,IF(M37&gt;0,M37+1,0))</f>
        <v>0</v>
      </c>
      <c r="O37" s="128">
        <f>IF($O$4=1,1,IF(N37&gt;0,N37+1,0))</f>
        <v>0</v>
      </c>
      <c r="P37" s="128">
        <f>IF($P$4=1,1,IF(O37&gt;0,O37+1,0))</f>
        <v>0</v>
      </c>
      <c r="Q37" s="128">
        <f>IF($Q$4=1,1,IF(P37&gt;0,P37+1,0))</f>
        <v>1</v>
      </c>
      <c r="R37" s="129">
        <f>IF($R$4=1,1,IF(Q37&gt;0,Q37+1,0))</f>
        <v>2</v>
      </c>
      <c r="S37" s="95"/>
      <c r="T37" s="130">
        <f>IF(K42&gt;0,K41+1,K41)</f>
        <v>23</v>
      </c>
      <c r="U37" s="127">
        <f>IF($U$4=1,1,0)</f>
        <v>0</v>
      </c>
      <c r="V37" s="128">
        <f>IF($V$4=1,1,IF(U37&gt;0,U37+1,0))</f>
        <v>1</v>
      </c>
      <c r="W37" s="128">
        <f>IF($W$4=1,1,IF(V37&gt;0,V37+1,0))</f>
        <v>2</v>
      </c>
      <c r="X37" s="128">
        <f>IF($X$4=1,1,IF(W37&gt;0,W37+1,0))</f>
        <v>3</v>
      </c>
      <c r="Y37" s="128">
        <f>IF($Y$4=1,1,IF(X37&gt;0,X37+1,0))</f>
        <v>4</v>
      </c>
      <c r="Z37" s="128">
        <f>IF($Z$4=1,1,IF(Y37&gt;0,Y37+1,0))</f>
        <v>5</v>
      </c>
      <c r="AA37" s="129">
        <f>IF($AA$4=1,1,IF(Z37&gt;0,Z37+1,0))</f>
        <v>6</v>
      </c>
      <c r="AB37" s="103"/>
      <c r="AC37" s="15"/>
    </row>
    <row r="38" ht="18.0" customHeight="1">
      <c r="A38" s="125"/>
      <c r="B38" s="130">
        <f t="shared" ref="B38:B41" si="29">B37+1</f>
        <v>15</v>
      </c>
      <c r="C38" s="132">
        <f t="shared" ref="C38:C42" si="30">IF(AND(I37&gt;0,I37&lt;30),I37+1,0)</f>
        <v>5</v>
      </c>
      <c r="D38" s="133">
        <f t="shared" ref="D38:I38" si="26">IF(AND(C38&gt;0,C38&lt;30),C38+1,0)</f>
        <v>6</v>
      </c>
      <c r="E38" s="133">
        <f t="shared" si="26"/>
        <v>7</v>
      </c>
      <c r="F38" s="133">
        <f t="shared" si="26"/>
        <v>8</v>
      </c>
      <c r="G38" s="133">
        <f t="shared" si="26"/>
        <v>9</v>
      </c>
      <c r="H38" s="133">
        <f t="shared" si="26"/>
        <v>10</v>
      </c>
      <c r="I38" s="134">
        <f t="shared" si="26"/>
        <v>11</v>
      </c>
      <c r="J38" s="95"/>
      <c r="K38" s="130">
        <f t="shared" ref="K38:K41" si="32">K37+1</f>
        <v>19</v>
      </c>
      <c r="L38" s="132">
        <f t="shared" ref="L38:L42" si="33">IF(AND(R37&gt;0,R37&lt;31),R37+1,0)</f>
        <v>3</v>
      </c>
      <c r="M38" s="133">
        <f t="shared" ref="M38:R38" si="27">IF(AND(L38&gt;0,L38&lt;31),L38+1,0)</f>
        <v>4</v>
      </c>
      <c r="N38" s="133">
        <f t="shared" si="27"/>
        <v>5</v>
      </c>
      <c r="O38" s="133">
        <f t="shared" si="27"/>
        <v>6</v>
      </c>
      <c r="P38" s="133">
        <f t="shared" si="27"/>
        <v>7</v>
      </c>
      <c r="Q38" s="133">
        <f t="shared" si="27"/>
        <v>8</v>
      </c>
      <c r="R38" s="134">
        <f t="shared" si="27"/>
        <v>9</v>
      </c>
      <c r="S38" s="95"/>
      <c r="T38" s="130">
        <f t="shared" ref="T38:T41" si="35">T37+1</f>
        <v>24</v>
      </c>
      <c r="U38" s="132">
        <f t="shared" ref="U38:U42" si="36">IF(AND(AA37&gt;0,AA37&lt;30),AA37+1,0)</f>
        <v>7</v>
      </c>
      <c r="V38" s="133">
        <f t="shared" ref="V38:AA38" si="28">IF(AND(U38&gt;0,U38&lt;30),U38+1,0)</f>
        <v>8</v>
      </c>
      <c r="W38" s="133">
        <f t="shared" si="28"/>
        <v>9</v>
      </c>
      <c r="X38" s="133">
        <f t="shared" si="28"/>
        <v>10</v>
      </c>
      <c r="Y38" s="133">
        <f t="shared" si="28"/>
        <v>11</v>
      </c>
      <c r="Z38" s="133">
        <f t="shared" si="28"/>
        <v>12</v>
      </c>
      <c r="AA38" s="134">
        <f t="shared" si="28"/>
        <v>13</v>
      </c>
      <c r="AB38" s="103"/>
      <c r="AC38" s="15"/>
    </row>
    <row r="39" ht="18.0" customHeight="1">
      <c r="A39" s="125"/>
      <c r="B39" s="130">
        <f t="shared" si="29"/>
        <v>16</v>
      </c>
      <c r="C39" s="132">
        <f t="shared" si="30"/>
        <v>12</v>
      </c>
      <c r="D39" s="133">
        <f t="shared" ref="D39:I39" si="31">IF(AND(C39&gt;0,C39&lt;30),C39+1,0)</f>
        <v>13</v>
      </c>
      <c r="E39" s="133">
        <f t="shared" si="31"/>
        <v>14</v>
      </c>
      <c r="F39" s="133">
        <f t="shared" si="31"/>
        <v>15</v>
      </c>
      <c r="G39" s="133">
        <f t="shared" si="31"/>
        <v>16</v>
      </c>
      <c r="H39" s="133">
        <f t="shared" si="31"/>
        <v>17</v>
      </c>
      <c r="I39" s="134">
        <f t="shared" si="31"/>
        <v>18</v>
      </c>
      <c r="J39" s="95"/>
      <c r="K39" s="130">
        <f t="shared" si="32"/>
        <v>20</v>
      </c>
      <c r="L39" s="132">
        <f t="shared" si="33"/>
        <v>10</v>
      </c>
      <c r="M39" s="133">
        <f t="shared" ref="M39:R39" si="34">IF(AND(L39&gt;0,L39&lt;31),L39+1,0)</f>
        <v>11</v>
      </c>
      <c r="N39" s="133">
        <f t="shared" si="34"/>
        <v>12</v>
      </c>
      <c r="O39" s="133">
        <f t="shared" si="34"/>
        <v>13</v>
      </c>
      <c r="P39" s="133">
        <f t="shared" si="34"/>
        <v>14</v>
      </c>
      <c r="Q39" s="133">
        <f t="shared" si="34"/>
        <v>15</v>
      </c>
      <c r="R39" s="134">
        <f t="shared" si="34"/>
        <v>16</v>
      </c>
      <c r="S39" s="95"/>
      <c r="T39" s="130">
        <f t="shared" si="35"/>
        <v>25</v>
      </c>
      <c r="U39" s="132">
        <f t="shared" si="36"/>
        <v>14</v>
      </c>
      <c r="V39" s="133">
        <f t="shared" ref="V39:AA39" si="37">IF(AND(U39&gt;0,U39&lt;30),U39+1,0)</f>
        <v>15</v>
      </c>
      <c r="W39" s="133">
        <f t="shared" si="37"/>
        <v>16</v>
      </c>
      <c r="X39" s="133">
        <f t="shared" si="37"/>
        <v>17</v>
      </c>
      <c r="Y39" s="133">
        <f t="shared" si="37"/>
        <v>18</v>
      </c>
      <c r="Z39" s="133">
        <f t="shared" si="37"/>
        <v>19</v>
      </c>
      <c r="AA39" s="134">
        <f t="shared" si="37"/>
        <v>20</v>
      </c>
      <c r="AB39" s="103"/>
      <c r="AC39" s="15"/>
    </row>
    <row r="40" ht="18.0" customHeight="1">
      <c r="A40" s="125"/>
      <c r="B40" s="130">
        <f t="shared" si="29"/>
        <v>17</v>
      </c>
      <c r="C40" s="132">
        <f t="shared" si="30"/>
        <v>19</v>
      </c>
      <c r="D40" s="133">
        <f t="shared" ref="D40:I40" si="38">IF(AND(C40&gt;0,C40&lt;30),C40+1,0)</f>
        <v>20</v>
      </c>
      <c r="E40" s="133">
        <f t="shared" si="38"/>
        <v>21</v>
      </c>
      <c r="F40" s="133">
        <f t="shared" si="38"/>
        <v>22</v>
      </c>
      <c r="G40" s="133">
        <f t="shared" si="38"/>
        <v>23</v>
      </c>
      <c r="H40" s="133">
        <f t="shared" si="38"/>
        <v>24</v>
      </c>
      <c r="I40" s="134">
        <f t="shared" si="38"/>
        <v>25</v>
      </c>
      <c r="J40" s="95"/>
      <c r="K40" s="130">
        <f t="shared" si="32"/>
        <v>21</v>
      </c>
      <c r="L40" s="132">
        <f t="shared" si="33"/>
        <v>17</v>
      </c>
      <c r="M40" s="133">
        <f t="shared" ref="M40:R40" si="39">IF(AND(L40&gt;0,L40&lt;31),L40+1,0)</f>
        <v>18</v>
      </c>
      <c r="N40" s="133">
        <f t="shared" si="39"/>
        <v>19</v>
      </c>
      <c r="O40" s="133">
        <f t="shared" si="39"/>
        <v>20</v>
      </c>
      <c r="P40" s="133">
        <f t="shared" si="39"/>
        <v>21</v>
      </c>
      <c r="Q40" s="133">
        <f t="shared" si="39"/>
        <v>22</v>
      </c>
      <c r="R40" s="134">
        <f t="shared" si="39"/>
        <v>23</v>
      </c>
      <c r="S40" s="95"/>
      <c r="T40" s="130">
        <f t="shared" si="35"/>
        <v>26</v>
      </c>
      <c r="U40" s="132">
        <f t="shared" si="36"/>
        <v>21</v>
      </c>
      <c r="V40" s="133">
        <f t="shared" ref="V40:AA40" si="40">IF(AND(U40&gt;0,U40&lt;30),U40+1,0)</f>
        <v>22</v>
      </c>
      <c r="W40" s="133">
        <f t="shared" si="40"/>
        <v>23</v>
      </c>
      <c r="X40" s="133">
        <f t="shared" si="40"/>
        <v>24</v>
      </c>
      <c r="Y40" s="133">
        <f t="shared" si="40"/>
        <v>25</v>
      </c>
      <c r="Z40" s="133">
        <f t="shared" si="40"/>
        <v>26</v>
      </c>
      <c r="AA40" s="134">
        <f t="shared" si="40"/>
        <v>27</v>
      </c>
      <c r="AB40" s="103"/>
      <c r="AC40" s="15"/>
    </row>
    <row r="41" ht="18.0" customHeight="1">
      <c r="A41" s="125"/>
      <c r="B41" s="130">
        <f t="shared" si="29"/>
        <v>18</v>
      </c>
      <c r="C41" s="132">
        <f t="shared" si="30"/>
        <v>26</v>
      </c>
      <c r="D41" s="133">
        <f t="shared" ref="D41:I41" si="41">IF(AND(C41&gt;0,C41&lt;30),C41+1,0)</f>
        <v>27</v>
      </c>
      <c r="E41" s="133">
        <f t="shared" si="41"/>
        <v>28</v>
      </c>
      <c r="F41" s="133">
        <f t="shared" si="41"/>
        <v>29</v>
      </c>
      <c r="G41" s="133">
        <f t="shared" si="41"/>
        <v>30</v>
      </c>
      <c r="H41" s="133">
        <f t="shared" si="41"/>
        <v>0</v>
      </c>
      <c r="I41" s="134">
        <f t="shared" si="41"/>
        <v>0</v>
      </c>
      <c r="J41" s="95"/>
      <c r="K41" s="130">
        <f t="shared" si="32"/>
        <v>22</v>
      </c>
      <c r="L41" s="132">
        <f t="shared" si="33"/>
        <v>24</v>
      </c>
      <c r="M41" s="133">
        <f t="shared" ref="M41:R41" si="42">IF(AND(L41&gt;0,L41&lt;31),L41+1,0)</f>
        <v>25</v>
      </c>
      <c r="N41" s="133">
        <f t="shared" si="42"/>
        <v>26</v>
      </c>
      <c r="O41" s="133">
        <f t="shared" si="42"/>
        <v>27</v>
      </c>
      <c r="P41" s="133">
        <f t="shared" si="42"/>
        <v>28</v>
      </c>
      <c r="Q41" s="133">
        <f t="shared" si="42"/>
        <v>29</v>
      </c>
      <c r="R41" s="134">
        <f t="shared" si="42"/>
        <v>30</v>
      </c>
      <c r="S41" s="95"/>
      <c r="T41" s="130">
        <f t="shared" si="35"/>
        <v>27</v>
      </c>
      <c r="U41" s="132">
        <f t="shared" si="36"/>
        <v>28</v>
      </c>
      <c r="V41" s="133">
        <f t="shared" ref="V41:AA41" si="43">IF(AND(U41&gt;0,U41&lt;30),U41+1,0)</f>
        <v>29</v>
      </c>
      <c r="W41" s="133">
        <f t="shared" si="43"/>
        <v>30</v>
      </c>
      <c r="X41" s="133">
        <f t="shared" si="43"/>
        <v>0</v>
      </c>
      <c r="Y41" s="133">
        <f t="shared" si="43"/>
        <v>0</v>
      </c>
      <c r="Z41" s="133">
        <f t="shared" si="43"/>
        <v>0</v>
      </c>
      <c r="AA41" s="134">
        <f t="shared" si="43"/>
        <v>0</v>
      </c>
      <c r="AB41" s="103"/>
      <c r="AC41" s="15"/>
    </row>
    <row r="42" ht="18.0" customHeight="1">
      <c r="A42" s="125"/>
      <c r="B42" s="140">
        <f>IF(C42=0,0,B41+1)</f>
        <v>0</v>
      </c>
      <c r="C42" s="137">
        <f t="shared" si="30"/>
        <v>0</v>
      </c>
      <c r="D42" s="138">
        <f t="shared" ref="D42:I42" si="44">IF(AND(C42&gt;0,C42&lt;30),C42+1,0)</f>
        <v>0</v>
      </c>
      <c r="E42" s="138">
        <f t="shared" si="44"/>
        <v>0</v>
      </c>
      <c r="F42" s="138">
        <f t="shared" si="44"/>
        <v>0</v>
      </c>
      <c r="G42" s="138">
        <f t="shared" si="44"/>
        <v>0</v>
      </c>
      <c r="H42" s="138">
        <f t="shared" si="44"/>
        <v>0</v>
      </c>
      <c r="I42" s="139">
        <f t="shared" si="44"/>
        <v>0</v>
      </c>
      <c r="J42" s="95"/>
      <c r="K42" s="140">
        <f>IF(L42=0,0,K41+1)</f>
        <v>23</v>
      </c>
      <c r="L42" s="141">
        <f t="shared" si="33"/>
        <v>31</v>
      </c>
      <c r="M42" s="138">
        <f t="shared" ref="M42:R42" si="45">IF(AND(L42&gt;0,L42&lt;31),L42+1,0)</f>
        <v>0</v>
      </c>
      <c r="N42" s="138">
        <f t="shared" si="45"/>
        <v>0</v>
      </c>
      <c r="O42" s="138">
        <f t="shared" si="45"/>
        <v>0</v>
      </c>
      <c r="P42" s="138">
        <f t="shared" si="45"/>
        <v>0</v>
      </c>
      <c r="Q42" s="138">
        <f t="shared" si="45"/>
        <v>0</v>
      </c>
      <c r="R42" s="139">
        <f t="shared" si="45"/>
        <v>0</v>
      </c>
      <c r="S42" s="95"/>
      <c r="T42" s="140">
        <f>IF(U42=0,0,T41+1)</f>
        <v>0</v>
      </c>
      <c r="U42" s="141">
        <f t="shared" si="36"/>
        <v>0</v>
      </c>
      <c r="V42" s="138">
        <f t="shared" ref="V42:AA42" si="46">IF(AND(U42&gt;0,U42&lt;30),U42+1,0)</f>
        <v>0</v>
      </c>
      <c r="W42" s="138">
        <f t="shared" si="46"/>
        <v>0</v>
      </c>
      <c r="X42" s="138">
        <f t="shared" si="46"/>
        <v>0</v>
      </c>
      <c r="Y42" s="138">
        <f t="shared" si="46"/>
        <v>0</v>
      </c>
      <c r="Z42" s="138">
        <f t="shared" si="46"/>
        <v>0</v>
      </c>
      <c r="AA42" s="139">
        <f t="shared" si="46"/>
        <v>0</v>
      </c>
      <c r="AB42" s="103"/>
      <c r="AC42" s="15"/>
    </row>
    <row r="43" ht="18.0" customHeight="1">
      <c r="A43" s="125"/>
      <c r="B43" s="142"/>
      <c r="C43" s="143"/>
      <c r="D43" s="15"/>
      <c r="E43" s="15"/>
      <c r="F43" s="15"/>
      <c r="G43" s="15"/>
      <c r="H43" s="15"/>
      <c r="I43" s="144"/>
      <c r="J43" s="95"/>
      <c r="K43" s="142"/>
      <c r="L43" s="144"/>
      <c r="M43" s="15"/>
      <c r="N43" s="15"/>
      <c r="O43" s="15"/>
      <c r="P43" s="15"/>
      <c r="Q43" s="15"/>
      <c r="R43" s="144"/>
      <c r="S43" s="95"/>
      <c r="T43" s="142"/>
      <c r="U43" s="144"/>
      <c r="V43" s="15"/>
      <c r="W43" s="15"/>
      <c r="X43" s="15"/>
      <c r="Y43" s="15"/>
      <c r="Z43" s="15"/>
      <c r="AA43" s="144"/>
      <c r="AB43" s="103"/>
      <c r="AC43" s="15"/>
    </row>
    <row r="44" ht="18.0" customHeight="1">
      <c r="A44" s="125"/>
      <c r="B44" s="95"/>
      <c r="C44" s="15"/>
      <c r="D44" s="15"/>
      <c r="E44" s="15"/>
      <c r="F44" s="15"/>
      <c r="G44" s="15"/>
      <c r="H44" s="15"/>
      <c r="I44" s="15"/>
      <c r="J44" s="95"/>
      <c r="K44" s="95"/>
      <c r="L44" s="15"/>
      <c r="M44" s="15"/>
      <c r="N44" s="15"/>
      <c r="O44" s="15"/>
      <c r="P44" s="15"/>
      <c r="Q44" s="15"/>
      <c r="R44" s="15"/>
      <c r="S44" s="95"/>
      <c r="T44" s="95"/>
      <c r="U44" s="15"/>
      <c r="V44" s="15"/>
      <c r="W44" s="15"/>
      <c r="X44" s="15"/>
      <c r="Y44" s="15"/>
      <c r="Z44" s="15"/>
      <c r="AA44" s="15"/>
      <c r="AB44" s="103"/>
      <c r="AC44" s="15"/>
    </row>
    <row r="45" ht="18.0" customHeight="1">
      <c r="A45" s="125"/>
      <c r="B45" s="95"/>
      <c r="C45" s="15"/>
      <c r="D45" s="15"/>
      <c r="E45" s="15"/>
      <c r="F45" s="15"/>
      <c r="G45" s="15"/>
      <c r="H45" s="15"/>
      <c r="I45" s="15"/>
      <c r="J45" s="95"/>
      <c r="K45" s="95"/>
      <c r="L45" s="15"/>
      <c r="M45" s="15"/>
      <c r="N45" s="9"/>
      <c r="O45" s="15"/>
      <c r="P45" s="15"/>
      <c r="Q45" s="15"/>
      <c r="R45" s="15"/>
      <c r="S45" s="95"/>
      <c r="T45" s="95"/>
      <c r="U45" s="15"/>
      <c r="V45" s="9"/>
      <c r="W45" s="15"/>
      <c r="X45" s="15"/>
      <c r="Y45" s="15"/>
      <c r="Z45" s="15"/>
      <c r="AA45" s="15"/>
      <c r="AB45" s="103"/>
      <c r="AC45" s="15"/>
    </row>
    <row r="46" ht="18.0" customHeight="1">
      <c r="A46" s="125"/>
      <c r="B46" s="95"/>
      <c r="C46" s="15"/>
      <c r="D46" s="15"/>
      <c r="E46" s="9"/>
      <c r="F46" s="15"/>
      <c r="G46" s="15"/>
      <c r="H46" s="15"/>
      <c r="I46" s="15"/>
      <c r="J46" s="95"/>
      <c r="K46" s="95"/>
      <c r="L46" s="15"/>
      <c r="M46" s="15"/>
      <c r="N46" s="15"/>
      <c r="O46" s="15"/>
      <c r="P46" s="15"/>
      <c r="Q46" s="15"/>
      <c r="R46" s="15"/>
      <c r="S46" s="95"/>
      <c r="T46" s="95"/>
      <c r="U46" s="15"/>
      <c r="V46" s="15"/>
      <c r="W46" s="15"/>
      <c r="X46" s="15"/>
      <c r="Y46" s="15"/>
      <c r="Z46" s="15"/>
      <c r="AA46" s="15"/>
      <c r="AB46" s="103"/>
      <c r="AC46" s="15"/>
    </row>
    <row r="47" ht="18.0" customHeight="1">
      <c r="A47" s="125"/>
      <c r="B47" s="95"/>
      <c r="C47" s="15"/>
      <c r="D47" s="15"/>
      <c r="E47" s="15"/>
      <c r="F47" s="15"/>
      <c r="G47" s="15"/>
      <c r="H47" s="15"/>
      <c r="I47" s="15"/>
      <c r="J47" s="95"/>
      <c r="K47" s="95"/>
      <c r="L47" s="15"/>
      <c r="M47" s="15"/>
      <c r="N47" s="15"/>
      <c r="O47" s="15"/>
      <c r="P47" s="15"/>
      <c r="Q47" s="15"/>
      <c r="R47" s="15"/>
      <c r="S47" s="95"/>
      <c r="T47" s="95"/>
      <c r="U47" s="15"/>
      <c r="V47" s="15"/>
      <c r="W47" s="15"/>
      <c r="X47" s="15"/>
      <c r="Y47" s="15"/>
      <c r="Z47" s="15"/>
      <c r="AA47" s="15"/>
      <c r="AB47" s="103"/>
      <c r="AC47" s="15"/>
    </row>
    <row r="48" ht="18.0" customHeight="1">
      <c r="A48" s="125"/>
      <c r="B48" s="95"/>
      <c r="C48" s="15"/>
      <c r="D48" s="15"/>
      <c r="E48" s="15"/>
      <c r="F48" s="15"/>
      <c r="G48" s="15"/>
      <c r="H48" s="15"/>
      <c r="I48" s="15"/>
      <c r="J48" s="95"/>
      <c r="K48" s="95"/>
      <c r="L48" s="15"/>
      <c r="M48" s="15"/>
      <c r="N48" s="15"/>
      <c r="O48" s="15"/>
      <c r="P48" s="15"/>
      <c r="Q48" s="15"/>
      <c r="R48" s="15"/>
      <c r="S48" s="95"/>
      <c r="T48" s="95"/>
      <c r="U48" s="15"/>
      <c r="V48" s="15"/>
      <c r="W48" s="15"/>
      <c r="X48" s="15"/>
      <c r="Y48" s="15"/>
      <c r="Z48" s="15"/>
      <c r="AA48" s="15"/>
      <c r="AB48" s="103"/>
      <c r="AC48" s="15"/>
    </row>
    <row r="49" ht="18.0" customHeight="1">
      <c r="A49" s="112"/>
      <c r="B49" s="116" t="s">
        <v>213</v>
      </c>
      <c r="C49" s="114"/>
      <c r="D49" s="114"/>
      <c r="E49" s="114"/>
      <c r="F49" s="114"/>
      <c r="G49" s="114"/>
      <c r="H49" s="114"/>
      <c r="I49" s="114"/>
      <c r="J49" s="115"/>
      <c r="K49" s="145" t="s">
        <v>214</v>
      </c>
      <c r="L49" s="114"/>
      <c r="M49" s="114"/>
      <c r="N49" s="114"/>
      <c r="O49" s="114"/>
      <c r="P49" s="114"/>
      <c r="Q49" s="114"/>
      <c r="R49" s="114"/>
      <c r="S49" s="115"/>
      <c r="T49" s="113" t="s">
        <v>215</v>
      </c>
      <c r="U49" s="114"/>
      <c r="V49" s="114"/>
      <c r="W49" s="114"/>
      <c r="X49" s="114"/>
      <c r="Y49" s="114"/>
      <c r="Z49" s="114"/>
      <c r="AA49" s="114"/>
      <c r="AB49" s="118"/>
      <c r="AC49" s="115"/>
    </row>
    <row r="50" ht="18.0" customHeight="1">
      <c r="A50" s="125"/>
      <c r="B50" s="120" t="s">
        <v>128</v>
      </c>
      <c r="C50" s="121" t="s">
        <v>129</v>
      </c>
      <c r="D50" s="122" t="s">
        <v>132</v>
      </c>
      <c r="E50" s="122" t="s">
        <v>133</v>
      </c>
      <c r="F50" s="122" t="s">
        <v>134</v>
      </c>
      <c r="G50" s="122" t="s">
        <v>135</v>
      </c>
      <c r="H50" s="122" t="s">
        <v>136</v>
      </c>
      <c r="I50" s="123" t="s">
        <v>137</v>
      </c>
      <c r="J50" s="124"/>
      <c r="K50" s="120" t="s">
        <v>128</v>
      </c>
      <c r="L50" s="121" t="s">
        <v>129</v>
      </c>
      <c r="M50" s="122" t="s">
        <v>132</v>
      </c>
      <c r="N50" s="122" t="s">
        <v>133</v>
      </c>
      <c r="O50" s="122" t="s">
        <v>134</v>
      </c>
      <c r="P50" s="122" t="s">
        <v>135</v>
      </c>
      <c r="Q50" s="122" t="s">
        <v>136</v>
      </c>
      <c r="R50" s="123" t="s">
        <v>137</v>
      </c>
      <c r="S50" s="124"/>
      <c r="T50" s="120" t="s">
        <v>128</v>
      </c>
      <c r="U50" s="121" t="s">
        <v>129</v>
      </c>
      <c r="V50" s="122" t="s">
        <v>132</v>
      </c>
      <c r="W50" s="122" t="s">
        <v>133</v>
      </c>
      <c r="X50" s="122" t="s">
        <v>134</v>
      </c>
      <c r="Y50" s="122" t="s">
        <v>135</v>
      </c>
      <c r="Z50" s="122" t="s">
        <v>136</v>
      </c>
      <c r="AA50" s="123" t="s">
        <v>137</v>
      </c>
      <c r="AB50" s="103"/>
      <c r="AC50" s="15"/>
    </row>
    <row r="51" ht="18.0" customHeight="1">
      <c r="A51" s="125"/>
      <c r="B51" s="147">
        <f>IF(T42&gt;0,T42,T41+1)</f>
        <v>28</v>
      </c>
      <c r="C51" s="127">
        <f>IF($C$5=1,1,0)</f>
        <v>0</v>
      </c>
      <c r="D51" s="128">
        <f>IF($D$5=1,1,IF(C51&gt;0,C51+1,0))</f>
        <v>0</v>
      </c>
      <c r="E51" s="128">
        <f>IF($E$5=1,1,IF(D51&gt;0,D51+1,0))</f>
        <v>0</v>
      </c>
      <c r="F51" s="128">
        <f>IF($F$5=1,1,IF(E51&gt;0,E51+1,0))</f>
        <v>1</v>
      </c>
      <c r="G51" s="128">
        <f>IF($G$5=1,1,IF(F51&gt;0,F51+1,0))</f>
        <v>2</v>
      </c>
      <c r="H51" s="128">
        <f>IF($H$5=1,1,IF(G51&gt;0,G51+1,0))</f>
        <v>3</v>
      </c>
      <c r="I51" s="129">
        <f>IF($I$5=1,1,IF(H51&gt;0,H51+1,0))</f>
        <v>4</v>
      </c>
      <c r="J51" s="95"/>
      <c r="K51" s="130">
        <f>IF(B56&gt;0,B55+1,B55)</f>
        <v>32</v>
      </c>
      <c r="L51" s="127">
        <f>IF($L$5=1,1,0)</f>
        <v>0</v>
      </c>
      <c r="M51" s="128">
        <f>IF($M$5=1,1,IF(L51&gt;0,L51+1,0))</f>
        <v>0</v>
      </c>
      <c r="N51" s="128">
        <f>IF($N$5=1,1,IF(M51&gt;0,M51+1,0))</f>
        <v>0</v>
      </c>
      <c r="O51" s="128">
        <f>IF($O$5=1,1,IF(N51&gt;0,N51+1,0))</f>
        <v>0</v>
      </c>
      <c r="P51" s="128">
        <f>IF($P$5=1,1,IF(O51&gt;0,O51+1,0))</f>
        <v>0</v>
      </c>
      <c r="Q51" s="128">
        <f>IF($Q$5=1,1,IF(P51&gt;0,P51+1,0))</f>
        <v>0</v>
      </c>
      <c r="R51" s="129">
        <f>IF($R$5=1,1,IF(Q51&gt;0,Q51+1,0))</f>
        <v>1</v>
      </c>
      <c r="S51" s="95"/>
      <c r="T51" s="130">
        <f>IF(K56&gt;0,K55+1,K55)</f>
        <v>37</v>
      </c>
      <c r="U51" s="127">
        <f>IF($U$5=1,1,0)</f>
        <v>0</v>
      </c>
      <c r="V51" s="128">
        <f>IF($V$5=1,1,IF(U51&gt;0,U51+1,0))</f>
        <v>0</v>
      </c>
      <c r="W51" s="128">
        <f>IF($W$5=1,1,IF(V51&gt;0,V51+1,0))</f>
        <v>1</v>
      </c>
      <c r="X51" s="128">
        <f>IF($X$5=1,1,IF(W51&gt;0,W51+1,0))</f>
        <v>2</v>
      </c>
      <c r="Y51" s="128">
        <f>IF($Y$5=1,1,IF(X51&gt;0,X51+1,0))</f>
        <v>3</v>
      </c>
      <c r="Z51" s="154">
        <f>IF($Z$5=1,1,IF(Y51&gt;0,Y51+1,0))</f>
        <v>4</v>
      </c>
      <c r="AA51" s="129">
        <f>IF($AA$5=1,1,IF(Z51&gt;0,Z51+1,0))</f>
        <v>5</v>
      </c>
      <c r="AB51" s="103"/>
      <c r="AC51" s="15"/>
    </row>
    <row r="52" ht="18.0" customHeight="1">
      <c r="A52" s="125"/>
      <c r="B52" s="130">
        <f t="shared" ref="B52:B55" si="50">B51+1</f>
        <v>29</v>
      </c>
      <c r="C52" s="132">
        <f t="shared" ref="C52:C56" si="51">IF(AND(I51&gt;0,I51&lt;31),I51+1,0)</f>
        <v>5</v>
      </c>
      <c r="D52" s="133">
        <f t="shared" ref="D52:I52" si="47">IF(AND(C52&gt;0,C52&lt;31),C52+1,0)</f>
        <v>6</v>
      </c>
      <c r="E52" s="133">
        <f t="shared" si="47"/>
        <v>7</v>
      </c>
      <c r="F52" s="133">
        <f t="shared" si="47"/>
        <v>8</v>
      </c>
      <c r="G52" s="133">
        <f t="shared" si="47"/>
        <v>9</v>
      </c>
      <c r="H52" s="133">
        <f t="shared" si="47"/>
        <v>10</v>
      </c>
      <c r="I52" s="134">
        <f t="shared" si="47"/>
        <v>11</v>
      </c>
      <c r="J52" s="95"/>
      <c r="K52" s="130">
        <f t="shared" ref="K52:K55" si="53">K51+1</f>
        <v>33</v>
      </c>
      <c r="L52" s="132">
        <f t="shared" ref="L52:L56" si="54">IF(AND(R51&gt;0,R51&lt;31),R51+1,0)</f>
        <v>2</v>
      </c>
      <c r="M52" s="133">
        <f t="shared" ref="M52:R52" si="48">IF(AND(L52&gt;0,L52&lt;31),L52+1,0)</f>
        <v>3</v>
      </c>
      <c r="N52" s="133">
        <f t="shared" si="48"/>
        <v>4</v>
      </c>
      <c r="O52" s="133">
        <f t="shared" si="48"/>
        <v>5</v>
      </c>
      <c r="P52" s="133">
        <f t="shared" si="48"/>
        <v>6</v>
      </c>
      <c r="Q52" s="133">
        <f t="shared" si="48"/>
        <v>7</v>
      </c>
      <c r="R52" s="134">
        <f t="shared" si="48"/>
        <v>8</v>
      </c>
      <c r="S52" s="95"/>
      <c r="T52" s="130">
        <f t="shared" ref="T52:T55" si="56">T51+1</f>
        <v>38</v>
      </c>
      <c r="U52" s="132">
        <f t="shared" ref="U52:U56" si="57">IF(AND(AA51&gt;0,AA51&lt;30),AA51+1,0)</f>
        <v>6</v>
      </c>
      <c r="V52" s="133">
        <f t="shared" ref="V52:AA52" si="49">IF(AND(U52&gt;0,U52&lt;30),U52+1,0)</f>
        <v>7</v>
      </c>
      <c r="W52" s="133">
        <f t="shared" si="49"/>
        <v>8</v>
      </c>
      <c r="X52" s="133">
        <f t="shared" si="49"/>
        <v>9</v>
      </c>
      <c r="Y52" s="133">
        <f t="shared" si="49"/>
        <v>10</v>
      </c>
      <c r="Z52" s="156">
        <f t="shared" si="49"/>
        <v>11</v>
      </c>
      <c r="AA52" s="134">
        <f t="shared" si="49"/>
        <v>12</v>
      </c>
      <c r="AB52" s="103"/>
      <c r="AC52" s="15"/>
    </row>
    <row r="53" ht="18.0" customHeight="1">
      <c r="A53" s="125"/>
      <c r="B53" s="130">
        <f t="shared" si="50"/>
        <v>30</v>
      </c>
      <c r="C53" s="132">
        <f t="shared" si="51"/>
        <v>12</v>
      </c>
      <c r="D53" s="133">
        <f t="shared" ref="D53:I53" si="52">IF(AND(C53&gt;0,C53&lt;31),C53+1,0)</f>
        <v>13</v>
      </c>
      <c r="E53" s="133">
        <f t="shared" si="52"/>
        <v>14</v>
      </c>
      <c r="F53" s="133">
        <f t="shared" si="52"/>
        <v>15</v>
      </c>
      <c r="G53" s="133">
        <f t="shared" si="52"/>
        <v>16</v>
      </c>
      <c r="H53" s="133">
        <f t="shared" si="52"/>
        <v>17</v>
      </c>
      <c r="I53" s="134">
        <f t="shared" si="52"/>
        <v>18</v>
      </c>
      <c r="J53" s="95"/>
      <c r="K53" s="130">
        <f t="shared" si="53"/>
        <v>34</v>
      </c>
      <c r="L53" s="132">
        <f t="shared" si="54"/>
        <v>9</v>
      </c>
      <c r="M53" s="133">
        <f t="shared" ref="M53:R53" si="55">IF(AND(L53&gt;0,L53&lt;31),L53+1,0)</f>
        <v>10</v>
      </c>
      <c r="N53" s="133">
        <f t="shared" si="55"/>
        <v>11</v>
      </c>
      <c r="O53" s="133">
        <f t="shared" si="55"/>
        <v>12</v>
      </c>
      <c r="P53" s="133">
        <f t="shared" si="55"/>
        <v>13</v>
      </c>
      <c r="Q53" s="133">
        <f t="shared" si="55"/>
        <v>14</v>
      </c>
      <c r="R53" s="134">
        <f t="shared" si="55"/>
        <v>15</v>
      </c>
      <c r="S53" s="95"/>
      <c r="T53" s="130">
        <f t="shared" si="56"/>
        <v>39</v>
      </c>
      <c r="U53" s="132">
        <f t="shared" si="57"/>
        <v>13</v>
      </c>
      <c r="V53" s="133">
        <f t="shared" ref="V53:AA53" si="58">IF(AND(U53&gt;0,U53&lt;30),U53+1,0)</f>
        <v>14</v>
      </c>
      <c r="W53" s="133">
        <f t="shared" si="58"/>
        <v>15</v>
      </c>
      <c r="X53" s="133">
        <f t="shared" si="58"/>
        <v>16</v>
      </c>
      <c r="Y53" s="133">
        <f t="shared" si="58"/>
        <v>17</v>
      </c>
      <c r="Z53" s="156">
        <f t="shared" si="58"/>
        <v>18</v>
      </c>
      <c r="AA53" s="134">
        <f t="shared" si="58"/>
        <v>19</v>
      </c>
      <c r="AB53" s="103"/>
      <c r="AC53" s="15"/>
    </row>
    <row r="54" ht="18.0" customHeight="1">
      <c r="A54" s="125"/>
      <c r="B54" s="130">
        <f t="shared" si="50"/>
        <v>31</v>
      </c>
      <c r="C54" s="132">
        <f t="shared" si="51"/>
        <v>19</v>
      </c>
      <c r="D54" s="133">
        <f t="shared" ref="D54:I54" si="59">IF(AND(C54&gt;0,C54&lt;31),C54+1,0)</f>
        <v>20</v>
      </c>
      <c r="E54" s="133">
        <f t="shared" si="59"/>
        <v>21</v>
      </c>
      <c r="F54" s="133">
        <f t="shared" si="59"/>
        <v>22</v>
      </c>
      <c r="G54" s="133">
        <f t="shared" si="59"/>
        <v>23</v>
      </c>
      <c r="H54" s="133">
        <f t="shared" si="59"/>
        <v>24</v>
      </c>
      <c r="I54" s="134">
        <f t="shared" si="59"/>
        <v>25</v>
      </c>
      <c r="J54" s="95"/>
      <c r="K54" s="130">
        <f t="shared" si="53"/>
        <v>35</v>
      </c>
      <c r="L54" s="132">
        <f t="shared" si="54"/>
        <v>16</v>
      </c>
      <c r="M54" s="133">
        <f t="shared" ref="M54:R54" si="60">IF(AND(L54&gt;0,L54&lt;31),L54+1,0)</f>
        <v>17</v>
      </c>
      <c r="N54" s="133">
        <f t="shared" si="60"/>
        <v>18</v>
      </c>
      <c r="O54" s="133">
        <f t="shared" si="60"/>
        <v>19</v>
      </c>
      <c r="P54" s="133">
        <f t="shared" si="60"/>
        <v>20</v>
      </c>
      <c r="Q54" s="133">
        <f t="shared" si="60"/>
        <v>21</v>
      </c>
      <c r="R54" s="134">
        <f t="shared" si="60"/>
        <v>22</v>
      </c>
      <c r="S54" s="95"/>
      <c r="T54" s="130">
        <f t="shared" si="56"/>
        <v>40</v>
      </c>
      <c r="U54" s="132">
        <f t="shared" si="57"/>
        <v>20</v>
      </c>
      <c r="V54" s="133">
        <f t="shared" ref="V54:AA54" si="61">IF(AND(U54&gt;0,U54&lt;30),U54+1,0)</f>
        <v>21</v>
      </c>
      <c r="W54" s="133">
        <f t="shared" si="61"/>
        <v>22</v>
      </c>
      <c r="X54" s="133">
        <f t="shared" si="61"/>
        <v>23</v>
      </c>
      <c r="Y54" s="133">
        <f t="shared" si="61"/>
        <v>24</v>
      </c>
      <c r="Z54" s="156">
        <f t="shared" si="61"/>
        <v>25</v>
      </c>
      <c r="AA54" s="134">
        <f t="shared" si="61"/>
        <v>26</v>
      </c>
      <c r="AB54" s="103"/>
      <c r="AC54" s="15"/>
    </row>
    <row r="55" ht="18.0" customHeight="1">
      <c r="A55" s="125"/>
      <c r="B55" s="130">
        <f t="shared" si="50"/>
        <v>32</v>
      </c>
      <c r="C55" s="132">
        <f t="shared" si="51"/>
        <v>26</v>
      </c>
      <c r="D55" s="133">
        <f t="shared" ref="D55:I55" si="62">IF(AND(C55&gt;0,C55&lt;31),C55+1,0)</f>
        <v>27</v>
      </c>
      <c r="E55" s="133">
        <f t="shared" si="62"/>
        <v>28</v>
      </c>
      <c r="F55" s="133">
        <f t="shared" si="62"/>
        <v>29</v>
      </c>
      <c r="G55" s="133">
        <f t="shared" si="62"/>
        <v>30</v>
      </c>
      <c r="H55" s="133">
        <f t="shared" si="62"/>
        <v>31</v>
      </c>
      <c r="I55" s="134">
        <f t="shared" si="62"/>
        <v>0</v>
      </c>
      <c r="J55" s="95"/>
      <c r="K55" s="130">
        <f t="shared" si="53"/>
        <v>36</v>
      </c>
      <c r="L55" s="132">
        <f t="shared" si="54"/>
        <v>23</v>
      </c>
      <c r="M55" s="133">
        <f t="shared" ref="M55:R55" si="63">IF(AND(L55&gt;0,L55&lt;31),L55+1,0)</f>
        <v>24</v>
      </c>
      <c r="N55" s="133">
        <f t="shared" si="63"/>
        <v>25</v>
      </c>
      <c r="O55" s="133">
        <f t="shared" si="63"/>
        <v>26</v>
      </c>
      <c r="P55" s="133">
        <f t="shared" si="63"/>
        <v>27</v>
      </c>
      <c r="Q55" s="133">
        <f t="shared" si="63"/>
        <v>28</v>
      </c>
      <c r="R55" s="134">
        <f t="shared" si="63"/>
        <v>29</v>
      </c>
      <c r="S55" s="95"/>
      <c r="T55" s="130">
        <f t="shared" si="56"/>
        <v>41</v>
      </c>
      <c r="U55" s="132">
        <f t="shared" si="57"/>
        <v>27</v>
      </c>
      <c r="V55" s="133">
        <f t="shared" ref="V55:AA55" si="64">IF(AND(U55&gt;0,U55&lt;30),U55+1,0)</f>
        <v>28</v>
      </c>
      <c r="W55" s="133">
        <f t="shared" si="64"/>
        <v>29</v>
      </c>
      <c r="X55" s="133">
        <f t="shared" si="64"/>
        <v>30</v>
      </c>
      <c r="Y55" s="133">
        <f t="shared" si="64"/>
        <v>0</v>
      </c>
      <c r="Z55" s="156">
        <f t="shared" si="64"/>
        <v>0</v>
      </c>
      <c r="AA55" s="134">
        <f t="shared" si="64"/>
        <v>0</v>
      </c>
      <c r="AB55" s="103"/>
      <c r="AC55" s="15"/>
    </row>
    <row r="56" ht="18.0" customHeight="1">
      <c r="A56" s="125"/>
      <c r="B56" s="140">
        <f>IF(C56=0,0,B55+1)</f>
        <v>0</v>
      </c>
      <c r="C56" s="137">
        <f t="shared" si="51"/>
        <v>0</v>
      </c>
      <c r="D56" s="138">
        <f t="shared" ref="D56:I56" si="65">IF(AND(C56&gt;0,C56&lt;31),C56+1,0)</f>
        <v>0</v>
      </c>
      <c r="E56" s="138">
        <f t="shared" si="65"/>
        <v>0</v>
      </c>
      <c r="F56" s="138">
        <f t="shared" si="65"/>
        <v>0</v>
      </c>
      <c r="G56" s="138">
        <f t="shared" si="65"/>
        <v>0</v>
      </c>
      <c r="H56" s="138">
        <f t="shared" si="65"/>
        <v>0</v>
      </c>
      <c r="I56" s="139">
        <f t="shared" si="65"/>
        <v>0</v>
      </c>
      <c r="J56" s="95"/>
      <c r="K56" s="140">
        <f>IF(L56=0,0,K55+1)</f>
        <v>37</v>
      </c>
      <c r="L56" s="141">
        <f t="shared" si="54"/>
        <v>30</v>
      </c>
      <c r="M56" s="138">
        <f t="shared" ref="M56:R56" si="66">IF(AND(L56&gt;0,L56&lt;31),L56+1,0)</f>
        <v>31</v>
      </c>
      <c r="N56" s="138">
        <f t="shared" si="66"/>
        <v>0</v>
      </c>
      <c r="O56" s="138">
        <f t="shared" si="66"/>
        <v>0</v>
      </c>
      <c r="P56" s="138">
        <f t="shared" si="66"/>
        <v>0</v>
      </c>
      <c r="Q56" s="138">
        <f t="shared" si="66"/>
        <v>0</v>
      </c>
      <c r="R56" s="139">
        <f t="shared" si="66"/>
        <v>0</v>
      </c>
      <c r="S56" s="95"/>
      <c r="T56" s="140">
        <f>IF(U56=0,0,T55+1)</f>
        <v>0</v>
      </c>
      <c r="U56" s="141">
        <f t="shared" si="57"/>
        <v>0</v>
      </c>
      <c r="V56" s="138">
        <f t="shared" ref="V56:AA56" si="67">IF(AND(U56&gt;0,U56&lt;30),U56+1,0)</f>
        <v>0</v>
      </c>
      <c r="W56" s="138">
        <f t="shared" si="67"/>
        <v>0</v>
      </c>
      <c r="X56" s="138">
        <f t="shared" si="67"/>
        <v>0</v>
      </c>
      <c r="Y56" s="138">
        <f t="shared" si="67"/>
        <v>0</v>
      </c>
      <c r="Z56" s="138">
        <f t="shared" si="67"/>
        <v>0</v>
      </c>
      <c r="AA56" s="139">
        <f t="shared" si="67"/>
        <v>0</v>
      </c>
      <c r="AB56" s="103"/>
      <c r="AC56" s="15"/>
    </row>
    <row r="57" ht="18.0" customHeight="1">
      <c r="A57" s="125"/>
      <c r="B57" s="95"/>
      <c r="C57" s="15"/>
      <c r="D57" s="15"/>
      <c r="E57" s="15"/>
      <c r="F57" s="15"/>
      <c r="G57" s="15"/>
      <c r="H57" s="15"/>
      <c r="I57" s="15"/>
      <c r="J57" s="95"/>
      <c r="K57" s="95"/>
      <c r="L57" s="15"/>
      <c r="M57" s="15"/>
      <c r="N57" s="15"/>
      <c r="O57" s="15"/>
      <c r="P57" s="15"/>
      <c r="Q57" s="15"/>
      <c r="R57" s="15"/>
      <c r="S57" s="95"/>
      <c r="T57" s="95"/>
      <c r="U57" s="15"/>
      <c r="V57" s="15"/>
      <c r="W57" s="15"/>
      <c r="X57" s="15"/>
      <c r="Y57" s="15"/>
      <c r="Z57" s="15"/>
      <c r="AA57" s="15"/>
      <c r="AB57" s="103"/>
      <c r="AC57" s="15"/>
    </row>
    <row r="58" ht="18.0" customHeight="1">
      <c r="A58" s="125"/>
      <c r="B58" s="95"/>
      <c r="C58" s="15"/>
      <c r="D58" s="15"/>
      <c r="E58" s="15"/>
      <c r="F58" s="15"/>
      <c r="G58" s="15"/>
      <c r="H58" s="15"/>
      <c r="I58" s="15"/>
      <c r="J58" s="95"/>
      <c r="K58" s="95"/>
      <c r="L58" s="15"/>
      <c r="M58" s="15"/>
      <c r="N58" s="15"/>
      <c r="O58" s="15"/>
      <c r="P58" s="15"/>
      <c r="Q58" s="15"/>
      <c r="R58" s="15"/>
      <c r="S58" s="95"/>
      <c r="T58" s="95"/>
      <c r="U58" s="15"/>
      <c r="V58" s="15"/>
      <c r="W58" s="15"/>
      <c r="X58" s="15"/>
      <c r="Y58" s="15"/>
      <c r="Z58" s="15"/>
      <c r="AA58" s="15"/>
      <c r="AB58" s="103"/>
      <c r="AC58" s="15"/>
    </row>
    <row r="59" ht="18.0" customHeight="1">
      <c r="A59" s="125"/>
      <c r="B59" s="95"/>
      <c r="C59" s="15"/>
      <c r="D59" s="15"/>
      <c r="E59" s="9"/>
      <c r="F59" s="15"/>
      <c r="G59" s="15"/>
      <c r="H59" s="15"/>
      <c r="I59" s="9"/>
      <c r="J59" s="95"/>
      <c r="K59" s="95"/>
      <c r="L59" s="15"/>
      <c r="M59" s="15"/>
      <c r="N59" s="9"/>
      <c r="O59" s="15"/>
      <c r="P59" s="15"/>
      <c r="Q59" s="15"/>
      <c r="R59" s="15"/>
      <c r="S59" s="95"/>
      <c r="T59" s="95"/>
      <c r="U59" s="15"/>
      <c r="V59" s="9"/>
      <c r="W59" s="15"/>
      <c r="X59" s="15"/>
      <c r="Y59" s="15"/>
      <c r="Z59" s="15"/>
      <c r="AA59" s="15"/>
      <c r="AB59" s="103"/>
      <c r="AC59" s="15"/>
    </row>
    <row r="60" ht="18.0" customHeight="1">
      <c r="A60" s="125"/>
      <c r="B60" s="95"/>
      <c r="C60" s="15"/>
      <c r="D60" s="15"/>
      <c r="E60" s="15"/>
      <c r="F60" s="15"/>
      <c r="G60" s="15"/>
      <c r="H60" s="15"/>
      <c r="I60" s="15"/>
      <c r="J60" s="95"/>
      <c r="K60" s="95"/>
      <c r="L60" s="15"/>
      <c r="M60" s="15"/>
      <c r="N60" s="15"/>
      <c r="O60" s="15"/>
      <c r="P60" s="15"/>
      <c r="Q60" s="15"/>
      <c r="R60" s="15"/>
      <c r="S60" s="95"/>
      <c r="T60" s="95"/>
      <c r="U60" s="15"/>
      <c r="V60" s="15"/>
      <c r="W60" s="15"/>
      <c r="X60" s="15"/>
      <c r="Y60" s="15"/>
      <c r="Z60" s="15"/>
      <c r="AA60" s="15"/>
      <c r="AB60" s="103"/>
      <c r="AC60" s="15"/>
    </row>
    <row r="61" ht="18.0" customHeight="1">
      <c r="A61" s="125"/>
      <c r="B61" s="95"/>
      <c r="C61" s="15"/>
      <c r="D61" s="15"/>
      <c r="E61" s="15"/>
      <c r="F61" s="15"/>
      <c r="G61" s="15"/>
      <c r="H61" s="15"/>
      <c r="I61" s="15"/>
      <c r="J61" s="95"/>
      <c r="K61" s="95"/>
      <c r="L61" s="15"/>
      <c r="M61" s="15"/>
      <c r="N61" s="15"/>
      <c r="O61" s="15"/>
      <c r="P61" s="15"/>
      <c r="Q61" s="15"/>
      <c r="R61" s="15"/>
      <c r="S61" s="95"/>
      <c r="T61" s="95"/>
      <c r="U61" s="15"/>
      <c r="V61" s="15"/>
      <c r="W61" s="15"/>
      <c r="X61" s="15"/>
      <c r="Y61" s="15"/>
      <c r="Z61" s="15"/>
      <c r="AA61" s="15"/>
      <c r="AB61" s="103"/>
      <c r="AC61" s="15"/>
    </row>
    <row r="62" ht="18.0" customHeight="1">
      <c r="A62" s="125"/>
      <c r="B62" s="95"/>
      <c r="C62" s="15"/>
      <c r="D62" s="15"/>
      <c r="E62" s="15"/>
      <c r="F62" s="15"/>
      <c r="G62" s="15"/>
      <c r="H62" s="15"/>
      <c r="I62" s="15"/>
      <c r="J62" s="95"/>
      <c r="K62" s="95"/>
      <c r="L62" s="15"/>
      <c r="M62" s="15"/>
      <c r="N62" s="15"/>
      <c r="O62" s="15"/>
      <c r="P62" s="15"/>
      <c r="Q62" s="15"/>
      <c r="R62" s="15"/>
      <c r="S62" s="95"/>
      <c r="T62" s="95"/>
      <c r="U62" s="15"/>
      <c r="V62" s="15"/>
      <c r="W62" s="15"/>
      <c r="X62" s="15"/>
      <c r="Y62" s="15"/>
      <c r="Z62" s="15"/>
      <c r="AA62" s="15"/>
      <c r="AB62" s="103"/>
      <c r="AC62" s="15"/>
    </row>
    <row r="63" ht="18.0" customHeight="1">
      <c r="A63" s="112"/>
      <c r="B63" s="117" t="s">
        <v>249</v>
      </c>
      <c r="C63" s="114"/>
      <c r="D63" s="114"/>
      <c r="E63" s="114"/>
      <c r="F63" s="114"/>
      <c r="G63" s="114"/>
      <c r="H63" s="114"/>
      <c r="I63" s="114"/>
      <c r="J63" s="115"/>
      <c r="K63" s="116" t="s">
        <v>250</v>
      </c>
      <c r="L63" s="114"/>
      <c r="M63" s="114"/>
      <c r="N63" s="114"/>
      <c r="O63" s="114"/>
      <c r="P63" s="114"/>
      <c r="Q63" s="114"/>
      <c r="R63" s="114"/>
      <c r="S63" s="115"/>
      <c r="T63" s="145" t="s">
        <v>251</v>
      </c>
      <c r="U63" s="114"/>
      <c r="V63" s="114"/>
      <c r="W63" s="114"/>
      <c r="X63" s="114"/>
      <c r="Y63" s="114"/>
      <c r="Z63" s="114"/>
      <c r="AA63" s="114"/>
      <c r="AB63" s="118"/>
      <c r="AC63" s="115"/>
    </row>
    <row r="64" ht="18.0" customHeight="1">
      <c r="A64" s="125"/>
      <c r="B64" s="120" t="s">
        <v>128</v>
      </c>
      <c r="C64" s="121" t="s">
        <v>129</v>
      </c>
      <c r="D64" s="122" t="s">
        <v>132</v>
      </c>
      <c r="E64" s="122" t="s">
        <v>133</v>
      </c>
      <c r="F64" s="122" t="s">
        <v>134</v>
      </c>
      <c r="G64" s="122" t="s">
        <v>135</v>
      </c>
      <c r="H64" s="122" t="s">
        <v>136</v>
      </c>
      <c r="I64" s="123" t="s">
        <v>137</v>
      </c>
      <c r="J64" s="124"/>
      <c r="K64" s="120" t="s">
        <v>128</v>
      </c>
      <c r="L64" s="121" t="s">
        <v>129</v>
      </c>
      <c r="M64" s="122" t="s">
        <v>132</v>
      </c>
      <c r="N64" s="122" t="s">
        <v>133</v>
      </c>
      <c r="O64" s="122" t="s">
        <v>134</v>
      </c>
      <c r="P64" s="122" t="s">
        <v>135</v>
      </c>
      <c r="Q64" s="122" t="s">
        <v>136</v>
      </c>
      <c r="R64" s="123" t="s">
        <v>137</v>
      </c>
      <c r="S64" s="124"/>
      <c r="T64" s="120" t="s">
        <v>128</v>
      </c>
      <c r="U64" s="121" t="s">
        <v>129</v>
      </c>
      <c r="V64" s="122" t="s">
        <v>132</v>
      </c>
      <c r="W64" s="122" t="s">
        <v>133</v>
      </c>
      <c r="X64" s="122" t="s">
        <v>134</v>
      </c>
      <c r="Y64" s="122" t="s">
        <v>135</v>
      </c>
      <c r="Z64" s="122" t="s">
        <v>136</v>
      </c>
      <c r="AA64" s="123" t="s">
        <v>137</v>
      </c>
      <c r="AB64" s="103"/>
      <c r="AC64" s="15"/>
    </row>
    <row r="65" ht="18.0" customHeight="1">
      <c r="A65" s="125"/>
      <c r="B65" s="147">
        <f>IF(T56&gt;0,T56,T55+1)</f>
        <v>42</v>
      </c>
      <c r="C65" s="158">
        <f>IF($C$6=1,1,0)</f>
        <v>0</v>
      </c>
      <c r="D65" s="128">
        <f>IF($D$6=1,1,IF(C65&gt;0,C65+1,0))</f>
        <v>0</v>
      </c>
      <c r="E65" s="128">
        <f>IF($E$6=1,1,IF(D65&gt;0,D65+1,0))</f>
        <v>0</v>
      </c>
      <c r="F65" s="128">
        <f>IF($F$6=1,1,IF(E65&gt;0,E65+1,0))</f>
        <v>0</v>
      </c>
      <c r="G65" s="128">
        <f>IF($G$6=1,1,IF(F65&gt;0,F65+1,0))</f>
        <v>1</v>
      </c>
      <c r="H65" s="128">
        <f>IF($H$6=1,1,IF(G65&gt;0,G65+1,0))</f>
        <v>2</v>
      </c>
      <c r="I65" s="129">
        <f>IF($I$6=1,1,IF(H65&gt;0,H65+1,0))</f>
        <v>3</v>
      </c>
      <c r="J65" s="95"/>
      <c r="K65" s="130">
        <f>IF(B70&gt;0,B69+1,B69)</f>
        <v>46</v>
      </c>
      <c r="L65" s="127">
        <f>IF($L$6=1,1,0)</f>
        <v>1</v>
      </c>
      <c r="M65" s="128">
        <f>IF($M$6=1,1,IF(L65&gt;0,L65+1,0))</f>
        <v>2</v>
      </c>
      <c r="N65" s="128">
        <f>IF($N$6=1,1,IF(M65&gt;0,M65+1,0))</f>
        <v>3</v>
      </c>
      <c r="O65" s="128">
        <f>IF($O$6=1,1,IF(N65&gt;0,N65+1,0))</f>
        <v>4</v>
      </c>
      <c r="P65" s="128">
        <f>IF($P$6=1,1,IF(O65&gt;0,O65+1,0))</f>
        <v>5</v>
      </c>
      <c r="Q65" s="128">
        <f>IF($Q$6=1,1,IF(P65&gt;0,P65+1,0))</f>
        <v>6</v>
      </c>
      <c r="R65" s="129">
        <f>IF($R$6=1,1,IF(Q65&gt;0,Q65+1,0))</f>
        <v>7</v>
      </c>
      <c r="S65" s="95"/>
      <c r="T65" s="130">
        <f>IF(K70&gt;0,K69+1,K69)</f>
        <v>50</v>
      </c>
      <c r="U65" s="127">
        <f>IF($U$6=1,1,0)</f>
        <v>0</v>
      </c>
      <c r="V65" s="128">
        <f>IF($V$6=1,1,IF(U65&gt;0,U65+1,0))</f>
        <v>0</v>
      </c>
      <c r="W65" s="128">
        <f>IF($W$6=1,1,IF(V65&gt;0,V65+1,0))</f>
        <v>1</v>
      </c>
      <c r="X65" s="128">
        <f>IF($X$6=1,1,IF(W65&gt;0,W65+1,0))</f>
        <v>2</v>
      </c>
      <c r="Y65" s="128">
        <f>IF($Y$6=1,1,IF(X65&gt;0,X65+1,0))</f>
        <v>3</v>
      </c>
      <c r="Z65" s="159">
        <f>IF($Z$6=1,1,IF(Y65&gt;0,Y65+1,0))</f>
        <v>4</v>
      </c>
      <c r="AA65" s="129">
        <f>IF($AA$6=1,1,IF(Z65&gt;0,Z65+1,0))</f>
        <v>5</v>
      </c>
      <c r="AB65" s="103"/>
      <c r="AC65" s="15"/>
    </row>
    <row r="66" ht="18.0" customHeight="1">
      <c r="A66" s="125"/>
      <c r="B66" s="130">
        <f t="shared" ref="B66:B69" si="71">B65+1</f>
        <v>43</v>
      </c>
      <c r="C66" s="132">
        <f t="shared" ref="C66:C70" si="72">IF(AND(I65&gt;0,I65&lt;31),I65+1,0)</f>
        <v>4</v>
      </c>
      <c r="D66" s="133">
        <f t="shared" ref="D66:I66" si="68">IF(AND(C66&gt;0,C66&lt;31),C66+1,0)</f>
        <v>5</v>
      </c>
      <c r="E66" s="133">
        <f t="shared" si="68"/>
        <v>6</v>
      </c>
      <c r="F66" s="133">
        <f t="shared" si="68"/>
        <v>7</v>
      </c>
      <c r="G66" s="133">
        <f t="shared" si="68"/>
        <v>8</v>
      </c>
      <c r="H66" s="133">
        <f t="shared" si="68"/>
        <v>9</v>
      </c>
      <c r="I66" s="134">
        <f t="shared" si="68"/>
        <v>10</v>
      </c>
      <c r="J66" s="95"/>
      <c r="K66" s="130">
        <f t="shared" ref="K66:K69" si="74">K65+1</f>
        <v>47</v>
      </c>
      <c r="L66" s="160">
        <f t="shared" ref="L66:L70" si="75">IF(AND(R65&gt;0,R65&lt;30),R65+1,0)</f>
        <v>8</v>
      </c>
      <c r="M66" s="133">
        <f t="shared" ref="M66:R66" si="69">IF(AND(L66&gt;0,L66&lt;30),L66+1,0)</f>
        <v>9</v>
      </c>
      <c r="N66" s="133">
        <f t="shared" si="69"/>
        <v>10</v>
      </c>
      <c r="O66" s="133">
        <f t="shared" si="69"/>
        <v>11</v>
      </c>
      <c r="P66" s="133">
        <f t="shared" si="69"/>
        <v>12</v>
      </c>
      <c r="Q66" s="133">
        <f t="shared" si="69"/>
        <v>13</v>
      </c>
      <c r="R66" s="134">
        <f t="shared" si="69"/>
        <v>14</v>
      </c>
      <c r="S66" s="95"/>
      <c r="T66" s="130">
        <f t="shared" ref="T66:T69" si="77">T65+1</f>
        <v>51</v>
      </c>
      <c r="U66" s="132">
        <f t="shared" ref="U66:U70" si="78">IF(AND(AA65&gt;0,AA65&lt;31),AA65+1,0)</f>
        <v>6</v>
      </c>
      <c r="V66" s="133">
        <f t="shared" ref="V66:AA66" si="70">IF(AND(U66&gt;0,U66&lt;31),U66+1,0)</f>
        <v>7</v>
      </c>
      <c r="W66" s="133">
        <f t="shared" si="70"/>
        <v>8</v>
      </c>
      <c r="X66" s="133">
        <f t="shared" si="70"/>
        <v>9</v>
      </c>
      <c r="Y66" s="133">
        <f t="shared" si="70"/>
        <v>10</v>
      </c>
      <c r="Z66" s="161">
        <f t="shared" si="70"/>
        <v>11</v>
      </c>
      <c r="AA66" s="134">
        <f t="shared" si="70"/>
        <v>12</v>
      </c>
      <c r="AB66" s="103"/>
      <c r="AC66" s="15"/>
    </row>
    <row r="67" ht="18.0" customHeight="1">
      <c r="A67" s="125"/>
      <c r="B67" s="130">
        <f t="shared" si="71"/>
        <v>44</v>
      </c>
      <c r="C67" s="132">
        <f t="shared" si="72"/>
        <v>11</v>
      </c>
      <c r="D67" s="133">
        <f t="shared" ref="D67:I67" si="73">IF(AND(C67&gt;0,C67&lt;31),C67+1,0)</f>
        <v>12</v>
      </c>
      <c r="E67" s="133">
        <f t="shared" si="73"/>
        <v>13</v>
      </c>
      <c r="F67" s="133">
        <f t="shared" si="73"/>
        <v>14</v>
      </c>
      <c r="G67" s="133">
        <f t="shared" si="73"/>
        <v>15</v>
      </c>
      <c r="H67" s="133">
        <f t="shared" si="73"/>
        <v>16</v>
      </c>
      <c r="I67" s="134">
        <f t="shared" si="73"/>
        <v>17</v>
      </c>
      <c r="J67" s="95"/>
      <c r="K67" s="130">
        <f t="shared" si="74"/>
        <v>48</v>
      </c>
      <c r="L67" s="160">
        <f t="shared" si="75"/>
        <v>15</v>
      </c>
      <c r="M67" s="133">
        <f t="shared" ref="M67:R67" si="76">IF(AND(L67&gt;0,L67&lt;30),L67+1,0)</f>
        <v>16</v>
      </c>
      <c r="N67" s="133">
        <f t="shared" si="76"/>
        <v>17</v>
      </c>
      <c r="O67" s="133">
        <f t="shared" si="76"/>
        <v>18</v>
      </c>
      <c r="P67" s="133">
        <f t="shared" si="76"/>
        <v>19</v>
      </c>
      <c r="Q67" s="133">
        <f t="shared" si="76"/>
        <v>20</v>
      </c>
      <c r="R67" s="134">
        <f t="shared" si="76"/>
        <v>21</v>
      </c>
      <c r="S67" s="95"/>
      <c r="T67" s="130">
        <f t="shared" si="77"/>
        <v>52</v>
      </c>
      <c r="U67" s="132">
        <f t="shared" si="78"/>
        <v>13</v>
      </c>
      <c r="V67" s="133">
        <f t="shared" ref="V67:AA67" si="79">IF(AND(U67&gt;0,U67&lt;31),U67+1,0)</f>
        <v>14</v>
      </c>
      <c r="W67" s="133">
        <f t="shared" si="79"/>
        <v>15</v>
      </c>
      <c r="X67" s="133">
        <f t="shared" si="79"/>
        <v>16</v>
      </c>
      <c r="Y67" s="133">
        <f t="shared" si="79"/>
        <v>17</v>
      </c>
      <c r="Z67" s="161">
        <f t="shared" si="79"/>
        <v>18</v>
      </c>
      <c r="AA67" s="134">
        <f t="shared" si="79"/>
        <v>19</v>
      </c>
      <c r="AB67" s="103"/>
      <c r="AC67" s="15"/>
    </row>
    <row r="68" ht="18.0" customHeight="1">
      <c r="A68" s="125"/>
      <c r="B68" s="130">
        <f t="shared" si="71"/>
        <v>45</v>
      </c>
      <c r="C68" s="132">
        <f t="shared" si="72"/>
        <v>18</v>
      </c>
      <c r="D68" s="133">
        <f t="shared" ref="D68:I68" si="80">IF(AND(C68&gt;0,C68&lt;31),C68+1,0)</f>
        <v>19</v>
      </c>
      <c r="E68" s="133">
        <f t="shared" si="80"/>
        <v>20</v>
      </c>
      <c r="F68" s="133">
        <f t="shared" si="80"/>
        <v>21</v>
      </c>
      <c r="G68" s="133">
        <f t="shared" si="80"/>
        <v>22</v>
      </c>
      <c r="H68" s="133">
        <f t="shared" si="80"/>
        <v>23</v>
      </c>
      <c r="I68" s="134">
        <f t="shared" si="80"/>
        <v>24</v>
      </c>
      <c r="J68" s="95"/>
      <c r="K68" s="130">
        <f t="shared" si="74"/>
        <v>49</v>
      </c>
      <c r="L68" s="160">
        <f t="shared" si="75"/>
        <v>22</v>
      </c>
      <c r="M68" s="133">
        <f t="shared" ref="M68:R68" si="81">IF(AND(L68&gt;0,L68&lt;30),L68+1,0)</f>
        <v>23</v>
      </c>
      <c r="N68" s="133">
        <f t="shared" si="81"/>
        <v>24</v>
      </c>
      <c r="O68" s="133">
        <f t="shared" si="81"/>
        <v>25</v>
      </c>
      <c r="P68" s="133">
        <f t="shared" si="81"/>
        <v>26</v>
      </c>
      <c r="Q68" s="133">
        <f t="shared" si="81"/>
        <v>27</v>
      </c>
      <c r="R68" s="134">
        <f t="shared" si="81"/>
        <v>28</v>
      </c>
      <c r="S68" s="95"/>
      <c r="T68" s="130">
        <f t="shared" si="77"/>
        <v>53</v>
      </c>
      <c r="U68" s="132">
        <f t="shared" si="78"/>
        <v>20</v>
      </c>
      <c r="V68" s="133">
        <f t="shared" ref="V68:AA68" si="82">IF(AND(U68&gt;0,U68&lt;31),U68+1,0)</f>
        <v>21</v>
      </c>
      <c r="W68" s="133">
        <f t="shared" si="82"/>
        <v>22</v>
      </c>
      <c r="X68" s="133">
        <f t="shared" si="82"/>
        <v>23</v>
      </c>
      <c r="Y68" s="133">
        <f t="shared" si="82"/>
        <v>24</v>
      </c>
      <c r="Z68" s="161">
        <f t="shared" si="82"/>
        <v>25</v>
      </c>
      <c r="AA68" s="134">
        <f t="shared" si="82"/>
        <v>26</v>
      </c>
      <c r="AB68" s="103"/>
      <c r="AC68" s="15"/>
    </row>
    <row r="69" ht="18.0" customHeight="1">
      <c r="A69" s="125"/>
      <c r="B69" s="130">
        <f t="shared" si="71"/>
        <v>46</v>
      </c>
      <c r="C69" s="132">
        <f t="shared" si="72"/>
        <v>25</v>
      </c>
      <c r="D69" s="133">
        <f t="shared" ref="D69:I69" si="83">IF(AND(C69&gt;0,C69&lt;31),C69+1,0)</f>
        <v>26</v>
      </c>
      <c r="E69" s="133">
        <f t="shared" si="83"/>
        <v>27</v>
      </c>
      <c r="F69" s="133">
        <f t="shared" si="83"/>
        <v>28</v>
      </c>
      <c r="G69" s="133">
        <f t="shared" si="83"/>
        <v>29</v>
      </c>
      <c r="H69" s="133">
        <f t="shared" si="83"/>
        <v>30</v>
      </c>
      <c r="I69" s="134">
        <f t="shared" si="83"/>
        <v>31</v>
      </c>
      <c r="J69" s="95"/>
      <c r="K69" s="130">
        <f t="shared" si="74"/>
        <v>50</v>
      </c>
      <c r="L69" s="160">
        <f t="shared" si="75"/>
        <v>29</v>
      </c>
      <c r="M69" s="133">
        <f t="shared" ref="M69:R69" si="84">IF(AND(L69&gt;0,L69&lt;30),L69+1,0)</f>
        <v>30</v>
      </c>
      <c r="N69" s="133">
        <f t="shared" si="84"/>
        <v>0</v>
      </c>
      <c r="O69" s="133">
        <f t="shared" si="84"/>
        <v>0</v>
      </c>
      <c r="P69" s="133">
        <f t="shared" si="84"/>
        <v>0</v>
      </c>
      <c r="Q69" s="133">
        <f t="shared" si="84"/>
        <v>0</v>
      </c>
      <c r="R69" s="134">
        <f t="shared" si="84"/>
        <v>0</v>
      </c>
      <c r="S69" s="95"/>
      <c r="T69" s="130">
        <f t="shared" si="77"/>
        <v>54</v>
      </c>
      <c r="U69" s="132">
        <f t="shared" si="78"/>
        <v>27</v>
      </c>
      <c r="V69" s="133">
        <f t="shared" ref="V69:AA69" si="85">IF(AND(U69&gt;0,U69&lt;31),U69+1,0)</f>
        <v>28</v>
      </c>
      <c r="W69" s="133">
        <f t="shared" si="85"/>
        <v>29</v>
      </c>
      <c r="X69" s="133">
        <f t="shared" si="85"/>
        <v>30</v>
      </c>
      <c r="Y69" s="133">
        <f t="shared" si="85"/>
        <v>31</v>
      </c>
      <c r="Z69" s="161">
        <f t="shared" si="85"/>
        <v>0</v>
      </c>
      <c r="AA69" s="134">
        <f t="shared" si="85"/>
        <v>0</v>
      </c>
      <c r="AB69" s="103"/>
      <c r="AC69" s="15"/>
    </row>
    <row r="70" ht="18.0" customHeight="1">
      <c r="A70" s="125"/>
      <c r="B70" s="140">
        <f>IF(C70=0,0,B69+1)</f>
        <v>0</v>
      </c>
      <c r="C70" s="141">
        <f t="shared" si="72"/>
        <v>0</v>
      </c>
      <c r="D70" s="138">
        <f t="shared" ref="D70:I70" si="86">IF(AND(C70&gt;0,C70&lt;31),C70+1,0)</f>
        <v>0</v>
      </c>
      <c r="E70" s="138">
        <f t="shared" si="86"/>
        <v>0</v>
      </c>
      <c r="F70" s="138">
        <f t="shared" si="86"/>
        <v>0</v>
      </c>
      <c r="G70" s="138">
        <f t="shared" si="86"/>
        <v>0</v>
      </c>
      <c r="H70" s="138">
        <f t="shared" si="86"/>
        <v>0</v>
      </c>
      <c r="I70" s="139">
        <f t="shared" si="86"/>
        <v>0</v>
      </c>
      <c r="J70" s="95"/>
      <c r="K70" s="140">
        <f>IF(L70=0,0,K69+1)</f>
        <v>0</v>
      </c>
      <c r="L70" s="141">
        <f t="shared" si="75"/>
        <v>0</v>
      </c>
      <c r="M70" s="138">
        <f t="shared" ref="M70:R70" si="87">IF(AND(L70&gt;0,L70&lt;30),L70+1,0)</f>
        <v>0</v>
      </c>
      <c r="N70" s="138">
        <f t="shared" si="87"/>
        <v>0</v>
      </c>
      <c r="O70" s="138">
        <f t="shared" si="87"/>
        <v>0</v>
      </c>
      <c r="P70" s="138">
        <f t="shared" si="87"/>
        <v>0</v>
      </c>
      <c r="Q70" s="138">
        <f t="shared" si="87"/>
        <v>0</v>
      </c>
      <c r="R70" s="139">
        <f t="shared" si="87"/>
        <v>0</v>
      </c>
      <c r="S70" s="95"/>
      <c r="T70" s="140">
        <f>IF(U70=0,0,T69+1)</f>
        <v>0</v>
      </c>
      <c r="U70" s="137">
        <f t="shared" si="78"/>
        <v>0</v>
      </c>
      <c r="V70" s="138">
        <f t="shared" ref="V70:AA70" si="88">IF(AND(U70&gt;0,U70&lt;31),U70+1,0)</f>
        <v>0</v>
      </c>
      <c r="W70" s="138">
        <f t="shared" si="88"/>
        <v>0</v>
      </c>
      <c r="X70" s="138">
        <f t="shared" si="88"/>
        <v>0</v>
      </c>
      <c r="Y70" s="138">
        <f t="shared" si="88"/>
        <v>0</v>
      </c>
      <c r="Z70" s="138">
        <f t="shared" si="88"/>
        <v>0</v>
      </c>
      <c r="AA70" s="139">
        <f t="shared" si="88"/>
        <v>0</v>
      </c>
      <c r="AB70" s="103"/>
      <c r="AC70" s="15"/>
    </row>
    <row r="71" ht="18.0" customHeight="1">
      <c r="A71" s="119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03"/>
      <c r="AC71" s="15"/>
    </row>
    <row r="72" ht="18.0" customHeight="1">
      <c r="A72" s="162"/>
      <c r="B72" s="163"/>
      <c r="C72" s="164"/>
      <c r="D72" s="165"/>
      <c r="E72" s="165"/>
      <c r="F72" s="165"/>
      <c r="G72" s="165"/>
      <c r="H72" s="166"/>
      <c r="I72" s="165"/>
      <c r="J72" s="165"/>
      <c r="K72" s="165"/>
      <c r="L72" s="165"/>
      <c r="M72" s="167"/>
      <c r="N72" s="168"/>
      <c r="O72" s="169"/>
      <c r="P72" s="170"/>
      <c r="Q72" s="170"/>
      <c r="R72" s="170"/>
      <c r="S72" s="170"/>
      <c r="T72" s="170"/>
      <c r="U72" s="170"/>
      <c r="V72" s="170"/>
      <c r="W72" s="163"/>
      <c r="X72" s="163"/>
      <c r="Y72" s="163"/>
      <c r="Z72" s="163"/>
      <c r="AA72" s="171"/>
      <c r="AB72" s="172"/>
      <c r="AC72" s="15"/>
    </row>
    <row r="73" ht="12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ht="12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ht="12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ht="12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ht="12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ht="12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ht="12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ht="12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ht="12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ht="12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ht="12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ht="12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ht="12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ht="12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ht="12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ht="12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ht="12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ht="12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ht="12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ht="12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ht="12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ht="12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ht="12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ht="12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ht="12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ht="12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ht="12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ht="12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ht="12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ht="12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ht="12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ht="12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ht="12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ht="12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ht="12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ht="12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ht="12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ht="12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ht="12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ht="12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ht="12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ht="12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ht="12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ht="12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ht="12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ht="12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ht="12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ht="12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ht="12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ht="12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ht="12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ht="12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ht="12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ht="12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ht="12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ht="12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ht="12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ht="12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ht="12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ht="12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ht="12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ht="12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ht="12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ht="12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ht="12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ht="12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ht="12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ht="12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ht="12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ht="12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ht="12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ht="12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ht="12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ht="12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ht="12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ht="12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ht="12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ht="12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ht="12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ht="12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ht="12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ht="12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ht="12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ht="12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ht="12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ht="12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ht="12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ht="12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ht="12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ht="12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ht="12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ht="12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ht="12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ht="12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ht="12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ht="12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ht="12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ht="12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ht="12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ht="12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ht="12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ht="12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ht="12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ht="12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ht="12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ht="12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ht="12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ht="12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ht="12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ht="12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ht="12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ht="12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ht="12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ht="12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ht="12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ht="12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ht="12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ht="12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ht="12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ht="12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ht="12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ht="12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ht="12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ht="12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ht="12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ht="12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ht="12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ht="12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ht="12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ht="12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ht="12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ht="12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ht="12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ht="12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ht="12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ht="12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ht="12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ht="12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ht="12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ht="12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ht="12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ht="12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ht="12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ht="12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ht="12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ht="12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ht="12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ht="12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ht="12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ht="12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ht="12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ht="12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ht="12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ht="12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ht="12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ht="12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ht="12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ht="12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ht="12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ht="12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ht="12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ht="12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ht="12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ht="12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ht="12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ht="12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ht="12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ht="12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ht="12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ht="12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ht="12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ht="12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ht="12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ht="12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ht="12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ht="12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ht="12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ht="12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ht="12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ht="12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ht="12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ht="12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ht="12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ht="12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ht="12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ht="12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ht="12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ht="12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ht="12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ht="12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ht="12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ht="12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ht="12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ht="12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ht="12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ht="12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ht="12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ht="12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ht="12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ht="12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ht="12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ht="12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ht="12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ht="12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ht="12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ht="12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ht="12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ht="12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ht="12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ht="12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ht="12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ht="12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ht="12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ht="12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ht="12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ht="12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ht="12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ht="12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ht="12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ht="12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ht="12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ht="12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ht="12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ht="12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ht="12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ht="12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ht="12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ht="12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ht="12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ht="12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ht="12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ht="12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ht="12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ht="12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ht="12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ht="12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ht="12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ht="12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ht="12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ht="12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ht="12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ht="12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ht="12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ht="12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ht="12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ht="12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ht="12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ht="12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ht="12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ht="12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ht="12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ht="12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ht="12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ht="12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ht="12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ht="12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ht="12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ht="12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ht="12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  <row r="332" ht="12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</row>
    <row r="333" ht="12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</row>
    <row r="334" ht="12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</row>
    <row r="335" ht="12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</row>
    <row r="336" ht="12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</row>
    <row r="337" ht="12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</row>
    <row r="338" ht="12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</row>
    <row r="339" ht="12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</row>
    <row r="340" ht="12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</row>
    <row r="341" ht="12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</row>
    <row r="342" ht="12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</row>
    <row r="343" ht="12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</row>
    <row r="344" ht="12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</row>
    <row r="345" ht="12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</row>
    <row r="346" ht="12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</row>
    <row r="347" ht="12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</row>
    <row r="348" ht="12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</row>
    <row r="349" ht="12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</row>
    <row r="350" ht="12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</row>
    <row r="351" ht="12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</row>
    <row r="352" ht="12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</row>
    <row r="353" ht="12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</row>
    <row r="354" ht="12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</row>
    <row r="355" ht="12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</row>
    <row r="356" ht="12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</row>
    <row r="357" ht="12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ht="12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ht="12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ht="12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ht="12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ht="12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ht="12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ht="12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ht="12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ht="12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ht="12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  <row r="368" ht="12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</row>
    <row r="369" ht="12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ht="12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ht="12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ht="12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ht="12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ht="12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ht="12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ht="12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ht="12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ht="12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ht="12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  <row r="380" ht="12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</row>
    <row r="381" ht="12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</row>
    <row r="382" ht="12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</row>
    <row r="383" ht="12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</row>
    <row r="384" ht="12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</row>
    <row r="385" ht="12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</row>
    <row r="386" ht="12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</row>
    <row r="387" ht="12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</row>
    <row r="388" ht="12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</row>
    <row r="389" ht="12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</row>
    <row r="390" ht="12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</row>
    <row r="391" ht="12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</row>
    <row r="392" ht="12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</row>
    <row r="393" ht="12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</row>
    <row r="394" ht="12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</row>
    <row r="395" ht="12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</row>
    <row r="396" ht="12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</row>
    <row r="397" ht="12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</row>
    <row r="398" ht="12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</row>
    <row r="399" ht="12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ht="12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ht="12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ht="12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ht="12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ht="12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ht="12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ht="12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ht="12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</row>
    <row r="408" ht="12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</row>
    <row r="409" ht="12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</row>
    <row r="410" ht="12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</row>
    <row r="411" ht="12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</row>
    <row r="412" ht="12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</row>
    <row r="413" ht="12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</row>
    <row r="414" ht="12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</row>
    <row r="415" ht="12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</row>
    <row r="416" ht="12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</row>
    <row r="417" ht="12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</row>
    <row r="418" ht="12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</row>
    <row r="419" ht="12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</row>
    <row r="420" ht="12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</row>
    <row r="421" ht="12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</row>
    <row r="422" ht="12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</row>
    <row r="423" ht="12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</row>
    <row r="424" ht="12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</row>
    <row r="425" ht="12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</row>
    <row r="426" ht="12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</row>
    <row r="427" ht="12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</row>
    <row r="428" ht="12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</row>
    <row r="429" ht="12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</row>
    <row r="430" ht="12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</row>
    <row r="431" ht="12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</row>
    <row r="432" ht="12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</row>
    <row r="433" ht="12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</row>
    <row r="434" ht="12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</row>
    <row r="435" ht="12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</row>
    <row r="436" ht="12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</row>
    <row r="437" ht="12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</row>
    <row r="438" ht="12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</row>
    <row r="439" ht="12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</row>
    <row r="440" ht="12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</row>
    <row r="441" ht="12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</row>
    <row r="442" ht="12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</row>
    <row r="443" ht="12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</row>
    <row r="444" ht="12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</row>
    <row r="445" ht="12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</row>
    <row r="446" ht="12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</row>
    <row r="447" ht="12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</row>
    <row r="448" ht="12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</row>
    <row r="449" ht="12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</row>
    <row r="450" ht="12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</row>
    <row r="451" ht="12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</row>
    <row r="452" ht="12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</row>
    <row r="453" ht="12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</row>
    <row r="454" ht="12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</row>
    <row r="455" ht="12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</row>
    <row r="456" ht="12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</row>
    <row r="457" ht="12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</row>
    <row r="458" ht="12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</row>
    <row r="459" ht="12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</row>
    <row r="460" ht="12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</row>
    <row r="461" ht="12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</row>
    <row r="462" ht="12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</row>
    <row r="463" ht="12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</row>
    <row r="464" ht="12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</row>
    <row r="465" ht="12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</row>
    <row r="466" ht="12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</row>
    <row r="467" ht="12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</row>
    <row r="468" ht="12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</row>
    <row r="469" ht="12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</row>
    <row r="470" ht="12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</row>
    <row r="471" ht="12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</row>
    <row r="472" ht="12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</row>
    <row r="473" ht="12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</row>
    <row r="474" ht="12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</row>
    <row r="475" ht="12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</row>
    <row r="476" ht="12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</row>
    <row r="477" ht="12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</row>
    <row r="478" ht="12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</row>
    <row r="479" ht="12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</row>
    <row r="480" ht="12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</row>
    <row r="481" ht="12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</row>
    <row r="482" ht="12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</row>
    <row r="483" ht="12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</row>
    <row r="484" ht="12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</row>
    <row r="485" ht="12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</row>
    <row r="486" ht="12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</row>
    <row r="487" ht="12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</row>
    <row r="488" ht="12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</row>
    <row r="489" ht="12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</row>
    <row r="490" ht="12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</row>
    <row r="491" ht="12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</row>
    <row r="492" ht="12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</row>
    <row r="493" ht="12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</row>
    <row r="494" ht="12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</row>
    <row r="495" ht="12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</row>
    <row r="496" ht="12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</row>
    <row r="497" ht="12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</row>
    <row r="498" ht="12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</row>
    <row r="499" ht="12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</row>
    <row r="500" ht="12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</row>
    <row r="501" ht="12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</row>
    <row r="502" ht="12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</row>
    <row r="503" ht="12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</row>
    <row r="504" ht="12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</row>
    <row r="505" ht="12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</row>
    <row r="506" ht="12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</row>
    <row r="507" ht="12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</row>
    <row r="508" ht="12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</row>
    <row r="509" ht="12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</row>
    <row r="510" ht="12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</row>
    <row r="511" ht="12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</row>
    <row r="512" ht="12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</row>
    <row r="513" ht="12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</row>
    <row r="514" ht="12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</row>
    <row r="515" ht="12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</row>
    <row r="516" ht="12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</row>
    <row r="517" ht="12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</row>
    <row r="518" ht="12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</row>
    <row r="519" ht="12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</row>
    <row r="520" ht="12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</row>
    <row r="521" ht="12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</row>
    <row r="522" ht="12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</row>
    <row r="523" ht="12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</row>
    <row r="524" ht="12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</row>
    <row r="525" ht="12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</row>
    <row r="526" ht="12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</row>
    <row r="527" ht="12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</row>
    <row r="528" ht="12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</row>
    <row r="529" ht="12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</row>
    <row r="530" ht="12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</row>
    <row r="531" ht="12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</row>
    <row r="532" ht="12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</row>
    <row r="533" ht="12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</row>
    <row r="534" ht="12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</row>
    <row r="535" ht="12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</row>
    <row r="536" ht="12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</row>
    <row r="537" ht="12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</row>
    <row r="538" ht="12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</row>
    <row r="539" ht="12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</row>
    <row r="540" ht="12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</row>
    <row r="541" ht="12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</row>
    <row r="542" ht="12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</row>
    <row r="543" ht="12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</row>
    <row r="544" ht="12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</row>
    <row r="545" ht="12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</row>
    <row r="546" ht="12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</row>
    <row r="547" ht="12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</row>
    <row r="548" ht="12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</row>
    <row r="549" ht="12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</row>
    <row r="550" ht="12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</row>
    <row r="551" ht="12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</row>
    <row r="552" ht="12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</row>
    <row r="553" ht="12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</row>
    <row r="554" ht="12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</row>
    <row r="555" ht="12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</row>
    <row r="556" ht="12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</row>
    <row r="557" ht="12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</row>
    <row r="558" ht="12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</row>
    <row r="559" ht="12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</row>
    <row r="560" ht="12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</row>
    <row r="561" ht="12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</row>
    <row r="562" ht="12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</row>
    <row r="563" ht="12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</row>
    <row r="564" ht="12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</row>
    <row r="565" ht="12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</row>
    <row r="566" ht="12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</row>
    <row r="567" ht="12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</row>
    <row r="568" ht="12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</row>
    <row r="569" ht="12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</row>
    <row r="570" ht="12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</row>
    <row r="571" ht="12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</row>
    <row r="572" ht="12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</row>
    <row r="573" ht="12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</row>
    <row r="574" ht="12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</row>
    <row r="575" ht="12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</row>
    <row r="576" ht="12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</row>
    <row r="577" ht="12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</row>
    <row r="578" ht="12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</row>
    <row r="579" ht="12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</row>
    <row r="580" ht="12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</row>
    <row r="581" ht="12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</row>
    <row r="582" ht="12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</row>
    <row r="583" ht="12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</row>
    <row r="584" ht="12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</row>
    <row r="585" ht="12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</row>
    <row r="586" ht="12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</row>
    <row r="587" ht="12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</row>
    <row r="588" ht="12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</row>
    <row r="589" ht="12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</row>
    <row r="590" ht="12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</row>
    <row r="591" ht="12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</row>
    <row r="592" ht="12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</row>
    <row r="593" ht="12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</row>
    <row r="594" ht="12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</row>
    <row r="595" ht="12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</row>
    <row r="596" ht="12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</row>
    <row r="597" ht="12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</row>
    <row r="598" ht="12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</row>
    <row r="599" ht="12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</row>
    <row r="600" ht="12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</row>
    <row r="601" ht="12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</row>
    <row r="602" ht="12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</row>
    <row r="603" ht="12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</row>
    <row r="604" ht="12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</row>
    <row r="605" ht="12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</row>
    <row r="606" ht="12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</row>
    <row r="607" ht="12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</row>
    <row r="608" ht="12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</row>
    <row r="609" ht="12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</row>
    <row r="610" ht="12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</row>
    <row r="611" ht="12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</row>
    <row r="612" ht="12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</row>
    <row r="613" ht="12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</row>
    <row r="614" ht="12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</row>
    <row r="615" ht="12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</row>
    <row r="616" ht="12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</row>
    <row r="617" ht="12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</row>
    <row r="618" ht="12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</row>
    <row r="619" ht="12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</row>
    <row r="620" ht="12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</row>
    <row r="621" ht="12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</row>
    <row r="622" ht="12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</row>
    <row r="623" ht="12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</row>
    <row r="624" ht="12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</row>
    <row r="625" ht="12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</row>
    <row r="626" ht="12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</row>
    <row r="627" ht="12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</row>
    <row r="628" ht="12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</row>
    <row r="629" ht="12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</row>
    <row r="630" ht="12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</row>
    <row r="631" ht="12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</row>
    <row r="632" ht="12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</row>
    <row r="633" ht="12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</row>
    <row r="634" ht="12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</row>
    <row r="635" ht="12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</row>
    <row r="636" ht="12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</row>
    <row r="637" ht="12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</row>
    <row r="638" ht="12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</row>
    <row r="639" ht="12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</row>
    <row r="640" ht="12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</row>
    <row r="641" ht="12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</row>
    <row r="642" ht="12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</row>
    <row r="643" ht="12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</row>
    <row r="644" ht="12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</row>
    <row r="645" ht="12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</row>
    <row r="646" ht="12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</row>
    <row r="647" ht="12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</row>
    <row r="648" ht="12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</row>
    <row r="649" ht="12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</row>
    <row r="650" ht="12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</row>
    <row r="651" ht="12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</row>
    <row r="652" ht="12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</row>
    <row r="653" ht="12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</row>
    <row r="654" ht="12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</row>
    <row r="655" ht="12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</row>
    <row r="656" ht="12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</row>
    <row r="657" ht="12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</row>
    <row r="658" ht="12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</row>
    <row r="659" ht="12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</row>
    <row r="660" ht="12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</row>
    <row r="661" ht="12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</row>
    <row r="662" ht="12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</row>
    <row r="663" ht="12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</row>
    <row r="664" ht="12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</row>
    <row r="665" ht="12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</row>
    <row r="666" ht="12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</row>
    <row r="667" ht="12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</row>
    <row r="668" ht="12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</row>
    <row r="669" ht="12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</row>
    <row r="670" ht="12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</row>
    <row r="671" ht="12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</row>
    <row r="672" ht="12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</row>
    <row r="673" ht="12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</row>
    <row r="674" ht="12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</row>
    <row r="675" ht="12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</row>
    <row r="676" ht="12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</row>
    <row r="677" ht="12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</row>
    <row r="678" ht="12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</row>
    <row r="679" ht="12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</row>
    <row r="680" ht="12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</row>
    <row r="681" ht="12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</row>
    <row r="682" ht="12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</row>
    <row r="683" ht="12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</row>
    <row r="684" ht="12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</row>
    <row r="685" ht="12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</row>
    <row r="686" ht="12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</row>
    <row r="687" ht="12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</row>
    <row r="688" ht="12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</row>
    <row r="689" ht="12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</row>
    <row r="690" ht="12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</row>
    <row r="691" ht="12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</row>
    <row r="692" ht="12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</row>
    <row r="693" ht="12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</row>
    <row r="694" ht="12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</row>
    <row r="695" ht="12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</row>
    <row r="696" ht="12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</row>
    <row r="697" ht="12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</row>
    <row r="698" ht="12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</row>
    <row r="699" ht="12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</row>
    <row r="700" ht="12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</row>
    <row r="701" ht="12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</row>
    <row r="702" ht="12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</row>
    <row r="703" ht="12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</row>
    <row r="704" ht="12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</row>
    <row r="705" ht="12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</row>
    <row r="706" ht="12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</row>
    <row r="707" ht="12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</row>
    <row r="708" ht="12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</row>
    <row r="709" ht="12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</row>
    <row r="710" ht="12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</row>
    <row r="711" ht="12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</row>
    <row r="712" ht="12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</row>
    <row r="713" ht="12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</row>
    <row r="714" ht="12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</row>
    <row r="715" ht="12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</row>
    <row r="716" ht="12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</row>
    <row r="717" ht="12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</row>
    <row r="718" ht="12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</row>
    <row r="719" ht="12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</row>
    <row r="720" ht="12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</row>
    <row r="721" ht="12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</row>
    <row r="722" ht="12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</row>
    <row r="723" ht="12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</row>
    <row r="724" ht="12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</row>
    <row r="725" ht="12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</row>
    <row r="726" ht="12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</row>
    <row r="727" ht="12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</row>
    <row r="728" ht="12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</row>
    <row r="729" ht="12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</row>
    <row r="730" ht="12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</row>
    <row r="731" ht="12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</row>
    <row r="732" ht="12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</row>
    <row r="733" ht="12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</row>
    <row r="734" ht="12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</row>
    <row r="735" ht="12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</row>
    <row r="736" ht="12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</row>
    <row r="737" ht="12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</row>
    <row r="738" ht="12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</row>
    <row r="739" ht="12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</row>
    <row r="740" ht="12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</row>
    <row r="741" ht="12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</row>
    <row r="742" ht="12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</row>
    <row r="743" ht="12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</row>
    <row r="744" ht="12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</row>
    <row r="745" ht="12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</row>
    <row r="746" ht="12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</row>
    <row r="747" ht="12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</row>
    <row r="748" ht="12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</row>
    <row r="749" ht="12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</row>
    <row r="750" ht="12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</row>
    <row r="751" ht="12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</row>
    <row r="752" ht="12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</row>
    <row r="753" ht="12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</row>
    <row r="754" ht="12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</row>
    <row r="755" ht="12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</row>
    <row r="756" ht="12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</row>
    <row r="757" ht="12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</row>
    <row r="758" ht="12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</row>
    <row r="759" ht="12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</row>
    <row r="760" ht="12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</row>
    <row r="761" ht="12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</row>
    <row r="762" ht="12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</row>
    <row r="763" ht="12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</row>
    <row r="764" ht="12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</row>
    <row r="765" ht="12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</row>
    <row r="766" ht="12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</row>
    <row r="767" ht="12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</row>
    <row r="768" ht="12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</row>
    <row r="769" ht="12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</row>
    <row r="770" ht="12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</row>
    <row r="771" ht="12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</row>
    <row r="772" ht="12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</row>
    <row r="773" ht="12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</row>
    <row r="774" ht="12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</row>
    <row r="775" ht="12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</row>
    <row r="776" ht="12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</row>
    <row r="777" ht="12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</row>
    <row r="778" ht="12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</row>
    <row r="779" ht="12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</row>
    <row r="780" ht="12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</row>
    <row r="781" ht="12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</row>
    <row r="782" ht="12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</row>
    <row r="783" ht="12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</row>
    <row r="784" ht="12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</row>
    <row r="785" ht="12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</row>
    <row r="786" ht="12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</row>
    <row r="787" ht="12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</row>
    <row r="788" ht="12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</row>
    <row r="789" ht="12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</row>
    <row r="790" ht="12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</row>
    <row r="791" ht="12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</row>
    <row r="792" ht="12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</row>
    <row r="793" ht="12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</row>
    <row r="794" ht="12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</row>
    <row r="795" ht="12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</row>
    <row r="796" ht="12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</row>
    <row r="797" ht="12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</row>
    <row r="798" ht="12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</row>
    <row r="799" ht="12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</row>
    <row r="800" ht="12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</row>
    <row r="801" ht="12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</row>
    <row r="802" ht="12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</row>
    <row r="803" ht="12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</row>
    <row r="804" ht="12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</row>
    <row r="805" ht="12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</row>
    <row r="806" ht="12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</row>
    <row r="807" ht="12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</row>
    <row r="808" ht="12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</row>
    <row r="809" ht="12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</row>
    <row r="810" ht="12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</row>
    <row r="811" ht="12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</row>
    <row r="812" ht="12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</row>
    <row r="813" ht="12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</row>
    <row r="814" ht="12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</row>
    <row r="815" ht="12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</row>
    <row r="816" ht="12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</row>
    <row r="817" ht="12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</row>
    <row r="818" ht="12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</row>
    <row r="819" ht="12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</row>
    <row r="820" ht="12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</row>
    <row r="821" ht="12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</row>
    <row r="822" ht="12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</row>
    <row r="823" ht="12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</row>
    <row r="824" ht="12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</row>
    <row r="825" ht="12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</row>
    <row r="826" ht="12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</row>
    <row r="827" ht="12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</row>
    <row r="828" ht="12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</row>
    <row r="829" ht="12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</row>
    <row r="830" ht="12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</row>
    <row r="831" ht="12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</row>
    <row r="832" ht="12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</row>
    <row r="833" ht="12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</row>
    <row r="834" ht="12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</row>
    <row r="835" ht="12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</row>
    <row r="836" ht="12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</row>
    <row r="837" ht="12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</row>
    <row r="838" ht="12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</row>
    <row r="839" ht="12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</row>
    <row r="840" ht="12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</row>
    <row r="841" ht="12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</row>
    <row r="842" ht="12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</row>
    <row r="843" ht="12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</row>
    <row r="844" ht="12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</row>
    <row r="845" ht="12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</row>
    <row r="846" ht="12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</row>
    <row r="847" ht="12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</row>
    <row r="848" ht="12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</row>
    <row r="849" ht="12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</row>
    <row r="850" ht="12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</row>
    <row r="851" ht="12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</row>
    <row r="852" ht="12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</row>
    <row r="853" ht="12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</row>
    <row r="854" ht="12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</row>
    <row r="855" ht="12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</row>
    <row r="856" ht="12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</row>
    <row r="857" ht="12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</row>
    <row r="858" ht="12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</row>
    <row r="859" ht="12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</row>
    <row r="860" ht="12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</row>
    <row r="861" ht="12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</row>
    <row r="862" ht="12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</row>
    <row r="863" ht="12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</row>
    <row r="864" ht="12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</row>
    <row r="865" ht="12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</row>
    <row r="866" ht="12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</row>
    <row r="867" ht="12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</row>
    <row r="868" ht="12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</row>
    <row r="869" ht="12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</row>
    <row r="870" ht="12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</row>
    <row r="871" ht="12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</row>
    <row r="872" ht="12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</row>
    <row r="873" ht="12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</row>
    <row r="874" ht="12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</row>
    <row r="875" ht="12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</row>
    <row r="876" ht="12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</row>
    <row r="877" ht="12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</row>
    <row r="878" ht="12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</row>
    <row r="879" ht="12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</row>
    <row r="880" ht="12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</row>
    <row r="881" ht="12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</row>
    <row r="882" ht="12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</row>
    <row r="883" ht="12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</row>
    <row r="884" ht="12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</row>
    <row r="885" ht="12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</row>
    <row r="886" ht="12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</row>
    <row r="887" ht="12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</row>
    <row r="888" ht="12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</row>
    <row r="889" ht="12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</row>
    <row r="890" ht="12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</row>
    <row r="891" ht="12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</row>
    <row r="892" ht="12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</row>
    <row r="893" ht="12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</row>
    <row r="894" ht="12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</row>
    <row r="895" ht="12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</row>
    <row r="896" ht="12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</row>
    <row r="897" ht="12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</row>
    <row r="898" ht="12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</row>
    <row r="899" ht="12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</row>
    <row r="900" ht="12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</row>
    <row r="901" ht="12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</row>
    <row r="902" ht="12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</row>
    <row r="903" ht="12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</row>
    <row r="904" ht="12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</row>
    <row r="905" ht="12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</row>
    <row r="906" ht="12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</row>
    <row r="907" ht="12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</row>
    <row r="908" ht="12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</row>
    <row r="909" ht="12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</row>
    <row r="910" ht="12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</row>
    <row r="911" ht="12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</row>
    <row r="912" ht="12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</row>
    <row r="913" ht="12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</row>
    <row r="914" ht="12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</row>
    <row r="915" ht="12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</row>
    <row r="916" ht="12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</row>
    <row r="917" ht="12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</row>
    <row r="918" ht="12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</row>
    <row r="919" ht="12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</row>
    <row r="920" ht="12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</row>
    <row r="921" ht="12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</row>
    <row r="922" ht="12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</row>
    <row r="923" ht="12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</row>
    <row r="924" ht="12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</row>
    <row r="925" ht="12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</row>
    <row r="926" ht="12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</row>
    <row r="927" ht="12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</row>
    <row r="928" ht="12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</row>
    <row r="929" ht="12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</row>
    <row r="930" ht="12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</row>
    <row r="931" ht="12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</row>
    <row r="932" ht="12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</row>
    <row r="933" ht="12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</row>
    <row r="934" ht="12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</row>
    <row r="935" ht="12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</row>
    <row r="936" ht="12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</row>
    <row r="937" ht="12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</row>
    <row r="938" ht="12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</row>
    <row r="939" ht="12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</row>
    <row r="940" ht="12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</row>
    <row r="941" ht="12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</row>
    <row r="942" ht="12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</row>
    <row r="943" ht="12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</row>
    <row r="944" ht="12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</row>
    <row r="945" ht="12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</row>
    <row r="946" ht="12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</row>
    <row r="947" ht="12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</row>
    <row r="948" ht="12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</row>
    <row r="949" ht="12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</row>
    <row r="950" ht="12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</row>
    <row r="951" ht="12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</row>
    <row r="952" ht="12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</row>
    <row r="953" ht="12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</row>
    <row r="954" ht="12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</row>
    <row r="955" ht="12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</row>
    <row r="956" ht="12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</row>
    <row r="957" ht="12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</row>
    <row r="958" ht="12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</row>
    <row r="959" ht="12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</row>
    <row r="960" ht="12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</row>
    <row r="961" ht="12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</row>
    <row r="962" ht="12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</row>
    <row r="963" ht="12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</row>
    <row r="964" ht="12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</row>
    <row r="965" ht="12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</row>
    <row r="966" ht="12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</row>
    <row r="967" ht="12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</row>
    <row r="968" ht="12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</row>
    <row r="969" ht="12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</row>
    <row r="970" ht="12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</row>
    <row r="971" ht="12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</row>
    <row r="972" ht="12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</row>
    <row r="973" ht="12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</row>
    <row r="974" ht="12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</row>
    <row r="975" ht="12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</row>
    <row r="976" ht="12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</row>
    <row r="977" ht="12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</row>
    <row r="978" ht="12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</row>
    <row r="979" ht="12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</row>
    <row r="980" ht="12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</row>
    <row r="981" ht="12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</row>
    <row r="982" ht="12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</row>
    <row r="983" ht="12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</row>
    <row r="984" ht="12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</row>
    <row r="985" ht="12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</row>
    <row r="986" ht="12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</row>
    <row r="987" ht="12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</row>
    <row r="988" ht="12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</row>
    <row r="989" ht="12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</row>
    <row r="990" ht="12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</row>
    <row r="991" ht="12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</row>
    <row r="992" ht="12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</row>
    <row r="993" ht="12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</row>
    <row r="994" ht="12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</row>
    <row r="995" ht="12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</row>
    <row r="996" ht="12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</row>
    <row r="997" ht="12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</row>
    <row r="998" ht="12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</row>
    <row r="999" ht="12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</row>
    <row r="1000" ht="12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</row>
  </sheetData>
  <mergeCells count="16">
    <mergeCell ref="I8:K8"/>
    <mergeCell ref="C9:G9"/>
    <mergeCell ref="J12:O12"/>
    <mergeCell ref="P12:Q12"/>
    <mergeCell ref="B21:I21"/>
    <mergeCell ref="K21:R21"/>
    <mergeCell ref="T21:AA21"/>
    <mergeCell ref="K63:R63"/>
    <mergeCell ref="T63:AA63"/>
    <mergeCell ref="B35:I35"/>
    <mergeCell ref="K35:R35"/>
    <mergeCell ref="T35:AA35"/>
    <mergeCell ref="B49:I49"/>
    <mergeCell ref="K49:R49"/>
    <mergeCell ref="T49:AA49"/>
    <mergeCell ref="B63:I63"/>
  </mergeCells>
  <conditionalFormatting sqref="C51:I55">
    <cfRule type="expression" dxfId="0" priority="1">
      <formula>IF(DAY(C51)=20,TRUE,FALSE)</formula>
    </cfRule>
  </conditionalFormatting>
  <conditionalFormatting sqref="K22:K28 L22:R22 L28:R28">
    <cfRule type="expression" dxfId="1" priority="2">
      <formula>"if(l23=14;""Sinh nhat tam"")"</formula>
    </cfRule>
  </conditionalFormatting>
  <conditionalFormatting sqref="L23:R27">
    <cfRule type="expression" dxfId="0" priority="3">
      <formula>IF(DAY(L23)=14,TRUE,FALSE)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3.22"/>
    <col customWidth="1" min="2" max="2" width="13.11"/>
    <col customWidth="1" min="3" max="3" width="35.67"/>
    <col customWidth="1" min="4" max="26" width="8.0"/>
  </cols>
  <sheetData>
    <row r="1" ht="12.7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2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1.75" customHeight="1">
      <c r="A4" s="9"/>
      <c r="B4" s="20" t="s">
        <v>15</v>
      </c>
      <c r="C4" s="2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2.75" customHeight="1">
      <c r="A5" s="9"/>
      <c r="B5" s="23" t="s">
        <v>16</v>
      </c>
      <c r="C5" s="2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2.75" customHeight="1">
      <c r="A6" s="9"/>
      <c r="B6" s="23" t="s">
        <v>18</v>
      </c>
      <c r="C6" s="2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2.75" customHeight="1">
      <c r="A7" s="9"/>
      <c r="B7" s="23" t="s">
        <v>20</v>
      </c>
      <c r="C7" s="3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2.75" customHeight="1">
      <c r="A8" s="9"/>
      <c r="B8" s="23" t="s">
        <v>21</v>
      </c>
      <c r="C8" s="2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2.75" customHeight="1">
      <c r="A9" s="9"/>
      <c r="B9" s="23" t="s">
        <v>22</v>
      </c>
      <c r="C9" s="2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2.75" customHeight="1">
      <c r="A10" s="9"/>
      <c r="B10" s="36" t="s">
        <v>26</v>
      </c>
      <c r="C10" s="3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2.75" customHeight="1">
      <c r="A11" s="9"/>
      <c r="B11" s="41" t="s">
        <v>32</v>
      </c>
      <c r="C11" s="43">
        <v>2026.0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2.75" customHeight="1">
      <c r="A12" s="9"/>
      <c r="B12" s="50" t="s">
        <v>36</v>
      </c>
      <c r="C12" s="51">
        <v>3.0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2.75" customHeight="1">
      <c r="A13" s="9"/>
      <c r="B13" s="50" t="s">
        <v>42</v>
      </c>
      <c r="C13" s="58" t="str">
        <f>"01/"&amp;C12&amp;"/"&amp;C11</f>
        <v>01/3/2026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2.75" customHeight="1">
      <c r="A14" s="9"/>
      <c r="B14" s="50" t="s">
        <v>50</v>
      </c>
      <c r="C14" s="58" t="str">
        <f>IF(OR(C12=1,C12=3,C12=5,C12=7,C12=8,C12=10,C12=12),31,IF(OR(C12=4,C12=6,C12=9,C12=11),30,29))&amp;"/"&amp;C12&amp;"/"&amp;C11</f>
        <v>31/3/2026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2.75" customHeight="1">
      <c r="A15" s="9"/>
      <c r="B15" s="9"/>
      <c r="C15" s="70" t="str">
        <f>"Bình Dương,"&amp;" "&amp;"Ngày"&amp;" "&amp;DAY(ngay2)&amp;" tháng "&amp;MONTH(ngay2)&amp;" năm "&amp;YEAR(ngay2)</f>
        <v>Bình Dương, Ngày 31 tháng 3 năm 2026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2.75" customHeight="1">
      <c r="A16" s="9"/>
      <c r="B16" s="9"/>
      <c r="C16" s="72" t="str">
        <f>"Từ ngày "&amp;TEXT(ngay1,"dd/mm/yyyy")&amp;"   đến "&amp;TEXT(ngay2,"dd/mm/yyyy")</f>
        <v>Từ ngày 01/03/2026   đến 31/03/2026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2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2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2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2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2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2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2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2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2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2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2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2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2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2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2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2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2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2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2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2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2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2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2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2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2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2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2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2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2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2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2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2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2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2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2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2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2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2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2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2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2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2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2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2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2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2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2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2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2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2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2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2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2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2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2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2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2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2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2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2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2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2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2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2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2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2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2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2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2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2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2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2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2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2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2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2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2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2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2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2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2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2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2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2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2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2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2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2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2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2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2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2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2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2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2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2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2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2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2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2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2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2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2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2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2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2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2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2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2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2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2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2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2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2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2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2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2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2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2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2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2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2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2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2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2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2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2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2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2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2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2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2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2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2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2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2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2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2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2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2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2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2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2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2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2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2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2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2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2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2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2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2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2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2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2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2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2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2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2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2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2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2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2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2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2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2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2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2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2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2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2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2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2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2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2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2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2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2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2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2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2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2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2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2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2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2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2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2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2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2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2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2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2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2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2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2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2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2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2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2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2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2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2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2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2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2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2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2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2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2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2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2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2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2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2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2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2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2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2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2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2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2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2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2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2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2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2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2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2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2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2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2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2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2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2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2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2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2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2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2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2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2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2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2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2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2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2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2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2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2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2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2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2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2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2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2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2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2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2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2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2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2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2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2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2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2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2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2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2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2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2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2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2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2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2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2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2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2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2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2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2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2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2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2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2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2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2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2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2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2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2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2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2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2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2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2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2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2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2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2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2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2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2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2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2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2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2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2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2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2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2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2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2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2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2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2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2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2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2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2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2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2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2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2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2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2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2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2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2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2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2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2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2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2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2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2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2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2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2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2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2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2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2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2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2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2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2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2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2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2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2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2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2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2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2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2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2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2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2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2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2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2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2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2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2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2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2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2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2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2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2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2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2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2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2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2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2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2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2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2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2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2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2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2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2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2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2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2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2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2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2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2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2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2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2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2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2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2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2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2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2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2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2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2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2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2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2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2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2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2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2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2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2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2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2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2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2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2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2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2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2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2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2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2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2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2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2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2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2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2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2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2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2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2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2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2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2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2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2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2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2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2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2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2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2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2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2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2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2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2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2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2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2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2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2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2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2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2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2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2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2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2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2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2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2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2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2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2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2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2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2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2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2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2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2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2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2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2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2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2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2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2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2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2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2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2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2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2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2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2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2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2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2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2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2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2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2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2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2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2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2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2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2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2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2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2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2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2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2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2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2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2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2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2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2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2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2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2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2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2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2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2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2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2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2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2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2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2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2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2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2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2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2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2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2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2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2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2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2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2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2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2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2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2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2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2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2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2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2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2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2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2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2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2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2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2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2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2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2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2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2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2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2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2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2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2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2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2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2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2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2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2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2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2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2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2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2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2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2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2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2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2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2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2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2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2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2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2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2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2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2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2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2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2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2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2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2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2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2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2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2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2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2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2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2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2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2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2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2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2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2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2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2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2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2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2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2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2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2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2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2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2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2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2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2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2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2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2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2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2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2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2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2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2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2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2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2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2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2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2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2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2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2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2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2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2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2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2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2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2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2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2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2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2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2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2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2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2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2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2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2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2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2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2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2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2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2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2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2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2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2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2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2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2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2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2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2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2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2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2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2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2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2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2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2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2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2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2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2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2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2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2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2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2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2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2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2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2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2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2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2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2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2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2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2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2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2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2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2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2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2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2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2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2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2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2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2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2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2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2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2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2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2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2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2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2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2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2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2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2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2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2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2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2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2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2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2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2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2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2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2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2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2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2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2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2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2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2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2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2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2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2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2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2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2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2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2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2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2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2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2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2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2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2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2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2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2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2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2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2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2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2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2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2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2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2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2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2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2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2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2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2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2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2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2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2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2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2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2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2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2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2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2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2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2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2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2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2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2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2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2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2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2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2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2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2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2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2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2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2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2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2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2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2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2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2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2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2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2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2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2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2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2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2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2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2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2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2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2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2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2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2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2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2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2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2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2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2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2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2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2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2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2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2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2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2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2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2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2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2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2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2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2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2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2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2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2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2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2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2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2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2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2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2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2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2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2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2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2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2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2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2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2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2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2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2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2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2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2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2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2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2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2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2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2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2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2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2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2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2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2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2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2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2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2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2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2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2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2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2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2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2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2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2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2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2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2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2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2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2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2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2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2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2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B4:C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44"/>
    <col customWidth="1" min="2" max="2" width="10.0"/>
    <col customWidth="1" min="3" max="3" width="15.11"/>
    <col customWidth="1" min="4" max="4" width="5.0"/>
    <col customWidth="1" min="5" max="5" width="7.67"/>
    <col customWidth="1" min="6" max="6" width="16.22"/>
    <col customWidth="1" min="7" max="7" width="10.78"/>
    <col customWidth="1" min="8" max="8" width="16.0"/>
    <col customWidth="1" min="9" max="9" width="8.89"/>
    <col customWidth="1" min="10" max="10" width="14.67"/>
    <col customWidth="1" min="11" max="11" width="10.89"/>
    <col customWidth="1" min="12" max="12" width="16.11"/>
    <col customWidth="1" min="13" max="13" width="12.22"/>
    <col customWidth="1" min="14" max="14" width="16.22"/>
    <col customWidth="1" min="16" max="16" width="13.78"/>
    <col customWidth="1" min="17" max="17" width="12.67"/>
    <col customWidth="1" min="18" max="26" width="8.0"/>
  </cols>
  <sheetData>
    <row r="1" ht="20.25" customHeight="1">
      <c r="A1" s="10" t="str">
        <f>ThongtinDN!B5&amp;" "&amp;ThongtinDN!C5</f>
        <v>Tên đơn vị:  </v>
      </c>
      <c r="B1" s="11"/>
      <c r="C1" s="11"/>
      <c r="D1" s="1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3"/>
      <c r="R1" s="11"/>
      <c r="S1" s="11"/>
      <c r="T1" s="11"/>
      <c r="U1" s="11"/>
      <c r="V1" s="11"/>
      <c r="W1" s="11"/>
      <c r="X1" s="11"/>
      <c r="Y1" s="11"/>
      <c r="Z1" s="11"/>
    </row>
    <row r="2" ht="20.25" customHeight="1">
      <c r="A2" s="10" t="str">
        <f>ThongtinDN!B6&amp;" "&amp;ThongtinDN!C6</f>
        <v>Địa chỉ: 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3"/>
      <c r="R2" s="11"/>
      <c r="S2" s="11"/>
      <c r="T2" s="11"/>
      <c r="U2" s="11"/>
      <c r="V2" s="11"/>
      <c r="W2" s="11"/>
      <c r="X2" s="11"/>
      <c r="Y2" s="11"/>
      <c r="Z2" s="11"/>
    </row>
    <row r="3" ht="20.25" customHeight="1">
      <c r="A3" s="10" t="str">
        <f>ThongtinDN!B7&amp;" "&amp;ThongtinDN!C7</f>
        <v>MST:  </v>
      </c>
      <c r="B3" s="11"/>
      <c r="C3" s="11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3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/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3"/>
      <c r="R4" s="11"/>
      <c r="S4" s="11"/>
      <c r="T4" s="11"/>
      <c r="U4" s="11"/>
      <c r="V4" s="11"/>
      <c r="W4" s="11"/>
      <c r="X4" s="11"/>
      <c r="Y4" s="11"/>
      <c r="Z4" s="11"/>
    </row>
    <row r="5" ht="30.0" customHeight="1">
      <c r="A5" s="11"/>
      <c r="B5" s="11"/>
      <c r="C5" s="24" t="s">
        <v>17</v>
      </c>
      <c r="D5" s="12"/>
      <c r="E5" s="26"/>
      <c r="F5" s="26"/>
      <c r="G5" s="26"/>
      <c r="H5" s="11"/>
      <c r="I5" s="11"/>
      <c r="J5" s="11"/>
      <c r="K5" s="11"/>
      <c r="L5" s="11"/>
      <c r="M5" s="11"/>
      <c r="N5" s="11"/>
      <c r="O5" s="11"/>
      <c r="P5" s="11"/>
      <c r="Q5" s="13"/>
      <c r="R5" s="11"/>
      <c r="S5" s="11"/>
      <c r="T5" s="11"/>
      <c r="U5" s="11"/>
      <c r="V5" s="11"/>
      <c r="W5" s="11"/>
      <c r="X5" s="11"/>
      <c r="Y5" s="11"/>
      <c r="Z5" s="11"/>
    </row>
    <row r="6" ht="20.25" customHeight="1">
      <c r="C6" s="33"/>
      <c r="D6" s="12"/>
      <c r="E6" s="34" t="str">
        <f>ThongtinDN!C16</f>
        <v>Từ ngày 01/03/2026   đến 31/03/2026</v>
      </c>
      <c r="F6" s="33"/>
      <c r="G6" s="26"/>
      <c r="J6" s="26"/>
      <c r="Q6" s="13"/>
    </row>
    <row r="7" ht="15.75" customHeight="1">
      <c r="A7" s="35" t="s">
        <v>23</v>
      </c>
      <c r="B7" s="35" t="s">
        <v>24</v>
      </c>
      <c r="C7" s="35" t="s">
        <v>25</v>
      </c>
      <c r="D7" s="37" t="s">
        <v>27</v>
      </c>
      <c r="E7" s="38" t="s">
        <v>28</v>
      </c>
      <c r="F7" s="39"/>
      <c r="G7" s="40" t="s">
        <v>29</v>
      </c>
      <c r="H7" s="21"/>
      <c r="I7" s="40" t="s">
        <v>30</v>
      </c>
      <c r="J7" s="21"/>
      <c r="K7" s="40" t="s">
        <v>31</v>
      </c>
      <c r="L7" s="21"/>
      <c r="M7" s="44" t="s">
        <v>33</v>
      </c>
      <c r="N7" s="46"/>
      <c r="O7" s="46"/>
      <c r="P7" s="21"/>
      <c r="Q7" s="13"/>
    </row>
    <row r="8" ht="25.5" customHeight="1">
      <c r="A8" s="48"/>
      <c r="B8" s="48"/>
      <c r="C8" s="48"/>
      <c r="D8" s="48"/>
      <c r="E8" s="53" t="s">
        <v>38</v>
      </c>
      <c r="F8" s="54" t="s">
        <v>40</v>
      </c>
      <c r="G8" s="53" t="s">
        <v>38</v>
      </c>
      <c r="H8" s="55" t="s">
        <v>40</v>
      </c>
      <c r="I8" s="56" t="s">
        <v>38</v>
      </c>
      <c r="J8" s="55" t="s">
        <v>40</v>
      </c>
      <c r="K8" s="56" t="s">
        <v>38</v>
      </c>
      <c r="L8" s="55" t="s">
        <v>40</v>
      </c>
      <c r="M8" s="57" t="s">
        <v>45</v>
      </c>
      <c r="N8" s="57" t="s">
        <v>46</v>
      </c>
      <c r="O8" s="57" t="s">
        <v>24</v>
      </c>
      <c r="P8" s="57" t="s">
        <v>47</v>
      </c>
      <c r="Q8" s="13"/>
    </row>
    <row r="9" ht="15.75" customHeight="1">
      <c r="A9" s="59"/>
      <c r="B9" s="59"/>
      <c r="C9" s="59" t="s">
        <v>48</v>
      </c>
      <c r="D9" s="59"/>
      <c r="E9" s="60"/>
      <c r="F9" s="60">
        <f>SUM(F10:F19999)</f>
        <v>29700000</v>
      </c>
      <c r="G9" s="60"/>
      <c r="H9" s="60">
        <f>SUM(H10:H19999)</f>
        <v>231129502</v>
      </c>
      <c r="I9" s="60"/>
      <c r="J9" s="60">
        <f>SUM(J10:J19999)</f>
        <v>0</v>
      </c>
      <c r="K9" s="60"/>
      <c r="L9" s="60">
        <f>SUM(L10:L19999)</f>
        <v>260829502</v>
      </c>
      <c r="M9" s="60"/>
      <c r="N9" s="60"/>
      <c r="O9" s="60"/>
      <c r="P9" s="60"/>
      <c r="Q9" s="62"/>
      <c r="R9" s="63"/>
      <c r="S9" s="63"/>
      <c r="T9" s="63"/>
      <c r="U9" s="63"/>
      <c r="V9" s="63"/>
      <c r="W9" s="63"/>
      <c r="X9" s="63"/>
      <c r="Y9" s="63"/>
      <c r="Z9" s="63"/>
    </row>
    <row r="10" ht="18.75" customHeight="1">
      <c r="A10" s="65">
        <f>IF(B10="","",1)</f>
        <v>1</v>
      </c>
      <c r="B10" s="66" t="s">
        <v>60</v>
      </c>
      <c r="C10" s="67" t="s">
        <v>62</v>
      </c>
      <c r="D10" s="68" t="s">
        <v>63</v>
      </c>
      <c r="E10" s="69">
        <v>4.0</v>
      </c>
      <c r="F10" s="69">
        <v>300000.0</v>
      </c>
      <c r="G10" s="71">
        <f>SUMIF('Nhập'!$J$11:$J$19999,$B10,'Nhập'!$M$11:$M$19999)</f>
        <v>988</v>
      </c>
      <c r="H10" s="71">
        <f>SUMIF('Nhập'!$J$11:$J$19999,$B10,'Nhập'!$O$11:$O$19999)</f>
        <v>16400800</v>
      </c>
      <c r="I10" s="71">
        <f>SUMIF(Xuat!$I$11:$I$19999,$B10,Xuat!$K$11:$K$19999)</f>
        <v>0</v>
      </c>
      <c r="J10" s="71">
        <f>SUMIF(Xuat!$I$11:$I$19999,$B10,Xuat!$K$11:$K$19999)</f>
        <v>0</v>
      </c>
      <c r="K10" s="71">
        <f t="shared" ref="K10:L10" si="1">E10+G10-I10</f>
        <v>992</v>
      </c>
      <c r="L10" s="71">
        <f t="shared" si="1"/>
        <v>16700800</v>
      </c>
      <c r="M10" s="71">
        <f t="shared" ref="M10:N10" si="2">E10+G10</f>
        <v>992</v>
      </c>
      <c r="N10" s="71">
        <f t="shared" si="2"/>
        <v>16700800</v>
      </c>
      <c r="O10" s="73" t="str">
        <f t="shared" ref="O10:O794" si="5">IF(B10="","",B10)</f>
        <v>BXS 100</v>
      </c>
      <c r="P10" s="71">
        <f t="shared" ref="P10:P794" si="6">IF(M10=0,0,N10/M10)</f>
        <v>16835.48387</v>
      </c>
      <c r="Q10" s="74"/>
      <c r="R10" s="75"/>
      <c r="S10" s="75"/>
      <c r="T10" s="75"/>
      <c r="U10" s="75"/>
      <c r="V10" s="75"/>
      <c r="W10" s="75"/>
      <c r="X10" s="75"/>
      <c r="Y10" s="75"/>
      <c r="Z10" s="75"/>
    </row>
    <row r="11" ht="18.75" customHeight="1">
      <c r="A11" s="65">
        <f t="shared" ref="A11:A397" si="7">IF(B11="","",A10+1)</f>
        <v>2</v>
      </c>
      <c r="B11" s="66" t="s">
        <v>84</v>
      </c>
      <c r="C11" s="67" t="s">
        <v>87</v>
      </c>
      <c r="D11" s="68" t="s">
        <v>63</v>
      </c>
      <c r="E11" s="69">
        <v>4.0</v>
      </c>
      <c r="F11" s="69">
        <v>300000.0</v>
      </c>
      <c r="G11" s="71">
        <f>SUMIF('Nhập'!$J$11:$J$19999,$B11,'Nhập'!$M$11:$M$19999)</f>
        <v>0</v>
      </c>
      <c r="H11" s="71">
        <f>SUMIF('Nhập'!$J$11:$J$19999,$B11,'Nhập'!$O$11:$O$19999)</f>
        <v>0</v>
      </c>
      <c r="I11" s="71">
        <f>SUMIF(Xuat!$I$11:$I$19999,$B11,Xuat!$K$11:$K$19999)</f>
        <v>0</v>
      </c>
      <c r="J11" s="71">
        <f>SUMIF(Xuat!$I$11:$I$19999,$B11,Xuat!$K$11:$K$19999)</f>
        <v>0</v>
      </c>
      <c r="K11" s="71">
        <f t="shared" ref="K11:L11" si="3">E11+G11-I11</f>
        <v>4</v>
      </c>
      <c r="L11" s="71">
        <f t="shared" si="3"/>
        <v>300000</v>
      </c>
      <c r="M11" s="71">
        <f t="shared" ref="M11:N11" si="4">E11+G11</f>
        <v>4</v>
      </c>
      <c r="N11" s="71">
        <f t="shared" si="4"/>
        <v>300000</v>
      </c>
      <c r="O11" s="73" t="str">
        <f t="shared" si="5"/>
        <v>BXS 120</v>
      </c>
      <c r="P11" s="71">
        <f t="shared" si="6"/>
        <v>75000</v>
      </c>
      <c r="Q11" s="74"/>
      <c r="R11" s="75"/>
      <c r="S11" s="75"/>
      <c r="T11" s="75"/>
      <c r="U11" s="75"/>
      <c r="V11" s="75"/>
      <c r="W11" s="75"/>
      <c r="X11" s="75"/>
      <c r="Y11" s="75"/>
      <c r="Z11" s="75"/>
    </row>
    <row r="12" ht="18.75" customHeight="1">
      <c r="A12" s="65">
        <f t="shared" si="7"/>
        <v>3</v>
      </c>
      <c r="B12" s="66" t="s">
        <v>98</v>
      </c>
      <c r="C12" s="67" t="s">
        <v>99</v>
      </c>
      <c r="D12" s="68" t="s">
        <v>100</v>
      </c>
      <c r="E12" s="69">
        <v>4.0</v>
      </c>
      <c r="F12" s="69">
        <v>300000.0</v>
      </c>
      <c r="G12" s="71">
        <f>SUMIF('Nhập'!$J$11:$J$19999,$B12,'Nhập'!$M$11:$M$19999)</f>
        <v>0</v>
      </c>
      <c r="H12" s="71">
        <f>SUMIF('Nhập'!$J$11:$J$19999,$B12,'Nhập'!$O$11:$O$19999)</f>
        <v>0</v>
      </c>
      <c r="I12" s="71">
        <f>SUMIF(Xuat!$I$11:$I$19999,$B12,Xuat!$K$11:$K$19999)</f>
        <v>0</v>
      </c>
      <c r="J12" s="71">
        <f>SUMIF(Xuat!$I$11:$I$19999,$B12,Xuat!$K$11:$K$19999)</f>
        <v>0</v>
      </c>
      <c r="K12" s="71">
        <f t="shared" ref="K12:L12" si="8">E12+G12-I12</f>
        <v>4</v>
      </c>
      <c r="L12" s="71">
        <f t="shared" si="8"/>
        <v>300000</v>
      </c>
      <c r="M12" s="71">
        <f t="shared" ref="M12:N12" si="9">E12+G12</f>
        <v>4</v>
      </c>
      <c r="N12" s="71">
        <f t="shared" si="9"/>
        <v>300000</v>
      </c>
      <c r="O12" s="73" t="str">
        <f t="shared" si="5"/>
        <v>CM</v>
      </c>
      <c r="P12" s="71">
        <f t="shared" si="6"/>
        <v>75000</v>
      </c>
      <c r="Q12" s="74"/>
      <c r="R12" s="75"/>
      <c r="S12" s="75"/>
      <c r="T12" s="75"/>
      <c r="U12" s="75"/>
      <c r="V12" s="75"/>
      <c r="W12" s="75"/>
      <c r="X12" s="75"/>
      <c r="Y12" s="75"/>
      <c r="Z12" s="75"/>
    </row>
    <row r="13" ht="18.75" customHeight="1">
      <c r="A13" s="65">
        <f t="shared" si="7"/>
        <v>4</v>
      </c>
      <c r="B13" s="66" t="s">
        <v>101</v>
      </c>
      <c r="C13" s="67" t="s">
        <v>102</v>
      </c>
      <c r="D13" s="68" t="s">
        <v>103</v>
      </c>
      <c r="E13" s="69">
        <v>4.0</v>
      </c>
      <c r="F13" s="69">
        <v>300000.0</v>
      </c>
      <c r="G13" s="71">
        <f>SUMIF('Nhập'!$J$11:$J$19999,$B13,'Nhập'!$M$11:$M$19999)</f>
        <v>0</v>
      </c>
      <c r="H13" s="71">
        <f>SUMIF('Nhập'!$J$11:$J$19999,$B13,'Nhập'!$O$11:$O$19999)</f>
        <v>0</v>
      </c>
      <c r="I13" s="71">
        <f>SUMIF(Xuat!$I$11:$I$19999,$B13,Xuat!$K$11:$K$19999)</f>
        <v>0</v>
      </c>
      <c r="J13" s="71">
        <f>SUMIF(Xuat!$I$11:$I$19999,$B13,Xuat!$K$11:$K$19999)</f>
        <v>0</v>
      </c>
      <c r="K13" s="71">
        <f t="shared" ref="K13:L13" si="10">E13+G13-I13</f>
        <v>4</v>
      </c>
      <c r="L13" s="71">
        <f t="shared" si="10"/>
        <v>300000</v>
      </c>
      <c r="M13" s="71">
        <f t="shared" ref="M13:N13" si="11">E13+G13</f>
        <v>4</v>
      </c>
      <c r="N13" s="71">
        <f t="shared" si="11"/>
        <v>300000</v>
      </c>
      <c r="O13" s="73" t="str">
        <f t="shared" si="5"/>
        <v>BM</v>
      </c>
      <c r="P13" s="71">
        <f t="shared" si="6"/>
        <v>75000</v>
      </c>
      <c r="Q13" s="74"/>
      <c r="R13" s="75"/>
      <c r="S13" s="75"/>
      <c r="T13" s="75"/>
      <c r="U13" s="75"/>
      <c r="V13" s="75"/>
      <c r="W13" s="75"/>
      <c r="X13" s="75"/>
      <c r="Y13" s="75"/>
      <c r="Z13" s="75"/>
    </row>
    <row r="14" ht="18.75" customHeight="1">
      <c r="A14" s="65">
        <f t="shared" si="7"/>
        <v>5</v>
      </c>
      <c r="B14" s="66" t="s">
        <v>109</v>
      </c>
      <c r="C14" s="67" t="s">
        <v>111</v>
      </c>
      <c r="D14" s="68" t="s">
        <v>100</v>
      </c>
      <c r="E14" s="69">
        <v>4.0</v>
      </c>
      <c r="F14" s="69">
        <v>300000.0</v>
      </c>
      <c r="G14" s="71">
        <f>SUMIF('Nhập'!$J$11:$J$19999,$B14,'Nhập'!$M$11:$M$19999)</f>
        <v>0</v>
      </c>
      <c r="H14" s="71">
        <f>SUMIF('Nhập'!$J$11:$J$19999,$B14,'Nhập'!$O$11:$O$19999)</f>
        <v>0</v>
      </c>
      <c r="I14" s="71">
        <f>SUMIF(Xuat!$I$11:$I$19999,$B14,Xuat!$K$11:$K$19999)</f>
        <v>0</v>
      </c>
      <c r="J14" s="71">
        <f>SUMIF(Xuat!$I$11:$I$19999,$B14,Xuat!$K$11:$K$19999)</f>
        <v>0</v>
      </c>
      <c r="K14" s="71">
        <f t="shared" ref="K14:L14" si="12">E14+G14-I14</f>
        <v>4</v>
      </c>
      <c r="L14" s="71">
        <f t="shared" si="12"/>
        <v>300000</v>
      </c>
      <c r="M14" s="71">
        <f t="shared" ref="M14:N14" si="13">E14+G14</f>
        <v>4</v>
      </c>
      <c r="N14" s="71">
        <f t="shared" si="13"/>
        <v>300000</v>
      </c>
      <c r="O14" s="73" t="str">
        <f t="shared" si="5"/>
        <v>CVHT</v>
      </c>
      <c r="P14" s="71">
        <f t="shared" si="6"/>
        <v>75000</v>
      </c>
      <c r="Q14" s="74"/>
      <c r="R14" s="75"/>
      <c r="S14" s="75"/>
      <c r="T14" s="75"/>
      <c r="U14" s="75"/>
      <c r="V14" s="75"/>
      <c r="W14" s="75"/>
      <c r="X14" s="75"/>
      <c r="Y14" s="75"/>
      <c r="Z14" s="75"/>
    </row>
    <row r="15" ht="18.75" customHeight="1">
      <c r="A15" s="65">
        <f t="shared" si="7"/>
        <v>6</v>
      </c>
      <c r="B15" s="66" t="s">
        <v>114</v>
      </c>
      <c r="C15" s="67" t="s">
        <v>115</v>
      </c>
      <c r="D15" s="68" t="s">
        <v>100</v>
      </c>
      <c r="E15" s="69">
        <v>4.0</v>
      </c>
      <c r="F15" s="69">
        <v>300000.0</v>
      </c>
      <c r="G15" s="71">
        <f>SUMIF('Nhập'!$J$11:$J$19999,$B15,'Nhập'!$M$11:$M$19999)</f>
        <v>0</v>
      </c>
      <c r="H15" s="71">
        <f>SUMIF('Nhập'!$J$11:$J$19999,$B15,'Nhập'!$O$11:$O$19999)</f>
        <v>0</v>
      </c>
      <c r="I15" s="71">
        <f>SUMIF(Xuat!$I$11:$I$19999,$B15,Xuat!$K$11:$K$19999)</f>
        <v>0</v>
      </c>
      <c r="J15" s="71">
        <f>SUMIF(Xuat!$I$11:$I$19999,$B15,Xuat!$K$11:$K$19999)</f>
        <v>0</v>
      </c>
      <c r="K15" s="71">
        <f t="shared" ref="K15:L15" si="14">E15+G15-I15</f>
        <v>4</v>
      </c>
      <c r="L15" s="71">
        <f t="shared" si="14"/>
        <v>300000</v>
      </c>
      <c r="M15" s="71">
        <f t="shared" ref="M15:N15" si="15">E15+G15</f>
        <v>4</v>
      </c>
      <c r="N15" s="71">
        <f t="shared" si="15"/>
        <v>300000</v>
      </c>
      <c r="O15" s="73" t="str">
        <f t="shared" si="5"/>
        <v>CVM</v>
      </c>
      <c r="P15" s="71">
        <f t="shared" si="6"/>
        <v>75000</v>
      </c>
      <c r="Q15" s="74"/>
      <c r="R15" s="75"/>
      <c r="S15" s="75"/>
      <c r="T15" s="75"/>
      <c r="U15" s="75"/>
      <c r="V15" s="75"/>
      <c r="W15" s="75"/>
      <c r="X15" s="75"/>
      <c r="Y15" s="75"/>
      <c r="Z15" s="75"/>
    </row>
    <row r="16" ht="18.75" customHeight="1">
      <c r="A16" s="65">
        <f t="shared" si="7"/>
        <v>7</v>
      </c>
      <c r="B16" s="66" t="s">
        <v>117</v>
      </c>
      <c r="C16" s="67" t="s">
        <v>118</v>
      </c>
      <c r="D16" s="68" t="s">
        <v>107</v>
      </c>
      <c r="E16" s="69">
        <v>4.0</v>
      </c>
      <c r="F16" s="69">
        <v>300000.0</v>
      </c>
      <c r="G16" s="71">
        <f>SUMIF('Nhập'!$J$11:$J$19999,$B16,'Nhập'!$M$11:$M$19999)</f>
        <v>0</v>
      </c>
      <c r="H16" s="71">
        <f>SUMIF('Nhập'!$J$11:$J$19999,$B16,'Nhập'!$O$11:$O$19999)</f>
        <v>0</v>
      </c>
      <c r="I16" s="71">
        <f>SUMIF(Xuat!$I$11:$I$19999,$B16,Xuat!$K$11:$K$19999)</f>
        <v>0</v>
      </c>
      <c r="J16" s="71">
        <f>SUMIF(Xuat!$I$11:$I$19999,$B16,Xuat!$K$11:$K$19999)</f>
        <v>0</v>
      </c>
      <c r="K16" s="71">
        <f t="shared" ref="K16:L16" si="16">E16+G16-I16</f>
        <v>4</v>
      </c>
      <c r="L16" s="71">
        <f t="shared" si="16"/>
        <v>300000</v>
      </c>
      <c r="M16" s="71">
        <f t="shared" ref="M16:N16" si="17">E16+G16</f>
        <v>4</v>
      </c>
      <c r="N16" s="71">
        <f t="shared" si="17"/>
        <v>300000</v>
      </c>
      <c r="O16" s="73" t="str">
        <f t="shared" si="5"/>
        <v>C21D</v>
      </c>
      <c r="P16" s="71">
        <f t="shared" si="6"/>
        <v>75000</v>
      </c>
      <c r="Q16" s="74"/>
      <c r="R16" s="75"/>
      <c r="S16" s="75"/>
      <c r="T16" s="75"/>
      <c r="U16" s="75"/>
      <c r="V16" s="75"/>
      <c r="W16" s="75"/>
      <c r="X16" s="75"/>
      <c r="Y16" s="75"/>
      <c r="Z16" s="75"/>
    </row>
    <row r="17" ht="18.75" customHeight="1">
      <c r="A17" s="65">
        <f t="shared" si="7"/>
        <v>8</v>
      </c>
      <c r="B17" s="66" t="s">
        <v>121</v>
      </c>
      <c r="C17" s="67" t="s">
        <v>122</v>
      </c>
      <c r="D17" s="68" t="s">
        <v>107</v>
      </c>
      <c r="E17" s="69">
        <v>4.0</v>
      </c>
      <c r="F17" s="69">
        <v>300000.0</v>
      </c>
      <c r="G17" s="71">
        <f>SUMIF('Nhập'!$J$11:$J$19999,$B17,'Nhập'!$M$11:$M$19999)</f>
        <v>0</v>
      </c>
      <c r="H17" s="71">
        <f>SUMIF('Nhập'!$J$11:$J$19999,$B17,'Nhập'!$O$11:$O$19999)</f>
        <v>0</v>
      </c>
      <c r="I17" s="71">
        <f>SUMIF(Xuat!$I$11:$I$19999,$B17,Xuat!$K$11:$K$19999)</f>
        <v>0</v>
      </c>
      <c r="J17" s="71">
        <f>SUMIF(Xuat!$I$11:$I$19999,$B17,Xuat!$K$11:$K$19999)</f>
        <v>0</v>
      </c>
      <c r="K17" s="71">
        <f t="shared" ref="K17:L17" si="18">E17+G17-I17</f>
        <v>4</v>
      </c>
      <c r="L17" s="71">
        <f t="shared" si="18"/>
        <v>300000</v>
      </c>
      <c r="M17" s="71">
        <f t="shared" ref="M17:N17" si="19">E17+G17</f>
        <v>4</v>
      </c>
      <c r="N17" s="71">
        <f t="shared" si="19"/>
        <v>300000</v>
      </c>
      <c r="O17" s="73" t="str">
        <f t="shared" si="5"/>
        <v>C45</v>
      </c>
      <c r="P17" s="71">
        <f t="shared" si="6"/>
        <v>75000</v>
      </c>
      <c r="Q17" s="74"/>
      <c r="R17" s="75"/>
      <c r="S17" s="75"/>
      <c r="T17" s="75"/>
      <c r="U17" s="75"/>
      <c r="V17" s="75"/>
      <c r="W17" s="75"/>
      <c r="X17" s="75"/>
      <c r="Y17" s="75"/>
      <c r="Z17" s="75"/>
    </row>
    <row r="18" ht="18.75" customHeight="1">
      <c r="A18" s="65">
        <f t="shared" si="7"/>
        <v>9</v>
      </c>
      <c r="B18" s="66" t="s">
        <v>126</v>
      </c>
      <c r="C18" s="67" t="s">
        <v>127</v>
      </c>
      <c r="D18" s="68" t="s">
        <v>107</v>
      </c>
      <c r="E18" s="69">
        <v>4.0</v>
      </c>
      <c r="F18" s="69">
        <v>300000.0</v>
      </c>
      <c r="G18" s="71">
        <f>SUMIF('Nhập'!$J$11:$J$19999,$B18,'Nhập'!$M$11:$M$19999)</f>
        <v>0</v>
      </c>
      <c r="H18" s="71">
        <f>SUMIF('Nhập'!$J$11:$J$19999,$B18,'Nhập'!$O$11:$O$19999)</f>
        <v>0</v>
      </c>
      <c r="I18" s="71">
        <f>SUMIF(Xuat!$I$11:$I$19999,$B18,Xuat!$K$11:$K$19999)</f>
        <v>0</v>
      </c>
      <c r="J18" s="71">
        <f>SUMIF(Xuat!$I$11:$I$19999,$B18,Xuat!$K$11:$K$19999)</f>
        <v>0</v>
      </c>
      <c r="K18" s="71">
        <f t="shared" ref="K18:L18" si="20">E18+G18-I18</f>
        <v>4</v>
      </c>
      <c r="L18" s="71">
        <f t="shared" si="20"/>
        <v>300000</v>
      </c>
      <c r="M18" s="71">
        <f t="shared" ref="M18:N18" si="21">E18+G18</f>
        <v>4</v>
      </c>
      <c r="N18" s="71">
        <f t="shared" si="21"/>
        <v>300000</v>
      </c>
      <c r="O18" s="73" t="str">
        <f t="shared" si="5"/>
        <v>C90</v>
      </c>
      <c r="P18" s="71">
        <f t="shared" si="6"/>
        <v>75000</v>
      </c>
      <c r="Q18" s="74"/>
      <c r="R18" s="75"/>
      <c r="S18" s="75"/>
      <c r="T18" s="75"/>
      <c r="U18" s="75"/>
      <c r="V18" s="75"/>
      <c r="W18" s="75"/>
      <c r="X18" s="75"/>
      <c r="Y18" s="75"/>
      <c r="Z18" s="75"/>
    </row>
    <row r="19" ht="18.75" customHeight="1">
      <c r="A19" s="65">
        <f t="shared" si="7"/>
        <v>10</v>
      </c>
      <c r="B19" s="66" t="s">
        <v>138</v>
      </c>
      <c r="C19" s="67" t="s">
        <v>139</v>
      </c>
      <c r="D19" s="68" t="s">
        <v>100</v>
      </c>
      <c r="E19" s="69">
        <v>4.0</v>
      </c>
      <c r="F19" s="69">
        <v>300000.0</v>
      </c>
      <c r="G19" s="71">
        <f>SUMIF('Nhập'!$J$11:$J$19999,$B19,'Nhập'!$M$11:$M$19999)</f>
        <v>0</v>
      </c>
      <c r="H19" s="71">
        <f>SUMIF('Nhập'!$J$11:$J$19999,$B19,'Nhập'!$O$11:$O$19999)</f>
        <v>0</v>
      </c>
      <c r="I19" s="71">
        <f>SUMIF(Xuat!$I$11:$I$19999,$B19,Xuat!$K$11:$K$19999)</f>
        <v>0</v>
      </c>
      <c r="J19" s="71">
        <f>SUMIF(Xuat!$I$11:$I$19999,$B19,Xuat!$K$11:$K$19999)</f>
        <v>0</v>
      </c>
      <c r="K19" s="71">
        <f t="shared" ref="K19:L19" si="22">E19+G19-I19</f>
        <v>4</v>
      </c>
      <c r="L19" s="71">
        <f t="shared" si="22"/>
        <v>300000</v>
      </c>
      <c r="M19" s="71">
        <f t="shared" ref="M19:N19" si="23">E19+G19</f>
        <v>4</v>
      </c>
      <c r="N19" s="71">
        <f t="shared" si="23"/>
        <v>300000</v>
      </c>
      <c r="O19" s="73" t="str">
        <f t="shared" si="5"/>
        <v>Đ 1*2</v>
      </c>
      <c r="P19" s="71">
        <f t="shared" si="6"/>
        <v>75000</v>
      </c>
      <c r="Q19" s="74"/>
      <c r="R19" s="75"/>
      <c r="S19" s="75"/>
      <c r="T19" s="75"/>
      <c r="U19" s="75"/>
      <c r="V19" s="75"/>
      <c r="W19" s="75"/>
      <c r="X19" s="75"/>
      <c r="Y19" s="75"/>
      <c r="Z19" s="75"/>
    </row>
    <row r="20" ht="18.75" customHeight="1">
      <c r="A20" s="65">
        <f t="shared" si="7"/>
        <v>11</v>
      </c>
      <c r="B20" s="66" t="s">
        <v>140</v>
      </c>
      <c r="C20" s="67" t="s">
        <v>141</v>
      </c>
      <c r="D20" s="68" t="s">
        <v>100</v>
      </c>
      <c r="E20" s="69">
        <v>4.0</v>
      </c>
      <c r="F20" s="69">
        <v>300000.0</v>
      </c>
      <c r="G20" s="71">
        <f>SUMIF('Nhập'!$J$11:$J$19999,$B20,'Nhập'!$M$11:$M$19999)</f>
        <v>0</v>
      </c>
      <c r="H20" s="71">
        <f>SUMIF('Nhập'!$J$11:$J$19999,$B20,'Nhập'!$O$11:$O$19999)</f>
        <v>0</v>
      </c>
      <c r="I20" s="71">
        <f>SUMIF(Xuat!$I$11:$I$19999,$B20,Xuat!$K$11:$K$19999)</f>
        <v>0</v>
      </c>
      <c r="J20" s="71">
        <f>SUMIF(Xuat!$I$11:$I$19999,$B20,Xuat!$K$11:$K$19999)</f>
        <v>0</v>
      </c>
      <c r="K20" s="71">
        <f t="shared" ref="K20:L20" si="24">E20+G20-I20</f>
        <v>4</v>
      </c>
      <c r="L20" s="71">
        <f t="shared" si="24"/>
        <v>300000</v>
      </c>
      <c r="M20" s="71">
        <f t="shared" ref="M20:N20" si="25">E20+G20</f>
        <v>4</v>
      </c>
      <c r="N20" s="71">
        <f t="shared" si="25"/>
        <v>300000</v>
      </c>
      <c r="O20" s="73" t="str">
        <f t="shared" si="5"/>
        <v>D4*6</v>
      </c>
      <c r="P20" s="71">
        <f t="shared" si="6"/>
        <v>75000</v>
      </c>
      <c r="Q20" s="74"/>
      <c r="R20" s="75"/>
      <c r="S20" s="75"/>
      <c r="T20" s="75"/>
      <c r="U20" s="75"/>
      <c r="V20" s="75"/>
      <c r="W20" s="75"/>
      <c r="X20" s="75"/>
      <c r="Y20" s="75"/>
      <c r="Z20" s="75"/>
    </row>
    <row r="21" ht="18.75" customHeight="1">
      <c r="A21" s="65">
        <f t="shared" si="7"/>
        <v>12</v>
      </c>
      <c r="B21" s="66" t="s">
        <v>144</v>
      </c>
      <c r="C21" s="67" t="s">
        <v>145</v>
      </c>
      <c r="D21" s="68" t="s">
        <v>100</v>
      </c>
      <c r="E21" s="69">
        <v>4.0</v>
      </c>
      <c r="F21" s="69">
        <v>300000.0</v>
      </c>
      <c r="G21" s="71">
        <f>SUMIF('Nhập'!$J$11:$J$19999,$B21,'Nhập'!$M$11:$M$19999)</f>
        <v>0</v>
      </c>
      <c r="H21" s="71">
        <f>SUMIF('Nhập'!$J$11:$J$19999,$B21,'Nhập'!$O$11:$O$19999)</f>
        <v>0</v>
      </c>
      <c r="I21" s="71">
        <f>SUMIF(Xuat!$I$11:$I$19999,$B21,Xuat!$K$11:$K$19999)</f>
        <v>0</v>
      </c>
      <c r="J21" s="71">
        <f>SUMIF(Xuat!$I$11:$I$19999,$B21,Xuat!$K$11:$K$19999)</f>
        <v>0</v>
      </c>
      <c r="K21" s="71">
        <f t="shared" ref="K21:L21" si="26">E21+G21-I21</f>
        <v>4</v>
      </c>
      <c r="L21" s="71">
        <f t="shared" si="26"/>
        <v>300000</v>
      </c>
      <c r="M21" s="71">
        <f t="shared" ref="M21:N21" si="27">E21+G21</f>
        <v>4</v>
      </c>
      <c r="N21" s="71">
        <f t="shared" si="27"/>
        <v>300000</v>
      </c>
      <c r="O21" s="73" t="str">
        <f t="shared" si="5"/>
        <v>ĐCP</v>
      </c>
      <c r="P21" s="71">
        <f t="shared" si="6"/>
        <v>75000</v>
      </c>
      <c r="Q21" s="74"/>
      <c r="R21" s="75"/>
      <c r="S21" s="75"/>
      <c r="T21" s="75"/>
      <c r="U21" s="75"/>
      <c r="V21" s="75"/>
      <c r="W21" s="75"/>
      <c r="X21" s="75"/>
      <c r="Y21" s="75"/>
      <c r="Z21" s="75"/>
    </row>
    <row r="22" ht="18.75" customHeight="1">
      <c r="A22" s="65">
        <f t="shared" si="7"/>
        <v>13</v>
      </c>
      <c r="B22" s="66" t="s">
        <v>146</v>
      </c>
      <c r="C22" s="67" t="s">
        <v>147</v>
      </c>
      <c r="D22" s="68" t="s">
        <v>100</v>
      </c>
      <c r="E22" s="69">
        <v>4.0</v>
      </c>
      <c r="F22" s="69">
        <v>300000.0</v>
      </c>
      <c r="G22" s="71">
        <f>SUMIF('Nhập'!$J$11:$J$19999,$B22,'Nhập'!$M$11:$M$19999)</f>
        <v>0</v>
      </c>
      <c r="H22" s="71">
        <f>SUMIF('Nhập'!$J$11:$J$19999,$B22,'Nhập'!$O$11:$O$19999)</f>
        <v>0</v>
      </c>
      <c r="I22" s="71">
        <f>SUMIF(Xuat!$I$11:$I$19999,$B22,Xuat!$K$11:$K$19999)</f>
        <v>0</v>
      </c>
      <c r="J22" s="71">
        <f>SUMIF(Xuat!$I$11:$I$19999,$B22,Xuat!$K$11:$K$19999)</f>
        <v>0</v>
      </c>
      <c r="K22" s="71">
        <f t="shared" ref="K22:L22" si="28">E22+G22-I22</f>
        <v>4</v>
      </c>
      <c r="L22" s="71">
        <f t="shared" si="28"/>
        <v>300000</v>
      </c>
      <c r="M22" s="71">
        <f t="shared" ref="M22:N22" si="29">E22+G22</f>
        <v>4</v>
      </c>
      <c r="N22" s="71">
        <f t="shared" si="29"/>
        <v>300000</v>
      </c>
      <c r="O22" s="73" t="str">
        <f t="shared" si="5"/>
        <v>ĐH</v>
      </c>
      <c r="P22" s="71">
        <f t="shared" si="6"/>
        <v>75000</v>
      </c>
      <c r="Q22" s="74"/>
      <c r="R22" s="75"/>
      <c r="S22" s="75"/>
      <c r="T22" s="75"/>
      <c r="U22" s="75"/>
      <c r="V22" s="75"/>
      <c r="W22" s="75"/>
      <c r="X22" s="75"/>
      <c r="Y22" s="75"/>
      <c r="Z22" s="75"/>
    </row>
    <row r="23" ht="18.75" customHeight="1">
      <c r="A23" s="65">
        <f t="shared" si="7"/>
        <v>14</v>
      </c>
      <c r="B23" s="66" t="s">
        <v>151</v>
      </c>
      <c r="C23" s="67" t="s">
        <v>152</v>
      </c>
      <c r="D23" s="68" t="s">
        <v>103</v>
      </c>
      <c r="E23" s="69">
        <v>4.0</v>
      </c>
      <c r="F23" s="69">
        <v>300000.0</v>
      </c>
      <c r="G23" s="71">
        <f>SUMIF('Nhập'!$J$11:$J$19999,$B23,'Nhập'!$M$11:$M$19999)</f>
        <v>0</v>
      </c>
      <c r="H23" s="71">
        <f>SUMIF('Nhập'!$J$11:$J$19999,$B23,'Nhập'!$O$11:$O$19999)</f>
        <v>0</v>
      </c>
      <c r="I23" s="71">
        <f>SUMIF(Xuat!$I$11:$I$19999,$B23,Xuat!$K$11:$K$19999)</f>
        <v>0</v>
      </c>
      <c r="J23" s="71">
        <f>SUMIF(Xuat!$I$11:$I$19999,$B23,Xuat!$K$11:$K$19999)</f>
        <v>0</v>
      </c>
      <c r="K23" s="71">
        <f t="shared" ref="K23:L23" si="30">E23+G23-I23</f>
        <v>4</v>
      </c>
      <c r="L23" s="71">
        <f t="shared" si="30"/>
        <v>300000</v>
      </c>
      <c r="M23" s="71">
        <f t="shared" ref="M23:N23" si="31">E23+G23</f>
        <v>4</v>
      </c>
      <c r="N23" s="71">
        <f t="shared" si="31"/>
        <v>300000</v>
      </c>
      <c r="O23" s="73" t="str">
        <f t="shared" si="5"/>
        <v>ĐCL</v>
      </c>
      <c r="P23" s="71">
        <f t="shared" si="6"/>
        <v>75000</v>
      </c>
      <c r="Q23" s="74"/>
      <c r="R23" s="75"/>
      <c r="S23" s="75"/>
      <c r="T23" s="75"/>
      <c r="U23" s="75"/>
      <c r="V23" s="75"/>
      <c r="W23" s="75"/>
      <c r="X23" s="75"/>
      <c r="Y23" s="75"/>
      <c r="Z23" s="75"/>
    </row>
    <row r="24" ht="18.75" customHeight="1">
      <c r="A24" s="65">
        <f t="shared" si="7"/>
        <v>15</v>
      </c>
      <c r="B24" s="66" t="s">
        <v>153</v>
      </c>
      <c r="C24" s="67" t="s">
        <v>154</v>
      </c>
      <c r="D24" s="68" t="s">
        <v>103</v>
      </c>
      <c r="E24" s="69">
        <v>4.0</v>
      </c>
      <c r="F24" s="69">
        <v>300000.0</v>
      </c>
      <c r="G24" s="71">
        <f>SUMIF('Nhập'!$J$11:$J$19999,$B24,'Nhập'!$M$11:$M$19999)</f>
        <v>0</v>
      </c>
      <c r="H24" s="71">
        <f>SUMIF('Nhập'!$J$11:$J$19999,$B24,'Nhập'!$O$11:$O$19999)</f>
        <v>0</v>
      </c>
      <c r="I24" s="71">
        <f>SUMIF(Xuat!$I$11:$I$19999,$B24,Xuat!$K$11:$K$19999)</f>
        <v>0</v>
      </c>
      <c r="J24" s="71">
        <f>SUMIF(Xuat!$I$11:$I$19999,$B24,Xuat!$K$11:$K$19999)</f>
        <v>0</v>
      </c>
      <c r="K24" s="71">
        <f t="shared" ref="K24:L24" si="32">E24+G24-I24</f>
        <v>4</v>
      </c>
      <c r="L24" s="71">
        <f t="shared" si="32"/>
        <v>300000</v>
      </c>
      <c r="M24" s="71">
        <f t="shared" ref="M24:N24" si="33">E24+G24</f>
        <v>4</v>
      </c>
      <c r="N24" s="71">
        <f t="shared" si="33"/>
        <v>300000</v>
      </c>
      <c r="O24" s="73" t="str">
        <f t="shared" si="5"/>
        <v>Đd</v>
      </c>
      <c r="P24" s="71">
        <f t="shared" si="6"/>
        <v>75000</v>
      </c>
      <c r="Q24" s="74"/>
      <c r="R24" s="75"/>
      <c r="S24" s="75"/>
      <c r="T24" s="75"/>
      <c r="U24" s="75"/>
      <c r="V24" s="75"/>
      <c r="W24" s="75"/>
      <c r="X24" s="75"/>
      <c r="Y24" s="75"/>
      <c r="Z24" s="75"/>
    </row>
    <row r="25" ht="18.75" customHeight="1">
      <c r="A25" s="65">
        <f t="shared" si="7"/>
        <v>16</v>
      </c>
      <c r="B25" s="66" t="s">
        <v>157</v>
      </c>
      <c r="C25" s="67" t="s">
        <v>158</v>
      </c>
      <c r="D25" s="68" t="s">
        <v>159</v>
      </c>
      <c r="E25" s="69">
        <v>4.0</v>
      </c>
      <c r="F25" s="69">
        <v>300000.0</v>
      </c>
      <c r="G25" s="71">
        <f>SUMIF('Nhập'!$J$11:$J$19999,$B25,'Nhập'!$M$11:$M$19999)</f>
        <v>0</v>
      </c>
      <c r="H25" s="71">
        <f>SUMIF('Nhập'!$J$11:$J$19999,$B25,'Nhập'!$O$11:$O$19999)</f>
        <v>0</v>
      </c>
      <c r="I25" s="71">
        <f>SUMIF(Xuat!$I$11:$I$19999,$B25,Xuat!$K$11:$K$19999)</f>
        <v>0</v>
      </c>
      <c r="J25" s="71">
        <f>SUMIF(Xuat!$I$11:$I$19999,$B25,Xuat!$K$11:$K$19999)</f>
        <v>0</v>
      </c>
      <c r="K25" s="71">
        <f t="shared" ref="K25:L25" si="34">E25+G25-I25</f>
        <v>4</v>
      </c>
      <c r="L25" s="71">
        <f t="shared" si="34"/>
        <v>300000</v>
      </c>
      <c r="M25" s="71">
        <f t="shared" ref="M25:N25" si="35">E25+G25</f>
        <v>4</v>
      </c>
      <c r="N25" s="71">
        <f t="shared" si="35"/>
        <v>300000</v>
      </c>
      <c r="O25" s="73" t="str">
        <f t="shared" si="5"/>
        <v>G20*25</v>
      </c>
      <c r="P25" s="71">
        <f t="shared" si="6"/>
        <v>75000</v>
      </c>
      <c r="Q25" s="74"/>
      <c r="R25" s="75"/>
      <c r="S25" s="75"/>
      <c r="T25" s="75"/>
      <c r="U25" s="75"/>
      <c r="V25" s="75"/>
      <c r="W25" s="75"/>
      <c r="X25" s="75"/>
      <c r="Y25" s="75"/>
      <c r="Z25" s="75"/>
    </row>
    <row r="26" ht="18.75" customHeight="1">
      <c r="A26" s="65">
        <f t="shared" si="7"/>
        <v>17</v>
      </c>
      <c r="B26" s="66" t="s">
        <v>160</v>
      </c>
      <c r="C26" s="67" t="s">
        <v>161</v>
      </c>
      <c r="D26" s="68" t="s">
        <v>162</v>
      </c>
      <c r="E26" s="69">
        <v>4.0</v>
      </c>
      <c r="F26" s="69">
        <v>300000.0</v>
      </c>
      <c r="G26" s="71">
        <f>SUMIF('Nhập'!$J$11:$J$19999,$B26,'Nhập'!$M$11:$M$19999)</f>
        <v>0</v>
      </c>
      <c r="H26" s="71">
        <f>SUMIF('Nhập'!$J$11:$J$19999,$B26,'Nhập'!$O$11:$O$19999)</f>
        <v>0</v>
      </c>
      <c r="I26" s="71">
        <f>SUMIF(Xuat!$I$11:$I$19999,$B26,Xuat!$K$11:$K$19999)</f>
        <v>0</v>
      </c>
      <c r="J26" s="71">
        <f>SUMIF(Xuat!$I$11:$I$19999,$B26,Xuat!$K$11:$K$19999)</f>
        <v>0</v>
      </c>
      <c r="K26" s="71">
        <f t="shared" ref="K26:L26" si="36">E26+G26-I26</f>
        <v>4</v>
      </c>
      <c r="L26" s="71">
        <f t="shared" si="36"/>
        <v>300000</v>
      </c>
      <c r="M26" s="71">
        <f t="shared" ref="M26:N26" si="37">E26+G26</f>
        <v>4</v>
      </c>
      <c r="N26" s="71">
        <f t="shared" si="37"/>
        <v>300000</v>
      </c>
      <c r="O26" s="73" t="str">
        <f t="shared" si="5"/>
        <v>GC 65*10</v>
      </c>
      <c r="P26" s="71">
        <f t="shared" si="6"/>
        <v>75000</v>
      </c>
      <c r="Q26" s="74"/>
      <c r="R26" s="75"/>
      <c r="S26" s="75"/>
      <c r="T26" s="75"/>
      <c r="U26" s="75"/>
      <c r="V26" s="75"/>
      <c r="W26" s="75"/>
      <c r="X26" s="75"/>
      <c r="Y26" s="75"/>
      <c r="Z26" s="75"/>
    </row>
    <row r="27" ht="18.75" customHeight="1">
      <c r="A27" s="65">
        <f t="shared" si="7"/>
        <v>18</v>
      </c>
      <c r="B27" s="66" t="s">
        <v>166</v>
      </c>
      <c r="C27" s="67" t="s">
        <v>167</v>
      </c>
      <c r="D27" s="68" t="s">
        <v>159</v>
      </c>
      <c r="E27" s="69">
        <v>4.0</v>
      </c>
      <c r="F27" s="69">
        <v>300000.0</v>
      </c>
      <c r="G27" s="71">
        <f>SUMIF('Nhập'!$J$11:$J$19999,$B27,'Nhập'!$M$11:$M$19999)</f>
        <v>0</v>
      </c>
      <c r="H27" s="71">
        <f>SUMIF('Nhập'!$J$11:$J$19999,$B27,'Nhập'!$O$11:$O$19999)</f>
        <v>0</v>
      </c>
      <c r="I27" s="71">
        <f>SUMIF(Xuat!$I$11:$I$19999,$B27,Xuat!$K$11:$K$19999)</f>
        <v>0</v>
      </c>
      <c r="J27" s="71">
        <f>SUMIF(Xuat!$I$11:$I$19999,$B27,Xuat!$K$11:$K$19999)</f>
        <v>0</v>
      </c>
      <c r="K27" s="71">
        <f t="shared" ref="K27:L27" si="38">E27+G27-I27</f>
        <v>4</v>
      </c>
      <c r="L27" s="71">
        <f t="shared" si="38"/>
        <v>300000</v>
      </c>
      <c r="M27" s="71">
        <f t="shared" ref="M27:N27" si="39">E27+G27</f>
        <v>4</v>
      </c>
      <c r="N27" s="71">
        <f t="shared" si="39"/>
        <v>300000</v>
      </c>
      <c r="O27" s="73" t="str">
        <f t="shared" si="5"/>
        <v>GM 25*25</v>
      </c>
      <c r="P27" s="71">
        <f t="shared" si="6"/>
        <v>75000</v>
      </c>
      <c r="Q27" s="74"/>
      <c r="R27" s="75"/>
      <c r="S27" s="75"/>
      <c r="T27" s="75"/>
      <c r="U27" s="75"/>
      <c r="V27" s="75"/>
      <c r="W27" s="75"/>
      <c r="X27" s="75"/>
      <c r="Y27" s="75"/>
      <c r="Z27" s="75"/>
    </row>
    <row r="28" ht="18.75" customHeight="1">
      <c r="A28" s="65">
        <f t="shared" si="7"/>
        <v>19</v>
      </c>
      <c r="B28" s="66" t="s">
        <v>168</v>
      </c>
      <c r="C28" s="67" t="s">
        <v>169</v>
      </c>
      <c r="D28" s="68" t="s">
        <v>159</v>
      </c>
      <c r="E28" s="69">
        <v>4.0</v>
      </c>
      <c r="F28" s="69">
        <v>300000.0</v>
      </c>
      <c r="G28" s="71">
        <f>SUMIF('Nhập'!$J$11:$J$19999,$B28,'Nhập'!$M$11:$M$19999)</f>
        <v>0</v>
      </c>
      <c r="H28" s="71">
        <f>SUMIF('Nhập'!$J$11:$J$19999,$B28,'Nhập'!$O$11:$O$19999)</f>
        <v>0</v>
      </c>
      <c r="I28" s="71">
        <f>SUMIF(Xuat!$I$11:$I$19999,$B28,Xuat!$K$11:$K$19999)</f>
        <v>0</v>
      </c>
      <c r="J28" s="71">
        <f>SUMIF(Xuat!$I$11:$I$19999,$B28,Xuat!$K$11:$K$19999)</f>
        <v>0</v>
      </c>
      <c r="K28" s="71">
        <f t="shared" ref="K28:L28" si="40">E28+G28-I28</f>
        <v>4</v>
      </c>
      <c r="L28" s="71">
        <f t="shared" si="40"/>
        <v>300000</v>
      </c>
      <c r="M28" s="71">
        <f t="shared" ref="M28:N28" si="41">E28+G28</f>
        <v>4</v>
      </c>
      <c r="N28" s="71">
        <f t="shared" si="41"/>
        <v>300000</v>
      </c>
      <c r="O28" s="73" t="str">
        <f t="shared" si="5"/>
        <v>GM 25*40</v>
      </c>
      <c r="P28" s="71">
        <f t="shared" si="6"/>
        <v>75000</v>
      </c>
      <c r="Q28" s="74"/>
      <c r="R28" s="75"/>
      <c r="S28" s="75"/>
      <c r="T28" s="75"/>
      <c r="U28" s="75"/>
      <c r="V28" s="75"/>
      <c r="W28" s="75"/>
      <c r="X28" s="75"/>
      <c r="Y28" s="75"/>
      <c r="Z28" s="75"/>
    </row>
    <row r="29" ht="18.75" customHeight="1">
      <c r="A29" s="65">
        <f t="shared" si="7"/>
        <v>20</v>
      </c>
      <c r="B29" s="66" t="s">
        <v>171</v>
      </c>
      <c r="C29" s="67" t="s">
        <v>172</v>
      </c>
      <c r="D29" s="68" t="s">
        <v>159</v>
      </c>
      <c r="E29" s="69">
        <v>4.0</v>
      </c>
      <c r="F29" s="69">
        <v>300000.0</v>
      </c>
      <c r="G29" s="71">
        <f>SUMIF('Nhập'!$J$11:$J$19999,$B29,'Nhập'!$M$11:$M$19999)</f>
        <v>0</v>
      </c>
      <c r="H29" s="71">
        <f>SUMIF('Nhập'!$J$11:$J$19999,$B29,'Nhập'!$O$11:$O$19999)</f>
        <v>0</v>
      </c>
      <c r="I29" s="71">
        <f>SUMIF(Xuat!$I$11:$I$19999,$B29,Xuat!$K$11:$K$19999)</f>
        <v>0</v>
      </c>
      <c r="J29" s="71">
        <f>SUMIF(Xuat!$I$11:$I$19999,$B29,Xuat!$K$11:$K$19999)</f>
        <v>0</v>
      </c>
      <c r="K29" s="71">
        <f t="shared" ref="K29:L29" si="42">E29+G29-I29</f>
        <v>4</v>
      </c>
      <c r="L29" s="71">
        <f t="shared" si="42"/>
        <v>300000</v>
      </c>
      <c r="M29" s="71">
        <f t="shared" ref="M29:N29" si="43">E29+G29</f>
        <v>4</v>
      </c>
      <c r="N29" s="71">
        <f t="shared" si="43"/>
        <v>300000</v>
      </c>
      <c r="O29" s="73" t="str">
        <f t="shared" si="5"/>
        <v>GM 40*40</v>
      </c>
      <c r="P29" s="71">
        <f t="shared" si="6"/>
        <v>75000</v>
      </c>
      <c r="Q29" s="74"/>
      <c r="R29" s="75"/>
      <c r="S29" s="75"/>
      <c r="T29" s="75"/>
      <c r="U29" s="75"/>
      <c r="V29" s="75"/>
      <c r="W29" s="75"/>
      <c r="X29" s="75"/>
      <c r="Y29" s="75"/>
      <c r="Z29" s="75"/>
    </row>
    <row r="30" ht="18.75" customHeight="1">
      <c r="A30" s="65">
        <f t="shared" si="7"/>
        <v>21</v>
      </c>
      <c r="B30" s="66" t="s">
        <v>178</v>
      </c>
      <c r="C30" s="67" t="s">
        <v>179</v>
      </c>
      <c r="D30" s="68" t="s">
        <v>159</v>
      </c>
      <c r="E30" s="69">
        <v>4.0</v>
      </c>
      <c r="F30" s="69">
        <v>300000.0</v>
      </c>
      <c r="G30" s="71">
        <f>SUMIF('Nhập'!$J$11:$J$19999,$B30,'Nhập'!$M$11:$M$19999)</f>
        <v>0</v>
      </c>
      <c r="H30" s="71">
        <f>SUMIF('Nhập'!$J$11:$J$19999,$B30,'Nhập'!$O$11:$O$19999)</f>
        <v>0</v>
      </c>
      <c r="I30" s="71">
        <f>SUMIF(Xuat!$I$11:$I$19999,$B30,Xuat!$K$11:$K$19999)</f>
        <v>0</v>
      </c>
      <c r="J30" s="71">
        <f>SUMIF(Xuat!$I$11:$I$19999,$B30,Xuat!$K$11:$K$19999)</f>
        <v>0</v>
      </c>
      <c r="K30" s="71">
        <f t="shared" ref="K30:L30" si="44">E30+G30-I30</f>
        <v>4</v>
      </c>
      <c r="L30" s="71">
        <f t="shared" si="44"/>
        <v>300000</v>
      </c>
      <c r="M30" s="71">
        <f t="shared" ref="M30:N30" si="45">E30+G30</f>
        <v>4</v>
      </c>
      <c r="N30" s="71">
        <f t="shared" si="45"/>
        <v>300000</v>
      </c>
      <c r="O30" s="73" t="str">
        <f t="shared" si="5"/>
        <v>Gop</v>
      </c>
      <c r="P30" s="71">
        <f t="shared" si="6"/>
        <v>75000</v>
      </c>
      <c r="Q30" s="74"/>
      <c r="R30" s="75"/>
      <c r="S30" s="75"/>
      <c r="T30" s="75"/>
      <c r="U30" s="75"/>
      <c r="V30" s="75"/>
      <c r="W30" s="75"/>
      <c r="X30" s="75"/>
      <c r="Y30" s="75"/>
      <c r="Z30" s="75"/>
    </row>
    <row r="31" ht="18.75" customHeight="1">
      <c r="A31" s="65">
        <f t="shared" si="7"/>
        <v>22</v>
      </c>
      <c r="B31" s="66" t="s">
        <v>180</v>
      </c>
      <c r="C31" s="67" t="s">
        <v>181</v>
      </c>
      <c r="D31" s="68" t="s">
        <v>162</v>
      </c>
      <c r="E31" s="69">
        <v>4.0</v>
      </c>
      <c r="F31" s="69">
        <v>300000.0</v>
      </c>
      <c r="G31" s="71">
        <f>SUMIF('Nhập'!$J$11:$J$19999,$B31,'Nhập'!$M$11:$M$19999)</f>
        <v>0</v>
      </c>
      <c r="H31" s="71">
        <f>SUMIF('Nhập'!$J$11:$J$19999,$B31,'Nhập'!$O$11:$O$19999)</f>
        <v>0</v>
      </c>
      <c r="I31" s="71">
        <f>SUMIF(Xuat!$I$11:$I$19999,$B31,Xuat!$K$11:$K$19999)</f>
        <v>0</v>
      </c>
      <c r="J31" s="71">
        <f>SUMIF(Xuat!$I$11:$I$19999,$B31,Xuat!$K$11:$K$19999)</f>
        <v>0</v>
      </c>
      <c r="K31" s="71">
        <f t="shared" ref="K31:L31" si="46">E31+G31-I31</f>
        <v>4</v>
      </c>
      <c r="L31" s="71">
        <f t="shared" si="46"/>
        <v>300000</v>
      </c>
      <c r="M31" s="71">
        <f t="shared" ref="M31:N31" si="47">E31+G31</f>
        <v>4</v>
      </c>
      <c r="N31" s="71">
        <f t="shared" si="47"/>
        <v>300000</v>
      </c>
      <c r="O31" s="73" t="str">
        <f t="shared" si="5"/>
        <v>GT 4*8</v>
      </c>
      <c r="P31" s="71">
        <f t="shared" si="6"/>
        <v>75000</v>
      </c>
      <c r="Q31" s="74"/>
      <c r="R31" s="75"/>
      <c r="S31" s="75"/>
      <c r="T31" s="75"/>
      <c r="U31" s="75"/>
      <c r="V31" s="75"/>
      <c r="W31" s="75"/>
      <c r="X31" s="75"/>
      <c r="Y31" s="75"/>
      <c r="Z31" s="75"/>
    </row>
    <row r="32" ht="18.75" customHeight="1">
      <c r="A32" s="65">
        <f t="shared" si="7"/>
        <v>23</v>
      </c>
      <c r="B32" s="66" t="s">
        <v>182</v>
      </c>
      <c r="C32" s="67" t="s">
        <v>183</v>
      </c>
      <c r="D32" s="68" t="s">
        <v>159</v>
      </c>
      <c r="E32" s="69">
        <v>4.0</v>
      </c>
      <c r="F32" s="69">
        <v>300000.0</v>
      </c>
      <c r="G32" s="71">
        <f>SUMIF('Nhập'!$J$11:$J$19999,$B32,'Nhập'!$M$11:$M$19999)</f>
        <v>0</v>
      </c>
      <c r="H32" s="71">
        <f>SUMIF('Nhập'!$J$11:$J$19999,$B32,'Nhập'!$O$11:$O$19999)</f>
        <v>0</v>
      </c>
      <c r="I32" s="71">
        <f>SUMIF(Xuat!$I$11:$I$19999,$B32,Xuat!$K$11:$K$19999)</f>
        <v>0</v>
      </c>
      <c r="J32" s="71">
        <f>SUMIF(Xuat!$I$11:$I$19999,$B32,Xuat!$K$11:$K$19999)</f>
        <v>0</v>
      </c>
      <c r="K32" s="71">
        <f t="shared" ref="K32:L32" si="48">E32+G32-I32</f>
        <v>4</v>
      </c>
      <c r="L32" s="71">
        <f t="shared" si="48"/>
        <v>300000</v>
      </c>
      <c r="M32" s="71">
        <f t="shared" ref="M32:N32" si="49">E32+G32</f>
        <v>4</v>
      </c>
      <c r="N32" s="71">
        <f t="shared" si="49"/>
        <v>300000</v>
      </c>
      <c r="O32" s="73" t="str">
        <f t="shared" si="5"/>
        <v>G V24 25*40</v>
      </c>
      <c r="P32" s="71">
        <f t="shared" si="6"/>
        <v>75000</v>
      </c>
      <c r="Q32" s="74"/>
      <c r="R32" s="75"/>
      <c r="S32" s="75"/>
      <c r="T32" s="75"/>
      <c r="U32" s="75"/>
      <c r="V32" s="75"/>
      <c r="W32" s="75"/>
      <c r="X32" s="75"/>
      <c r="Y32" s="75"/>
      <c r="Z32" s="75"/>
    </row>
    <row r="33" ht="18.75" customHeight="1">
      <c r="A33" s="65">
        <f t="shared" si="7"/>
        <v>24</v>
      </c>
      <c r="B33" s="66" t="s">
        <v>186</v>
      </c>
      <c r="C33" s="67" t="s">
        <v>187</v>
      </c>
      <c r="D33" s="68" t="s">
        <v>100</v>
      </c>
      <c r="E33" s="69">
        <v>4.0</v>
      </c>
      <c r="F33" s="69">
        <v>300000.0</v>
      </c>
      <c r="G33" s="71">
        <f>SUMIF('Nhập'!$J$11:$J$19999,$B33,'Nhập'!$M$11:$M$19999)</f>
        <v>0</v>
      </c>
      <c r="H33" s="71">
        <f>SUMIF('Nhập'!$J$11:$J$19999,$B33,'Nhập'!$O$11:$O$19999)</f>
        <v>0</v>
      </c>
      <c r="I33" s="71">
        <f>SUMIF(Xuat!$I$11:$I$19999,$B33,Xuat!$K$11:$K$19999)</f>
        <v>0</v>
      </c>
      <c r="J33" s="71">
        <f>SUMIF(Xuat!$I$11:$I$19999,$B33,Xuat!$K$11:$K$19999)</f>
        <v>0</v>
      </c>
      <c r="K33" s="71">
        <f t="shared" ref="K33:L33" si="50">E33+G33-I33</f>
        <v>4</v>
      </c>
      <c r="L33" s="71">
        <f t="shared" si="50"/>
        <v>300000</v>
      </c>
      <c r="M33" s="71">
        <f t="shared" ref="M33:N33" si="51">E33+G33</f>
        <v>4</v>
      </c>
      <c r="N33" s="71">
        <f t="shared" si="51"/>
        <v>300000</v>
      </c>
      <c r="O33" s="73" t="str">
        <f t="shared" si="5"/>
        <v>GC</v>
      </c>
      <c r="P33" s="71">
        <f t="shared" si="6"/>
        <v>75000</v>
      </c>
      <c r="Q33" s="74"/>
      <c r="R33" s="75"/>
      <c r="S33" s="75"/>
      <c r="T33" s="75"/>
      <c r="U33" s="75"/>
      <c r="V33" s="75"/>
      <c r="W33" s="75"/>
      <c r="X33" s="75"/>
      <c r="Y33" s="75"/>
      <c r="Z33" s="75"/>
    </row>
    <row r="34" ht="18.75" customHeight="1">
      <c r="A34" s="65">
        <f t="shared" si="7"/>
        <v>25</v>
      </c>
      <c r="B34" s="66" t="s">
        <v>188</v>
      </c>
      <c r="C34" s="67" t="s">
        <v>189</v>
      </c>
      <c r="D34" s="68" t="s">
        <v>100</v>
      </c>
      <c r="E34" s="69">
        <v>4.0</v>
      </c>
      <c r="F34" s="69">
        <v>300000.0</v>
      </c>
      <c r="G34" s="71">
        <f>SUMIF('Nhập'!$J$11:$J$19999,$B34,'Nhập'!$M$11:$M$19999)</f>
        <v>0</v>
      </c>
      <c r="H34" s="71">
        <f>SUMIF('Nhập'!$J$11:$J$19999,$B34,'Nhập'!$O$11:$O$19999)</f>
        <v>0</v>
      </c>
      <c r="I34" s="71">
        <f>SUMIF(Xuat!$I$11:$I$19999,$B34,Xuat!$K$11:$K$19999)</f>
        <v>0</v>
      </c>
      <c r="J34" s="71">
        <f>SUMIF(Xuat!$I$11:$I$19999,$B34,Xuat!$K$11:$K$19999)</f>
        <v>0</v>
      </c>
      <c r="K34" s="71">
        <f t="shared" ref="K34:L34" si="52">E34+G34-I34</f>
        <v>4</v>
      </c>
      <c r="L34" s="71">
        <f t="shared" si="52"/>
        <v>300000</v>
      </c>
      <c r="M34" s="71">
        <f t="shared" ref="M34:N34" si="53">E34+G34</f>
        <v>4</v>
      </c>
      <c r="N34" s="71">
        <f t="shared" si="53"/>
        <v>300000</v>
      </c>
      <c r="O34" s="73" t="str">
        <f t="shared" si="5"/>
        <v>GVK</v>
      </c>
      <c r="P34" s="71">
        <f t="shared" si="6"/>
        <v>75000</v>
      </c>
      <c r="Q34" s="74"/>
      <c r="R34" s="75"/>
      <c r="S34" s="75"/>
      <c r="T34" s="75"/>
      <c r="U34" s="75"/>
      <c r="V34" s="75"/>
      <c r="W34" s="75"/>
      <c r="X34" s="75"/>
      <c r="Y34" s="75"/>
      <c r="Z34" s="75"/>
    </row>
    <row r="35" ht="18.75" customHeight="1">
      <c r="A35" s="65">
        <f t="shared" si="7"/>
        <v>26</v>
      </c>
      <c r="B35" s="66" t="s">
        <v>193</v>
      </c>
      <c r="C35" s="67" t="s">
        <v>194</v>
      </c>
      <c r="D35" s="68" t="s">
        <v>100</v>
      </c>
      <c r="E35" s="69">
        <v>4.0</v>
      </c>
      <c r="F35" s="69">
        <v>300000.0</v>
      </c>
      <c r="G35" s="71">
        <f>SUMIF('Nhập'!$J$11:$J$19999,$B35,'Nhập'!$M$11:$M$19999)</f>
        <v>0</v>
      </c>
      <c r="H35" s="71">
        <f>SUMIF('Nhập'!$J$11:$J$19999,$B35,'Nhập'!$O$11:$O$19999)</f>
        <v>0</v>
      </c>
      <c r="I35" s="71">
        <f>SUMIF(Xuat!$I$11:$I$19999,$B35,Xuat!$K$11:$K$19999)</f>
        <v>0</v>
      </c>
      <c r="J35" s="71">
        <f>SUMIF(Xuat!$I$11:$I$19999,$B35,Xuat!$K$11:$K$19999)</f>
        <v>0</v>
      </c>
      <c r="K35" s="71">
        <f t="shared" ref="K35:L35" si="54">E35+G35-I35</f>
        <v>4</v>
      </c>
      <c r="L35" s="71">
        <f t="shared" si="54"/>
        <v>300000</v>
      </c>
      <c r="M35" s="71">
        <f t="shared" ref="M35:N35" si="55">E35+G35</f>
        <v>4</v>
      </c>
      <c r="N35" s="71">
        <f t="shared" si="55"/>
        <v>300000</v>
      </c>
      <c r="O35" s="73" t="str">
        <f t="shared" si="5"/>
        <v>GVKCT</v>
      </c>
      <c r="P35" s="71">
        <f t="shared" si="6"/>
        <v>75000</v>
      </c>
      <c r="Q35" s="74"/>
      <c r="R35" s="75"/>
      <c r="S35" s="75"/>
      <c r="T35" s="75"/>
      <c r="U35" s="75"/>
      <c r="V35" s="75"/>
      <c r="W35" s="75"/>
      <c r="X35" s="75"/>
      <c r="Y35" s="75"/>
      <c r="Z35" s="75"/>
    </row>
    <row r="36" ht="18.75" customHeight="1">
      <c r="A36" s="65">
        <f t="shared" si="7"/>
        <v>27</v>
      </c>
      <c r="B36" s="66" t="s">
        <v>195</v>
      </c>
      <c r="C36" s="67" t="s">
        <v>196</v>
      </c>
      <c r="D36" s="68" t="s">
        <v>100</v>
      </c>
      <c r="E36" s="69">
        <v>4.0</v>
      </c>
      <c r="F36" s="69">
        <v>300000.0</v>
      </c>
      <c r="G36" s="71">
        <f>SUMIF('Nhập'!$J$11:$J$19999,$B36,'Nhập'!$M$11:$M$19999)</f>
        <v>0</v>
      </c>
      <c r="H36" s="71">
        <f>SUMIF('Nhập'!$J$11:$J$19999,$B36,'Nhập'!$O$11:$O$19999)</f>
        <v>0</v>
      </c>
      <c r="I36" s="71">
        <f>SUMIF(Xuat!$I$11:$I$19999,$B36,Xuat!$K$11:$K$19999)</f>
        <v>0</v>
      </c>
      <c r="J36" s="71">
        <f>SUMIF(Xuat!$I$11:$I$19999,$B36,Xuat!$K$11:$K$19999)</f>
        <v>0</v>
      </c>
      <c r="K36" s="71">
        <f t="shared" ref="K36:L36" si="56">E36+G36-I36</f>
        <v>4</v>
      </c>
      <c r="L36" s="71">
        <f t="shared" si="56"/>
        <v>300000</v>
      </c>
      <c r="M36" s="71">
        <f t="shared" ref="M36:N36" si="57">E36+G36</f>
        <v>4</v>
      </c>
      <c r="N36" s="71">
        <f t="shared" si="57"/>
        <v>300000</v>
      </c>
      <c r="O36" s="73" t="str">
        <f t="shared" si="5"/>
        <v>GVKC</v>
      </c>
      <c r="P36" s="71">
        <f t="shared" si="6"/>
        <v>75000</v>
      </c>
      <c r="Q36" s="74"/>
      <c r="R36" s="75"/>
      <c r="S36" s="75"/>
      <c r="T36" s="75"/>
      <c r="U36" s="75"/>
      <c r="V36" s="75"/>
      <c r="W36" s="75"/>
      <c r="X36" s="75"/>
      <c r="Y36" s="75"/>
      <c r="Z36" s="75"/>
    </row>
    <row r="37" ht="18.75" customHeight="1">
      <c r="A37" s="65">
        <f t="shared" si="7"/>
        <v>28</v>
      </c>
      <c r="B37" s="66" t="s">
        <v>197</v>
      </c>
      <c r="C37" s="67" t="s">
        <v>198</v>
      </c>
      <c r="D37" s="68" t="s">
        <v>107</v>
      </c>
      <c r="E37" s="69">
        <v>4.0</v>
      </c>
      <c r="F37" s="69">
        <v>300000.0</v>
      </c>
      <c r="G37" s="71">
        <f>SUMIF('Nhập'!$J$11:$J$19999,$B37,'Nhập'!$M$11:$M$19999)</f>
        <v>0</v>
      </c>
      <c r="H37" s="71">
        <f>SUMIF('Nhập'!$J$11:$J$19999,$B37,'Nhập'!$O$11:$O$19999)</f>
        <v>0</v>
      </c>
      <c r="I37" s="71">
        <f>SUMIF(Xuat!$I$11:$I$19999,$B37,Xuat!$K$11:$K$19999)</f>
        <v>0</v>
      </c>
      <c r="J37" s="71">
        <f>SUMIF(Xuat!$I$11:$I$19999,$B37,Xuat!$K$11:$K$19999)</f>
        <v>0</v>
      </c>
      <c r="K37" s="71">
        <f t="shared" ref="K37:L37" si="58">E37+G37-I37</f>
        <v>4</v>
      </c>
      <c r="L37" s="71">
        <f t="shared" si="58"/>
        <v>300000</v>
      </c>
      <c r="M37" s="71">
        <f t="shared" ref="M37:N37" si="59">E37+G37</f>
        <v>4</v>
      </c>
      <c r="N37" s="71">
        <f t="shared" si="59"/>
        <v>300000</v>
      </c>
      <c r="O37" s="73" t="str">
        <f t="shared" si="5"/>
        <v>GS</v>
      </c>
      <c r="P37" s="71">
        <f t="shared" si="6"/>
        <v>75000</v>
      </c>
      <c r="Q37" s="74"/>
      <c r="R37" s="75"/>
      <c r="S37" s="75"/>
      <c r="T37" s="75"/>
      <c r="U37" s="75"/>
      <c r="V37" s="75"/>
      <c r="W37" s="75"/>
      <c r="X37" s="75"/>
      <c r="Y37" s="75"/>
      <c r="Z37" s="75"/>
    </row>
    <row r="38" ht="18.75" customHeight="1">
      <c r="A38" s="65">
        <f t="shared" si="7"/>
        <v>29</v>
      </c>
      <c r="B38" s="66" t="s">
        <v>201</v>
      </c>
      <c r="C38" s="67" t="s">
        <v>202</v>
      </c>
      <c r="D38" s="68" t="s">
        <v>103</v>
      </c>
      <c r="E38" s="69">
        <v>4.0</v>
      </c>
      <c r="F38" s="69">
        <v>300000.0</v>
      </c>
      <c r="G38" s="71">
        <f>SUMIF('Nhập'!$J$11:$J$19999,$B38,'Nhập'!$M$11:$M$19999)</f>
        <v>0</v>
      </c>
      <c r="H38" s="71">
        <f>SUMIF('Nhập'!$J$11:$J$19999,$B38,'Nhập'!$O$11:$O$19999)</f>
        <v>0</v>
      </c>
      <c r="I38" s="71">
        <f>SUMIF(Xuat!$I$11:$I$19999,$B38,Xuat!$K$11:$K$19999)</f>
        <v>0</v>
      </c>
      <c r="J38" s="71">
        <f>SUMIF(Xuat!$I$11:$I$19999,$B38,Xuat!$K$11:$K$19999)</f>
        <v>0</v>
      </c>
      <c r="K38" s="71">
        <f t="shared" ref="K38:L38" si="60">E38+G38-I38</f>
        <v>4</v>
      </c>
      <c r="L38" s="71">
        <f t="shared" si="60"/>
        <v>300000</v>
      </c>
      <c r="M38" s="71">
        <f t="shared" ref="M38:N38" si="61">E38+G38</f>
        <v>4</v>
      </c>
      <c r="N38" s="71">
        <f t="shared" si="61"/>
        <v>300000</v>
      </c>
      <c r="O38" s="73" t="str">
        <f t="shared" si="5"/>
        <v>KB</v>
      </c>
      <c r="P38" s="71">
        <f t="shared" si="6"/>
        <v>75000</v>
      </c>
      <c r="Q38" s="74"/>
      <c r="R38" s="75"/>
      <c r="S38" s="75"/>
      <c r="T38" s="75"/>
      <c r="U38" s="75"/>
      <c r="V38" s="75"/>
      <c r="W38" s="75"/>
      <c r="X38" s="75"/>
      <c r="Y38" s="75"/>
      <c r="Z38" s="75"/>
    </row>
    <row r="39" ht="18.75" customHeight="1">
      <c r="A39" s="65">
        <f t="shared" si="7"/>
        <v>30</v>
      </c>
      <c r="B39" s="66" t="s">
        <v>203</v>
      </c>
      <c r="C39" s="67" t="s">
        <v>204</v>
      </c>
      <c r="D39" s="68" t="s">
        <v>103</v>
      </c>
      <c r="E39" s="69">
        <v>4.0</v>
      </c>
      <c r="F39" s="69">
        <v>300000.0</v>
      </c>
      <c r="G39" s="71">
        <f>SUMIF('Nhập'!$J$11:$J$19999,$B39,'Nhập'!$M$11:$M$19999)</f>
        <v>0</v>
      </c>
      <c r="H39" s="71">
        <f>SUMIF('Nhập'!$J$11:$J$19999,$B39,'Nhập'!$O$11:$O$19999)</f>
        <v>0</v>
      </c>
      <c r="I39" s="71">
        <f>SUMIF(Xuat!$I$11:$I$19999,$B39,Xuat!$K$11:$K$19999)</f>
        <v>0</v>
      </c>
      <c r="J39" s="71">
        <f>SUMIF(Xuat!$I$11:$I$19999,$B39,Xuat!$K$11:$K$19999)</f>
        <v>0</v>
      </c>
      <c r="K39" s="71">
        <f t="shared" ref="K39:L39" si="62">E39+G39-I39</f>
        <v>4</v>
      </c>
      <c r="L39" s="71">
        <f t="shared" si="62"/>
        <v>300000</v>
      </c>
      <c r="M39" s="71">
        <f t="shared" ref="M39:N39" si="63">E39+G39</f>
        <v>4</v>
      </c>
      <c r="N39" s="71">
        <f t="shared" si="63"/>
        <v>300000</v>
      </c>
      <c r="O39" s="73" t="str">
        <f t="shared" si="5"/>
        <v>KG</v>
      </c>
      <c r="P39" s="71">
        <f t="shared" si="6"/>
        <v>75000</v>
      </c>
      <c r="Q39" s="74"/>
      <c r="R39" s="75"/>
      <c r="S39" s="75"/>
      <c r="T39" s="75"/>
      <c r="U39" s="75"/>
      <c r="V39" s="75"/>
      <c r="W39" s="75"/>
      <c r="X39" s="75"/>
      <c r="Y39" s="75"/>
      <c r="Z39" s="75"/>
    </row>
    <row r="40" ht="18.75" customHeight="1">
      <c r="A40" s="65">
        <f t="shared" si="7"/>
        <v>31</v>
      </c>
      <c r="B40" s="66" t="s">
        <v>205</v>
      </c>
      <c r="C40" s="67" t="s">
        <v>206</v>
      </c>
      <c r="D40" s="68" t="s">
        <v>207</v>
      </c>
      <c r="E40" s="69">
        <v>4.0</v>
      </c>
      <c r="F40" s="69">
        <v>300000.0</v>
      </c>
      <c r="G40" s="71">
        <f>SUMIF('Nhập'!$J$11:$J$19999,$B40,'Nhập'!$M$11:$M$19999)</f>
        <v>0</v>
      </c>
      <c r="H40" s="71">
        <f>SUMIF('Nhập'!$J$11:$J$19999,$B40,'Nhập'!$O$11:$O$19999)</f>
        <v>0</v>
      </c>
      <c r="I40" s="71">
        <f>SUMIF(Xuat!$I$11:$I$19999,$B40,Xuat!$K$11:$K$19999)</f>
        <v>0</v>
      </c>
      <c r="J40" s="71">
        <f>SUMIF(Xuat!$I$11:$I$19999,$B40,Xuat!$K$11:$K$19999)</f>
        <v>0</v>
      </c>
      <c r="K40" s="71">
        <f t="shared" ref="K40:L40" si="64">E40+G40-I40</f>
        <v>4</v>
      </c>
      <c r="L40" s="71">
        <f t="shared" si="64"/>
        <v>300000</v>
      </c>
      <c r="M40" s="71">
        <f t="shared" ref="M40:N40" si="65">E40+G40</f>
        <v>4</v>
      </c>
      <c r="N40" s="71">
        <f t="shared" si="65"/>
        <v>300000</v>
      </c>
      <c r="O40" s="73" t="str">
        <f t="shared" si="5"/>
        <v>KDO 200G</v>
      </c>
      <c r="P40" s="71">
        <f t="shared" si="6"/>
        <v>75000</v>
      </c>
      <c r="Q40" s="74"/>
      <c r="R40" s="75"/>
      <c r="S40" s="75"/>
      <c r="T40" s="75"/>
      <c r="U40" s="75"/>
      <c r="V40" s="75"/>
      <c r="W40" s="75"/>
      <c r="X40" s="75"/>
      <c r="Y40" s="75"/>
      <c r="Z40" s="75"/>
    </row>
    <row r="41" ht="18.75" customHeight="1">
      <c r="A41" s="65">
        <f t="shared" si="7"/>
        <v>32</v>
      </c>
      <c r="B41" s="66" t="s">
        <v>210</v>
      </c>
      <c r="C41" s="67" t="s">
        <v>211</v>
      </c>
      <c r="D41" s="68" t="s">
        <v>212</v>
      </c>
      <c r="E41" s="69">
        <v>4.0</v>
      </c>
      <c r="F41" s="69">
        <v>300000.0</v>
      </c>
      <c r="G41" s="71">
        <f>SUMIF('Nhập'!$J$11:$J$19999,$B41,'Nhập'!$M$11:$M$19999)</f>
        <v>0</v>
      </c>
      <c r="H41" s="71">
        <f>SUMIF('Nhập'!$J$11:$J$19999,$B41,'Nhập'!$O$11:$O$19999)</f>
        <v>0</v>
      </c>
      <c r="I41" s="71">
        <f>SUMIF(Xuat!$I$11:$I$19999,$B41,Xuat!$K$11:$K$19999)</f>
        <v>0</v>
      </c>
      <c r="J41" s="71">
        <f>SUMIF(Xuat!$I$11:$I$19999,$B41,Xuat!$K$11:$K$19999)</f>
        <v>0</v>
      </c>
      <c r="K41" s="71">
        <f t="shared" ref="K41:L41" si="66">E41+G41-I41</f>
        <v>4</v>
      </c>
      <c r="L41" s="71">
        <f t="shared" si="66"/>
        <v>300000</v>
      </c>
      <c r="M41" s="71">
        <f t="shared" ref="M41:N41" si="67">E41+G41</f>
        <v>4</v>
      </c>
      <c r="N41" s="71">
        <f t="shared" si="67"/>
        <v>300000</v>
      </c>
      <c r="O41" s="73" t="str">
        <f t="shared" si="5"/>
        <v>K5L</v>
      </c>
      <c r="P41" s="71">
        <f t="shared" si="6"/>
        <v>75000</v>
      </c>
      <c r="Q41" s="74"/>
      <c r="R41" s="75"/>
      <c r="S41" s="75"/>
      <c r="T41" s="75"/>
      <c r="U41" s="75"/>
      <c r="V41" s="75"/>
      <c r="W41" s="75"/>
      <c r="X41" s="75"/>
      <c r="Y41" s="75"/>
      <c r="Z41" s="75"/>
    </row>
    <row r="42" ht="18.75" customHeight="1">
      <c r="A42" s="65">
        <f t="shared" si="7"/>
        <v>33</v>
      </c>
      <c r="B42" s="66" t="s">
        <v>216</v>
      </c>
      <c r="C42" s="67" t="s">
        <v>217</v>
      </c>
      <c r="D42" s="68" t="s">
        <v>212</v>
      </c>
      <c r="E42" s="69">
        <v>4.0</v>
      </c>
      <c r="F42" s="69">
        <v>300000.0</v>
      </c>
      <c r="G42" s="71">
        <f>SUMIF('Nhập'!$J$11:$J$19999,$B42,'Nhập'!$M$11:$M$19999)</f>
        <v>0</v>
      </c>
      <c r="H42" s="71">
        <f>SUMIF('Nhập'!$J$11:$J$19999,$B42,'Nhập'!$O$11:$O$19999)</f>
        <v>0</v>
      </c>
      <c r="I42" s="71">
        <f>SUMIF(Xuat!$I$11:$I$19999,$B42,Xuat!$K$11:$K$19999)</f>
        <v>0</v>
      </c>
      <c r="J42" s="71">
        <f>SUMIF(Xuat!$I$11:$I$19999,$B42,Xuat!$K$11:$K$19999)</f>
        <v>0</v>
      </c>
      <c r="K42" s="71">
        <f t="shared" ref="K42:L42" si="68">E42+G42-I42</f>
        <v>4</v>
      </c>
      <c r="L42" s="71">
        <f t="shared" si="68"/>
        <v>300000</v>
      </c>
      <c r="M42" s="71">
        <f t="shared" ref="M42:N42" si="69">E42+G42</f>
        <v>4</v>
      </c>
      <c r="N42" s="71">
        <f t="shared" si="69"/>
        <v>300000</v>
      </c>
      <c r="O42" s="73" t="str">
        <f t="shared" si="5"/>
        <v>KT4ly</v>
      </c>
      <c r="P42" s="71">
        <f t="shared" si="6"/>
        <v>75000</v>
      </c>
      <c r="Q42" s="74"/>
      <c r="R42" s="75"/>
      <c r="S42" s="75"/>
      <c r="T42" s="75"/>
      <c r="U42" s="75"/>
      <c r="V42" s="75"/>
      <c r="W42" s="75"/>
      <c r="X42" s="75"/>
      <c r="Y42" s="75"/>
      <c r="Z42" s="75"/>
    </row>
    <row r="43" ht="18.75" customHeight="1">
      <c r="A43" s="65">
        <f t="shared" si="7"/>
        <v>34</v>
      </c>
      <c r="B43" s="66" t="s">
        <v>218</v>
      </c>
      <c r="C43" s="67" t="s">
        <v>219</v>
      </c>
      <c r="D43" s="68" t="s">
        <v>220</v>
      </c>
      <c r="E43" s="69">
        <v>4.0</v>
      </c>
      <c r="F43" s="69">
        <v>300000.0</v>
      </c>
      <c r="G43" s="71">
        <f>SUMIF('Nhập'!$J$11:$J$19999,$B43,'Nhập'!$M$11:$M$19999)</f>
        <v>0</v>
      </c>
      <c r="H43" s="71">
        <f>SUMIF('Nhập'!$J$11:$J$19999,$B43,'Nhập'!$O$11:$O$19999)</f>
        <v>0</v>
      </c>
      <c r="I43" s="71">
        <f>SUMIF(Xuat!$I$11:$I$19999,$B43,Xuat!$K$11:$K$19999)</f>
        <v>0</v>
      </c>
      <c r="J43" s="71">
        <f>SUMIF(Xuat!$I$11:$I$19999,$B43,Xuat!$K$11:$K$19999)</f>
        <v>0</v>
      </c>
      <c r="K43" s="71">
        <f t="shared" ref="K43:L43" si="70">E43+G43-I43</f>
        <v>4</v>
      </c>
      <c r="L43" s="71">
        <f t="shared" si="70"/>
        <v>300000</v>
      </c>
      <c r="M43" s="71">
        <f t="shared" ref="M43:N43" si="71">E43+G43</f>
        <v>4</v>
      </c>
      <c r="N43" s="71">
        <f t="shared" si="71"/>
        <v>300000</v>
      </c>
      <c r="O43" s="73" t="str">
        <f t="shared" si="5"/>
        <v>LB40</v>
      </c>
      <c r="P43" s="71">
        <f t="shared" si="6"/>
        <v>75000</v>
      </c>
      <c r="Q43" s="74"/>
      <c r="R43" s="75"/>
      <c r="S43" s="75"/>
      <c r="T43" s="75"/>
      <c r="U43" s="75"/>
      <c r="V43" s="75"/>
      <c r="W43" s="75"/>
      <c r="X43" s="75"/>
      <c r="Y43" s="75"/>
      <c r="Z43" s="75"/>
    </row>
    <row r="44" ht="18.75" customHeight="1">
      <c r="A44" s="65">
        <f t="shared" si="7"/>
        <v>35</v>
      </c>
      <c r="B44" s="66" t="s">
        <v>222</v>
      </c>
      <c r="C44" s="67" t="s">
        <v>223</v>
      </c>
      <c r="D44" s="68" t="s">
        <v>103</v>
      </c>
      <c r="E44" s="69">
        <v>4.0</v>
      </c>
      <c r="F44" s="69">
        <v>300000.0</v>
      </c>
      <c r="G44" s="71">
        <f>SUMIF('Nhập'!$J$11:$J$19999,$B44,'Nhập'!$M$11:$M$19999)</f>
        <v>0</v>
      </c>
      <c r="H44" s="71">
        <f>SUMIF('Nhập'!$J$11:$J$19999,$B44,'Nhập'!$O$11:$O$19999)</f>
        <v>0</v>
      </c>
      <c r="I44" s="71">
        <f>SUMIF(Xuat!$I$11:$I$19999,$B44,Xuat!$K$11:$K$19999)</f>
        <v>0</v>
      </c>
      <c r="J44" s="71">
        <f>SUMIF(Xuat!$I$11:$I$19999,$B44,Xuat!$K$11:$K$19999)</f>
        <v>0</v>
      </c>
      <c r="K44" s="71">
        <f t="shared" ref="K44:L44" si="72">E44+G44-I44</f>
        <v>4</v>
      </c>
      <c r="L44" s="71">
        <f t="shared" si="72"/>
        <v>300000</v>
      </c>
      <c r="M44" s="71">
        <f t="shared" ref="M44:N44" si="73">E44+G44</f>
        <v>4</v>
      </c>
      <c r="N44" s="71">
        <f t="shared" si="73"/>
        <v>300000</v>
      </c>
      <c r="O44" s="73" t="str">
        <f t="shared" si="5"/>
        <v>NT</v>
      </c>
      <c r="P44" s="71">
        <f t="shared" si="6"/>
        <v>75000</v>
      </c>
      <c r="Q44" s="74"/>
      <c r="R44" s="75"/>
      <c r="S44" s="75"/>
      <c r="T44" s="75"/>
      <c r="U44" s="75"/>
      <c r="V44" s="75"/>
      <c r="W44" s="75"/>
      <c r="X44" s="75"/>
      <c r="Y44" s="75"/>
      <c r="Z44" s="75"/>
    </row>
    <row r="45" ht="18.75" customHeight="1">
      <c r="A45" s="65">
        <f t="shared" si="7"/>
        <v>36</v>
      </c>
      <c r="B45" s="66" t="s">
        <v>224</v>
      </c>
      <c r="C45" s="67" t="s">
        <v>225</v>
      </c>
      <c r="D45" s="68" t="s">
        <v>103</v>
      </c>
      <c r="E45" s="69">
        <v>4.0</v>
      </c>
      <c r="F45" s="69">
        <v>300000.0</v>
      </c>
      <c r="G45" s="71">
        <f>SUMIF('Nhập'!$J$11:$J$19999,$B45,'Nhập'!$M$11:$M$19999)</f>
        <v>0</v>
      </c>
      <c r="H45" s="71">
        <f>SUMIF('Nhập'!$J$11:$J$19999,$B45,'Nhập'!$O$11:$O$19999)</f>
        <v>0</v>
      </c>
      <c r="I45" s="71">
        <f>SUMIF(Xuat!$I$11:$I$19999,$B45,Xuat!$K$11:$K$19999)</f>
        <v>0</v>
      </c>
      <c r="J45" s="71">
        <f>SUMIF(Xuat!$I$11:$I$19999,$B45,Xuat!$K$11:$K$19999)</f>
        <v>0</v>
      </c>
      <c r="K45" s="71">
        <f t="shared" ref="K45:L45" si="74">E45+G45-I45</f>
        <v>4</v>
      </c>
      <c r="L45" s="71">
        <f t="shared" si="74"/>
        <v>300000</v>
      </c>
      <c r="M45" s="71">
        <f t="shared" ref="M45:N45" si="75">E45+G45</f>
        <v>4</v>
      </c>
      <c r="N45" s="71">
        <f t="shared" si="75"/>
        <v>300000</v>
      </c>
      <c r="O45" s="73" t="str">
        <f t="shared" si="5"/>
        <v>OIN</v>
      </c>
      <c r="P45" s="71">
        <f t="shared" si="6"/>
        <v>75000</v>
      </c>
      <c r="Q45" s="74"/>
      <c r="R45" s="75"/>
      <c r="S45" s="75"/>
      <c r="T45" s="75"/>
      <c r="U45" s="75"/>
      <c r="V45" s="75"/>
      <c r="W45" s="75"/>
      <c r="X45" s="75"/>
      <c r="Y45" s="75"/>
      <c r="Z45" s="75"/>
    </row>
    <row r="46" ht="18.75" customHeight="1">
      <c r="A46" s="65">
        <f t="shared" si="7"/>
        <v>37</v>
      </c>
      <c r="B46" s="66" t="s">
        <v>226</v>
      </c>
      <c r="C46" s="67" t="s">
        <v>227</v>
      </c>
      <c r="D46" s="68" t="s">
        <v>228</v>
      </c>
      <c r="E46" s="69">
        <v>4.0</v>
      </c>
      <c r="F46" s="69">
        <v>300000.0</v>
      </c>
      <c r="G46" s="71">
        <f>SUMIF('Nhập'!$J$11:$J$19999,$B46,'Nhập'!$M$11:$M$19999)</f>
        <v>0</v>
      </c>
      <c r="H46" s="71">
        <f>SUMIF('Nhập'!$J$11:$J$19999,$B46,'Nhập'!$O$11:$O$19999)</f>
        <v>0</v>
      </c>
      <c r="I46" s="71">
        <f>SUMIF(Xuat!$I$11:$I$19999,$B46,Xuat!$K$11:$K$19999)</f>
        <v>0</v>
      </c>
      <c r="J46" s="71">
        <f>SUMIF(Xuat!$I$11:$I$19999,$B46,Xuat!$K$11:$K$19999)</f>
        <v>0</v>
      </c>
      <c r="K46" s="71">
        <f t="shared" ref="K46:L46" si="76">E46+G46-I46</f>
        <v>4</v>
      </c>
      <c r="L46" s="71">
        <f t="shared" si="76"/>
        <v>300000</v>
      </c>
      <c r="M46" s="71">
        <f t="shared" ref="M46:N46" si="77">E46+G46</f>
        <v>4</v>
      </c>
      <c r="N46" s="71">
        <f t="shared" si="77"/>
        <v>300000</v>
      </c>
      <c r="O46" s="73" t="str">
        <f t="shared" si="5"/>
        <v>OuPVC 21</v>
      </c>
      <c r="P46" s="71">
        <f t="shared" si="6"/>
        <v>75000</v>
      </c>
      <c r="Q46" s="74"/>
      <c r="R46" s="75"/>
      <c r="S46" s="75"/>
      <c r="T46" s="75"/>
      <c r="U46" s="75"/>
      <c r="V46" s="75"/>
      <c r="W46" s="75"/>
      <c r="X46" s="75"/>
      <c r="Y46" s="75"/>
      <c r="Z46" s="75"/>
    </row>
    <row r="47" ht="18.75" customHeight="1">
      <c r="A47" s="65">
        <f t="shared" si="7"/>
        <v>38</v>
      </c>
      <c r="B47" s="66" t="s">
        <v>229</v>
      </c>
      <c r="C47" s="67" t="s">
        <v>230</v>
      </c>
      <c r="D47" s="68" t="s">
        <v>228</v>
      </c>
      <c r="E47" s="69">
        <v>4.0</v>
      </c>
      <c r="F47" s="69">
        <v>300000.0</v>
      </c>
      <c r="G47" s="71">
        <f>SUMIF('Nhập'!$J$11:$J$19999,$B47,'Nhập'!$M$11:$M$19999)</f>
        <v>0</v>
      </c>
      <c r="H47" s="71">
        <f>SUMIF('Nhập'!$J$11:$J$19999,$B47,'Nhập'!$O$11:$O$19999)</f>
        <v>0</v>
      </c>
      <c r="I47" s="71">
        <f>SUMIF(Xuat!$I$11:$I$19999,$B47,Xuat!$K$11:$K$19999)</f>
        <v>0</v>
      </c>
      <c r="J47" s="71">
        <f>SUMIF(Xuat!$I$11:$I$19999,$B47,Xuat!$K$11:$K$19999)</f>
        <v>0</v>
      </c>
      <c r="K47" s="71">
        <f t="shared" ref="K47:L47" si="78">E47+G47-I47</f>
        <v>4</v>
      </c>
      <c r="L47" s="71">
        <f t="shared" si="78"/>
        <v>300000</v>
      </c>
      <c r="M47" s="71">
        <f t="shared" ref="M47:N47" si="79">E47+G47</f>
        <v>4</v>
      </c>
      <c r="N47" s="71">
        <f t="shared" si="79"/>
        <v>300000</v>
      </c>
      <c r="O47" s="73" t="str">
        <f t="shared" si="5"/>
        <v>OuPVC 27</v>
      </c>
      <c r="P47" s="71">
        <f t="shared" si="6"/>
        <v>75000</v>
      </c>
      <c r="Q47" s="74"/>
      <c r="R47" s="75"/>
      <c r="S47" s="75"/>
      <c r="T47" s="75"/>
      <c r="U47" s="75"/>
      <c r="V47" s="75"/>
      <c r="W47" s="75"/>
      <c r="X47" s="75"/>
      <c r="Y47" s="75"/>
      <c r="Z47" s="75"/>
    </row>
    <row r="48" ht="18.75" customHeight="1">
      <c r="A48" s="65">
        <f t="shared" si="7"/>
        <v>39</v>
      </c>
      <c r="B48" s="66" t="s">
        <v>231</v>
      </c>
      <c r="C48" s="67" t="s">
        <v>232</v>
      </c>
      <c r="D48" s="68" t="s">
        <v>228</v>
      </c>
      <c r="E48" s="69">
        <v>4.0</v>
      </c>
      <c r="F48" s="69">
        <v>300000.0</v>
      </c>
      <c r="G48" s="71">
        <f>SUMIF('Nhập'!$J$11:$J$19999,$B48,'Nhập'!$M$11:$M$19999)</f>
        <v>0</v>
      </c>
      <c r="H48" s="71">
        <f>SUMIF('Nhập'!$J$11:$J$19999,$B48,'Nhập'!$O$11:$O$19999)</f>
        <v>0</v>
      </c>
      <c r="I48" s="71">
        <f>SUMIF(Xuat!$I$11:$I$19999,$B48,Xuat!$K$11:$K$19999)</f>
        <v>0</v>
      </c>
      <c r="J48" s="71">
        <f>SUMIF(Xuat!$I$11:$I$19999,$B48,Xuat!$K$11:$K$19999)</f>
        <v>0</v>
      </c>
      <c r="K48" s="71">
        <f t="shared" ref="K48:L48" si="80">E48+G48-I48</f>
        <v>4</v>
      </c>
      <c r="L48" s="71">
        <f t="shared" si="80"/>
        <v>300000</v>
      </c>
      <c r="M48" s="71">
        <f t="shared" ref="M48:N48" si="81">E48+G48</f>
        <v>4</v>
      </c>
      <c r="N48" s="71">
        <f t="shared" si="81"/>
        <v>300000</v>
      </c>
      <c r="O48" s="73" t="str">
        <f t="shared" si="5"/>
        <v>OuPVC34*2</v>
      </c>
      <c r="P48" s="71">
        <f t="shared" si="6"/>
        <v>75000</v>
      </c>
      <c r="Q48" s="74"/>
      <c r="R48" s="75"/>
      <c r="S48" s="75"/>
      <c r="T48" s="75"/>
      <c r="U48" s="75"/>
      <c r="V48" s="75"/>
      <c r="W48" s="75"/>
      <c r="X48" s="75"/>
      <c r="Y48" s="75"/>
      <c r="Z48" s="75"/>
    </row>
    <row r="49" ht="18.75" customHeight="1">
      <c r="A49" s="65">
        <f t="shared" si="7"/>
        <v>40</v>
      </c>
      <c r="B49" s="66" t="s">
        <v>233</v>
      </c>
      <c r="C49" s="67" t="s">
        <v>234</v>
      </c>
      <c r="D49" s="68" t="s">
        <v>228</v>
      </c>
      <c r="E49" s="69">
        <v>4.0</v>
      </c>
      <c r="F49" s="69">
        <v>300000.0</v>
      </c>
      <c r="G49" s="71">
        <f>SUMIF('Nhập'!$J$11:$J$19999,$B49,'Nhập'!$M$11:$M$19999)</f>
        <v>0</v>
      </c>
      <c r="H49" s="71">
        <f>SUMIF('Nhập'!$J$11:$J$19999,$B49,'Nhập'!$O$11:$O$19999)</f>
        <v>0</v>
      </c>
      <c r="I49" s="71">
        <f>SUMIF(Xuat!$I$11:$I$19999,$B49,Xuat!$K$11:$K$19999)</f>
        <v>0</v>
      </c>
      <c r="J49" s="71">
        <f>SUMIF(Xuat!$I$11:$I$19999,$B49,Xuat!$K$11:$K$19999)</f>
        <v>0</v>
      </c>
      <c r="K49" s="71">
        <f t="shared" ref="K49:L49" si="82">E49+G49-I49</f>
        <v>4</v>
      </c>
      <c r="L49" s="71">
        <f t="shared" si="82"/>
        <v>300000</v>
      </c>
      <c r="M49" s="71">
        <f t="shared" ref="M49:N49" si="83">E49+G49</f>
        <v>4</v>
      </c>
      <c r="N49" s="71">
        <f t="shared" si="83"/>
        <v>300000</v>
      </c>
      <c r="O49" s="73" t="str">
        <f t="shared" si="5"/>
        <v>OuPVC42*2.1</v>
      </c>
      <c r="P49" s="71">
        <f t="shared" si="6"/>
        <v>75000</v>
      </c>
      <c r="Q49" s="74"/>
      <c r="R49" s="75"/>
      <c r="S49" s="75"/>
      <c r="T49" s="75"/>
      <c r="U49" s="75"/>
      <c r="V49" s="75"/>
      <c r="W49" s="75"/>
      <c r="X49" s="75"/>
      <c r="Y49" s="75"/>
      <c r="Z49" s="75"/>
    </row>
    <row r="50" ht="18.75" customHeight="1">
      <c r="A50" s="65">
        <f t="shared" si="7"/>
        <v>41</v>
      </c>
      <c r="B50" s="66" t="s">
        <v>235</v>
      </c>
      <c r="C50" s="67" t="s">
        <v>236</v>
      </c>
      <c r="D50" s="68" t="s">
        <v>228</v>
      </c>
      <c r="E50" s="69">
        <v>4.0</v>
      </c>
      <c r="F50" s="69">
        <v>300000.0</v>
      </c>
      <c r="G50" s="71">
        <f>SUMIF('Nhập'!$J$11:$J$19999,$B50,'Nhập'!$M$11:$M$19999)</f>
        <v>0</v>
      </c>
      <c r="H50" s="71">
        <f>SUMIF('Nhập'!$J$11:$J$19999,$B50,'Nhập'!$O$11:$O$19999)</f>
        <v>0</v>
      </c>
      <c r="I50" s="71">
        <f>SUMIF(Xuat!$I$11:$I$19999,$B50,Xuat!$K$11:$K$19999)</f>
        <v>0</v>
      </c>
      <c r="J50" s="71">
        <f>SUMIF(Xuat!$I$11:$I$19999,$B50,Xuat!$K$11:$K$19999)</f>
        <v>0</v>
      </c>
      <c r="K50" s="71">
        <f t="shared" ref="K50:L50" si="84">E50+G50-I50</f>
        <v>4</v>
      </c>
      <c r="L50" s="71">
        <f t="shared" si="84"/>
        <v>300000</v>
      </c>
      <c r="M50" s="71">
        <f t="shared" ref="M50:N50" si="85">E50+G50</f>
        <v>4</v>
      </c>
      <c r="N50" s="71">
        <f t="shared" si="85"/>
        <v>300000</v>
      </c>
      <c r="O50" s="73" t="str">
        <f t="shared" si="5"/>
        <v>OuPVC90*2.9</v>
      </c>
      <c r="P50" s="71">
        <f t="shared" si="6"/>
        <v>75000</v>
      </c>
      <c r="Q50" s="74"/>
      <c r="R50" s="75"/>
      <c r="S50" s="75"/>
      <c r="T50" s="75"/>
      <c r="U50" s="75"/>
      <c r="V50" s="75"/>
      <c r="W50" s="75"/>
      <c r="X50" s="75"/>
      <c r="Y50" s="75"/>
      <c r="Z50" s="75"/>
    </row>
    <row r="51" ht="18.75" customHeight="1">
      <c r="A51" s="65">
        <f t="shared" si="7"/>
        <v>42</v>
      </c>
      <c r="B51" s="66" t="s">
        <v>237</v>
      </c>
      <c r="C51" s="67" t="s">
        <v>238</v>
      </c>
      <c r="D51" s="68" t="s">
        <v>103</v>
      </c>
      <c r="E51" s="69">
        <v>4.0</v>
      </c>
      <c r="F51" s="69">
        <v>300000.0</v>
      </c>
      <c r="G51" s="71">
        <f>SUMIF('Nhập'!$J$11:$J$19999,$B51,'Nhập'!$M$11:$M$19999)</f>
        <v>900</v>
      </c>
      <c r="H51" s="71">
        <f>SUMIF('Nhập'!$J$11:$J$19999,$B51,'Nhập'!$O$11:$O$19999)</f>
        <v>17263638</v>
      </c>
      <c r="I51" s="71">
        <f>SUMIF(Xuat!$I$11:$I$19999,$B51,Xuat!$K$11:$K$19999)</f>
        <v>0</v>
      </c>
      <c r="J51" s="71">
        <f>SUMIF(Xuat!$I$11:$I$19999,$B51,Xuat!$K$11:$K$19999)</f>
        <v>0</v>
      </c>
      <c r="K51" s="71">
        <f t="shared" ref="K51:L51" si="86">E51+G51-I51</f>
        <v>904</v>
      </c>
      <c r="L51" s="71">
        <f t="shared" si="86"/>
        <v>17563638</v>
      </c>
      <c r="M51" s="71">
        <f t="shared" ref="M51:N51" si="87">E51+G51</f>
        <v>904</v>
      </c>
      <c r="N51" s="71">
        <f t="shared" si="87"/>
        <v>17563638</v>
      </c>
      <c r="O51" s="73" t="str">
        <f t="shared" si="5"/>
        <v>QH3.2</v>
      </c>
      <c r="P51" s="71">
        <f t="shared" si="6"/>
        <v>19428.8031</v>
      </c>
      <c r="Q51" s="74"/>
      <c r="R51" s="75"/>
      <c r="S51" s="75"/>
      <c r="T51" s="75"/>
      <c r="U51" s="75"/>
      <c r="V51" s="75"/>
      <c r="W51" s="75"/>
      <c r="X51" s="75"/>
      <c r="Y51" s="75"/>
      <c r="Z51" s="75"/>
    </row>
    <row r="52" ht="18.75" customHeight="1">
      <c r="A52" s="65">
        <f t="shared" si="7"/>
        <v>43</v>
      </c>
      <c r="B52" s="66" t="s">
        <v>239</v>
      </c>
      <c r="C52" s="67" t="s">
        <v>240</v>
      </c>
      <c r="D52" s="68" t="s">
        <v>103</v>
      </c>
      <c r="E52" s="69">
        <v>4.0</v>
      </c>
      <c r="F52" s="69">
        <v>300000.0</v>
      </c>
      <c r="G52" s="71">
        <f>SUMIF('Nhập'!$J$11:$J$19999,$B52,'Nhập'!$M$11:$M$19999)</f>
        <v>900</v>
      </c>
      <c r="H52" s="71">
        <f>SUMIF('Nhập'!$J$11:$J$19999,$B52,'Nhập'!$O$11:$O$19999)</f>
        <v>17345457</v>
      </c>
      <c r="I52" s="71">
        <f>SUMIF(Xuat!$I$11:$I$19999,$B52,Xuat!$K$11:$K$19999)</f>
        <v>0</v>
      </c>
      <c r="J52" s="71">
        <f>SUMIF(Xuat!$I$11:$I$19999,$B52,Xuat!$K$11:$K$19999)</f>
        <v>0</v>
      </c>
      <c r="K52" s="71">
        <f t="shared" ref="K52:L52" si="88">E52+G52-I52</f>
        <v>904</v>
      </c>
      <c r="L52" s="71">
        <f t="shared" si="88"/>
        <v>17645457</v>
      </c>
      <c r="M52" s="71">
        <f t="shared" ref="M52:N52" si="89">E52+G52</f>
        <v>904</v>
      </c>
      <c r="N52" s="71">
        <f t="shared" si="89"/>
        <v>17645457</v>
      </c>
      <c r="O52" s="73" t="str">
        <f t="shared" si="5"/>
        <v>QH 421 3.2</v>
      </c>
      <c r="P52" s="71">
        <f t="shared" si="6"/>
        <v>19519.31084</v>
      </c>
      <c r="Q52" s="74"/>
      <c r="R52" s="75"/>
      <c r="S52" s="75"/>
      <c r="T52" s="75"/>
      <c r="U52" s="75"/>
      <c r="V52" s="75"/>
      <c r="W52" s="75"/>
      <c r="X52" s="75"/>
      <c r="Y52" s="75"/>
      <c r="Z52" s="75"/>
    </row>
    <row r="53" ht="18.75" customHeight="1">
      <c r="A53" s="65">
        <f t="shared" si="7"/>
        <v>44</v>
      </c>
      <c r="B53" s="66" t="s">
        <v>241</v>
      </c>
      <c r="C53" s="67" t="s">
        <v>242</v>
      </c>
      <c r="D53" s="68" t="s">
        <v>103</v>
      </c>
      <c r="E53" s="69">
        <v>4.0</v>
      </c>
      <c r="F53" s="69">
        <v>300000.0</v>
      </c>
      <c r="G53" s="71">
        <f>SUMIF('Nhập'!$J$11:$J$19999,$B53,'Nhập'!$M$11:$M$19999)</f>
        <v>800</v>
      </c>
      <c r="H53" s="71">
        <f>SUMIF('Nhập'!$J$11:$J$19999,$B53,'Nhập'!$O$11:$O$19999)</f>
        <v>16436360</v>
      </c>
      <c r="I53" s="71">
        <f>SUMIF(Xuat!$I$11:$I$19999,$B53,Xuat!$K$11:$K$19999)</f>
        <v>0</v>
      </c>
      <c r="J53" s="71">
        <f>SUMIF(Xuat!$I$11:$I$19999,$B53,Xuat!$K$11:$K$19999)</f>
        <v>0</v>
      </c>
      <c r="K53" s="71">
        <f t="shared" ref="K53:L53" si="90">E53+G53-I53</f>
        <v>804</v>
      </c>
      <c r="L53" s="71">
        <f t="shared" si="90"/>
        <v>16736360</v>
      </c>
      <c r="M53" s="71">
        <f t="shared" ref="M53:N53" si="91">E53+G53</f>
        <v>804</v>
      </c>
      <c r="N53" s="71">
        <f t="shared" si="91"/>
        <v>16736360</v>
      </c>
      <c r="O53" s="73" t="str">
        <f t="shared" si="5"/>
        <v>QH421 2.5</v>
      </c>
      <c r="P53" s="71">
        <f t="shared" si="6"/>
        <v>20816.36816</v>
      </c>
      <c r="Q53" s="74"/>
      <c r="R53" s="75"/>
      <c r="S53" s="75"/>
      <c r="T53" s="75"/>
      <c r="U53" s="75"/>
      <c r="V53" s="75"/>
      <c r="W53" s="75"/>
      <c r="X53" s="75"/>
      <c r="Y53" s="75"/>
      <c r="Z53" s="75"/>
    </row>
    <row r="54" ht="18.75" customHeight="1">
      <c r="A54" s="65">
        <f t="shared" si="7"/>
        <v>45</v>
      </c>
      <c r="B54" s="66" t="s">
        <v>243</v>
      </c>
      <c r="C54" s="67" t="s">
        <v>244</v>
      </c>
      <c r="D54" s="68" t="s">
        <v>103</v>
      </c>
      <c r="E54" s="69">
        <v>4.0</v>
      </c>
      <c r="F54" s="69">
        <v>300000.0</v>
      </c>
      <c r="G54" s="71">
        <f>SUMIF('Nhập'!$J$11:$J$19999,$B54,'Nhập'!$M$11:$M$19999)</f>
        <v>0</v>
      </c>
      <c r="H54" s="71">
        <f>SUMIF('Nhập'!$J$11:$J$19999,$B54,'Nhập'!$O$11:$O$19999)</f>
        <v>0</v>
      </c>
      <c r="I54" s="71">
        <f>SUMIF(Xuat!$I$11:$I$19999,$B54,Xuat!$K$11:$K$19999)</f>
        <v>0</v>
      </c>
      <c r="J54" s="71">
        <f>SUMIF(Xuat!$I$11:$I$19999,$B54,Xuat!$K$11:$K$19999)</f>
        <v>0</v>
      </c>
      <c r="K54" s="71">
        <f t="shared" ref="K54:L54" si="92">E54+G54-I54</f>
        <v>4</v>
      </c>
      <c r="L54" s="71">
        <f t="shared" si="92"/>
        <v>300000</v>
      </c>
      <c r="M54" s="71">
        <f t="shared" ref="M54:N54" si="93">E54+G54</f>
        <v>4</v>
      </c>
      <c r="N54" s="71">
        <f t="shared" si="93"/>
        <v>300000</v>
      </c>
      <c r="O54" s="73" t="str">
        <f t="shared" si="5"/>
        <v>QH 6013 4.0</v>
      </c>
      <c r="P54" s="71">
        <f t="shared" si="6"/>
        <v>75000</v>
      </c>
      <c r="Q54" s="74"/>
      <c r="R54" s="75"/>
      <c r="S54" s="75"/>
      <c r="T54" s="75"/>
      <c r="U54" s="75"/>
      <c r="V54" s="75"/>
      <c r="W54" s="75"/>
      <c r="X54" s="75"/>
      <c r="Y54" s="75"/>
      <c r="Z54" s="75"/>
    </row>
    <row r="55" ht="18.75" customHeight="1">
      <c r="A55" s="65">
        <f t="shared" si="7"/>
        <v>46</v>
      </c>
      <c r="B55" s="66" t="s">
        <v>245</v>
      </c>
      <c r="C55" s="67" t="s">
        <v>246</v>
      </c>
      <c r="D55" s="68" t="s">
        <v>103</v>
      </c>
      <c r="E55" s="69">
        <v>4.0</v>
      </c>
      <c r="F55" s="69">
        <v>300000.0</v>
      </c>
      <c r="G55" s="71">
        <f>SUMIF('Nhập'!$J$11:$J$19999,$B55,'Nhập'!$M$11:$M$19999)</f>
        <v>0</v>
      </c>
      <c r="H55" s="71">
        <f>SUMIF('Nhập'!$J$11:$J$19999,$B55,'Nhập'!$O$11:$O$19999)</f>
        <v>0</v>
      </c>
      <c r="I55" s="71">
        <f>SUMIF(Xuat!$I$11:$I$19999,$B55,Xuat!$K$11:$K$19999)</f>
        <v>0</v>
      </c>
      <c r="J55" s="71">
        <f>SUMIF(Xuat!$I$11:$I$19999,$B55,Xuat!$K$11:$K$19999)</f>
        <v>0</v>
      </c>
      <c r="K55" s="71">
        <f t="shared" ref="K55:L55" si="94">E55+G55-I55</f>
        <v>4</v>
      </c>
      <c r="L55" s="71">
        <f t="shared" si="94"/>
        <v>300000</v>
      </c>
      <c r="M55" s="71">
        <f t="shared" ref="M55:N55" si="95">E55+G55</f>
        <v>4</v>
      </c>
      <c r="N55" s="71">
        <f t="shared" si="95"/>
        <v>300000</v>
      </c>
      <c r="O55" s="73" t="str">
        <f t="shared" si="5"/>
        <v>S 10</v>
      </c>
      <c r="P55" s="71">
        <f t="shared" si="6"/>
        <v>75000</v>
      </c>
      <c r="Q55" s="74"/>
      <c r="R55" s="75"/>
      <c r="S55" s="75"/>
      <c r="T55" s="75"/>
      <c r="U55" s="75"/>
      <c r="V55" s="75"/>
      <c r="W55" s="75"/>
      <c r="X55" s="75"/>
      <c r="Y55" s="75"/>
      <c r="Z55" s="75"/>
    </row>
    <row r="56" ht="18.75" customHeight="1">
      <c r="A56" s="65">
        <f t="shared" si="7"/>
        <v>47</v>
      </c>
      <c r="B56" s="66" t="s">
        <v>247</v>
      </c>
      <c r="C56" s="67" t="s">
        <v>248</v>
      </c>
      <c r="D56" s="68" t="s">
        <v>103</v>
      </c>
      <c r="E56" s="69">
        <v>4.0</v>
      </c>
      <c r="F56" s="69">
        <v>300000.0</v>
      </c>
      <c r="G56" s="71">
        <f>SUMIF('Nhập'!$J$11:$J$19999,$B56,'Nhập'!$M$11:$M$19999)</f>
        <v>0</v>
      </c>
      <c r="H56" s="71">
        <f>SUMIF('Nhập'!$J$11:$J$19999,$B56,'Nhập'!$O$11:$O$19999)</f>
        <v>0</v>
      </c>
      <c r="I56" s="71">
        <f>SUMIF(Xuat!$I$11:$I$19999,$B56,Xuat!$K$11:$K$19999)</f>
        <v>0</v>
      </c>
      <c r="J56" s="71">
        <f>SUMIF(Xuat!$I$11:$I$19999,$B56,Xuat!$K$11:$K$19999)</f>
        <v>0</v>
      </c>
      <c r="K56" s="71">
        <f t="shared" ref="K56:L56" si="96">E56+G56-I56</f>
        <v>4</v>
      </c>
      <c r="L56" s="71">
        <f t="shared" si="96"/>
        <v>300000</v>
      </c>
      <c r="M56" s="71">
        <f t="shared" ref="M56:N56" si="97">E56+G56</f>
        <v>4</v>
      </c>
      <c r="N56" s="71">
        <f t="shared" si="97"/>
        <v>300000</v>
      </c>
      <c r="O56" s="73" t="str">
        <f t="shared" si="5"/>
        <v>S 12</v>
      </c>
      <c r="P56" s="71">
        <f t="shared" si="6"/>
        <v>75000</v>
      </c>
      <c r="Q56" s="74"/>
      <c r="R56" s="75"/>
      <c r="S56" s="75"/>
      <c r="T56" s="75"/>
      <c r="U56" s="75"/>
      <c r="V56" s="75"/>
      <c r="W56" s="75"/>
      <c r="X56" s="75"/>
      <c r="Y56" s="75"/>
      <c r="Z56" s="75"/>
    </row>
    <row r="57" ht="18.75" customHeight="1">
      <c r="A57" s="65">
        <f t="shared" si="7"/>
        <v>48</v>
      </c>
      <c r="B57" s="66" t="s">
        <v>252</v>
      </c>
      <c r="C57" s="67" t="s">
        <v>253</v>
      </c>
      <c r="D57" s="68" t="s">
        <v>103</v>
      </c>
      <c r="E57" s="69">
        <v>4.0</v>
      </c>
      <c r="F57" s="69">
        <v>300000.0</v>
      </c>
      <c r="G57" s="71">
        <f>SUMIF('Nhập'!$J$11:$J$19999,$B57,'Nhập'!$M$11:$M$19999)</f>
        <v>0</v>
      </c>
      <c r="H57" s="71">
        <f>SUMIF('Nhập'!$J$11:$J$19999,$B57,'Nhập'!$O$11:$O$19999)</f>
        <v>0</v>
      </c>
      <c r="I57" s="71">
        <f>SUMIF(Xuat!$I$11:$I$19999,$B57,Xuat!$K$11:$K$19999)</f>
        <v>0</v>
      </c>
      <c r="J57" s="71">
        <f>SUMIF(Xuat!$I$11:$I$19999,$B57,Xuat!$K$11:$K$19999)</f>
        <v>0</v>
      </c>
      <c r="K57" s="71">
        <f t="shared" ref="K57:L57" si="98">E57+G57-I57</f>
        <v>4</v>
      </c>
      <c r="L57" s="71">
        <f t="shared" si="98"/>
        <v>300000</v>
      </c>
      <c r="M57" s="71">
        <f t="shared" ref="M57:N57" si="99">E57+G57</f>
        <v>4</v>
      </c>
      <c r="N57" s="71">
        <f t="shared" si="99"/>
        <v>300000</v>
      </c>
      <c r="O57" s="73" t="str">
        <f t="shared" si="5"/>
        <v>S 14</v>
      </c>
      <c r="P57" s="71">
        <f t="shared" si="6"/>
        <v>75000</v>
      </c>
      <c r="Q57" s="74"/>
      <c r="R57" s="75"/>
      <c r="S57" s="75"/>
      <c r="T57" s="75"/>
      <c r="U57" s="75"/>
      <c r="V57" s="75"/>
      <c r="W57" s="75"/>
      <c r="X57" s="75"/>
      <c r="Y57" s="75"/>
      <c r="Z57" s="75"/>
    </row>
    <row r="58" ht="18.75" customHeight="1">
      <c r="A58" s="65">
        <f t="shared" si="7"/>
        <v>49</v>
      </c>
      <c r="B58" s="66" t="s">
        <v>254</v>
      </c>
      <c r="C58" s="67" t="s">
        <v>255</v>
      </c>
      <c r="D58" s="68" t="s">
        <v>103</v>
      </c>
      <c r="E58" s="69">
        <v>4.0</v>
      </c>
      <c r="F58" s="69">
        <v>300000.0</v>
      </c>
      <c r="G58" s="71">
        <f>SUMIF('Nhập'!$J$11:$J$19999,$B58,'Nhập'!$M$11:$M$19999)</f>
        <v>0</v>
      </c>
      <c r="H58" s="71">
        <f>SUMIF('Nhập'!$J$11:$J$19999,$B58,'Nhập'!$O$11:$O$19999)</f>
        <v>0</v>
      </c>
      <c r="I58" s="71">
        <f>SUMIF(Xuat!$I$11:$I$19999,$B58,Xuat!$K$11:$K$19999)</f>
        <v>0</v>
      </c>
      <c r="J58" s="71">
        <f>SUMIF(Xuat!$I$11:$I$19999,$B58,Xuat!$K$11:$K$19999)</f>
        <v>0</v>
      </c>
      <c r="K58" s="71">
        <f t="shared" ref="K58:L58" si="100">E58+G58-I58</f>
        <v>4</v>
      </c>
      <c r="L58" s="71">
        <f t="shared" si="100"/>
        <v>300000</v>
      </c>
      <c r="M58" s="71">
        <f t="shared" ref="M58:N58" si="101">E58+G58</f>
        <v>4</v>
      </c>
      <c r="N58" s="71">
        <f t="shared" si="101"/>
        <v>300000</v>
      </c>
      <c r="O58" s="73" t="str">
        <f t="shared" si="5"/>
        <v>S 16</v>
      </c>
      <c r="P58" s="71">
        <f t="shared" si="6"/>
        <v>75000</v>
      </c>
      <c r="Q58" s="74"/>
      <c r="R58" s="75"/>
      <c r="S58" s="75"/>
      <c r="T58" s="75"/>
      <c r="U58" s="75"/>
      <c r="V58" s="75"/>
      <c r="W58" s="75"/>
      <c r="X58" s="75"/>
      <c r="Y58" s="75"/>
      <c r="Z58" s="75"/>
    </row>
    <row r="59" ht="18.75" customHeight="1">
      <c r="A59" s="65">
        <f t="shared" si="7"/>
        <v>50</v>
      </c>
      <c r="B59" s="66" t="s">
        <v>256</v>
      </c>
      <c r="C59" s="67" t="s">
        <v>257</v>
      </c>
      <c r="D59" s="68" t="s">
        <v>103</v>
      </c>
      <c r="E59" s="69">
        <v>4.0</v>
      </c>
      <c r="F59" s="69">
        <v>300000.0</v>
      </c>
      <c r="G59" s="71">
        <f>SUMIF('Nhập'!$J$11:$J$19999,$B59,'Nhập'!$M$11:$M$19999)</f>
        <v>2147</v>
      </c>
      <c r="H59" s="71">
        <f>SUMIF('Nhập'!$J$11:$J$19999,$B59,'Nhập'!$O$11:$O$19999)</f>
        <v>35640200</v>
      </c>
      <c r="I59" s="71">
        <f>SUMIF(Xuat!$I$11:$I$19999,$B59,Xuat!$K$11:$K$19999)</f>
        <v>0</v>
      </c>
      <c r="J59" s="71">
        <f>SUMIF(Xuat!$I$11:$I$19999,$B59,Xuat!$K$11:$K$19999)</f>
        <v>0</v>
      </c>
      <c r="K59" s="71">
        <f t="shared" ref="K59:L59" si="102">E59+G59-I59</f>
        <v>2151</v>
      </c>
      <c r="L59" s="71">
        <f t="shared" si="102"/>
        <v>35940200</v>
      </c>
      <c r="M59" s="71">
        <f t="shared" ref="M59:N59" si="103">E59+G59</f>
        <v>2151</v>
      </c>
      <c r="N59" s="71">
        <f t="shared" si="103"/>
        <v>35940200</v>
      </c>
      <c r="O59" s="73" t="str">
        <f t="shared" si="5"/>
        <v>S 6</v>
      </c>
      <c r="P59" s="71">
        <f t="shared" si="6"/>
        <v>16708.60065</v>
      </c>
      <c r="Q59" s="74"/>
      <c r="R59" s="75"/>
      <c r="S59" s="75"/>
      <c r="T59" s="75"/>
      <c r="U59" s="75"/>
      <c r="V59" s="75"/>
      <c r="W59" s="75"/>
      <c r="X59" s="75"/>
      <c r="Y59" s="75"/>
      <c r="Z59" s="75"/>
    </row>
    <row r="60" ht="18.75" customHeight="1">
      <c r="A60" s="65">
        <f t="shared" si="7"/>
        <v>51</v>
      </c>
      <c r="B60" s="66" t="s">
        <v>258</v>
      </c>
      <c r="C60" s="67" t="s">
        <v>259</v>
      </c>
      <c r="D60" s="68" t="s">
        <v>103</v>
      </c>
      <c r="E60" s="69">
        <v>4.0</v>
      </c>
      <c r="F60" s="69">
        <v>300000.0</v>
      </c>
      <c r="G60" s="71">
        <f>SUMIF('Nhập'!$J$11:$J$19999,$B60,'Nhập'!$M$11:$M$19999)</f>
        <v>1080</v>
      </c>
      <c r="H60" s="71">
        <f>SUMIF('Nhập'!$J$11:$J$19999,$B60,'Nhập'!$O$11:$O$19999)</f>
        <v>17820000</v>
      </c>
      <c r="I60" s="71">
        <f>SUMIF(Xuat!$I$11:$I$19999,$B60,Xuat!$K$11:$K$19999)</f>
        <v>0</v>
      </c>
      <c r="J60" s="71">
        <f>SUMIF(Xuat!$I$11:$I$19999,$B60,Xuat!$K$11:$K$19999)</f>
        <v>0</v>
      </c>
      <c r="K60" s="71">
        <f t="shared" ref="K60:L60" si="104">E60+G60-I60</f>
        <v>1084</v>
      </c>
      <c r="L60" s="71">
        <f t="shared" si="104"/>
        <v>18120000</v>
      </c>
      <c r="M60" s="71">
        <f t="shared" ref="M60:N60" si="105">E60+G60</f>
        <v>1084</v>
      </c>
      <c r="N60" s="71">
        <f t="shared" si="105"/>
        <v>18120000</v>
      </c>
      <c r="O60" s="73" t="str">
        <f t="shared" si="5"/>
        <v>S 8</v>
      </c>
      <c r="P60" s="71">
        <f t="shared" si="6"/>
        <v>16715.86716</v>
      </c>
      <c r="Q60" s="74"/>
      <c r="R60" s="75"/>
      <c r="S60" s="75"/>
      <c r="T60" s="75"/>
      <c r="U60" s="75"/>
      <c r="V60" s="75"/>
      <c r="W60" s="75"/>
      <c r="X60" s="75"/>
      <c r="Y60" s="75"/>
      <c r="Z60" s="75"/>
    </row>
    <row r="61" ht="18.75" customHeight="1">
      <c r="A61" s="65">
        <f t="shared" si="7"/>
        <v>52</v>
      </c>
      <c r="B61" s="66" t="s">
        <v>260</v>
      </c>
      <c r="C61" s="67" t="s">
        <v>261</v>
      </c>
      <c r="D61" s="68" t="s">
        <v>103</v>
      </c>
      <c r="E61" s="69">
        <v>4.0</v>
      </c>
      <c r="F61" s="69">
        <v>300000.0</v>
      </c>
      <c r="G61" s="71">
        <f>SUMIF('Nhập'!$J$11:$J$19999,$B61,'Nhập'!$M$11:$M$19999)</f>
        <v>0</v>
      </c>
      <c r="H61" s="71">
        <f>SUMIF('Nhập'!$J$11:$J$19999,$B61,'Nhập'!$O$11:$O$19999)</f>
        <v>0</v>
      </c>
      <c r="I61" s="71">
        <f>SUMIF(Xuat!$I$11:$I$19999,$B61,Xuat!$K$11:$K$19999)</f>
        <v>0</v>
      </c>
      <c r="J61" s="71">
        <f>SUMIF(Xuat!$I$11:$I$19999,$B61,Xuat!$K$11:$K$19999)</f>
        <v>0</v>
      </c>
      <c r="K61" s="71">
        <f t="shared" ref="K61:L61" si="106">E61+G61-I61</f>
        <v>4</v>
      </c>
      <c r="L61" s="71">
        <f t="shared" si="106"/>
        <v>300000</v>
      </c>
      <c r="M61" s="71">
        <f t="shared" ref="M61:N61" si="107">E61+G61</f>
        <v>4</v>
      </c>
      <c r="N61" s="71">
        <f t="shared" si="107"/>
        <v>300000</v>
      </c>
      <c r="O61" s="73" t="str">
        <f t="shared" si="5"/>
        <v>SD</v>
      </c>
      <c r="P61" s="71">
        <f t="shared" si="6"/>
        <v>75000</v>
      </c>
      <c r="Q61" s="74"/>
      <c r="R61" s="75"/>
      <c r="S61" s="75"/>
      <c r="T61" s="75"/>
      <c r="U61" s="75"/>
      <c r="V61" s="75"/>
      <c r="W61" s="75"/>
      <c r="X61" s="75"/>
      <c r="Y61" s="75"/>
      <c r="Z61" s="75"/>
    </row>
    <row r="62" ht="18.75" customHeight="1">
      <c r="A62" s="65">
        <f t="shared" si="7"/>
        <v>53</v>
      </c>
      <c r="B62" s="66" t="s">
        <v>262</v>
      </c>
      <c r="C62" s="67" t="s">
        <v>263</v>
      </c>
      <c r="D62" s="68" t="s">
        <v>159</v>
      </c>
      <c r="E62" s="69">
        <v>4.0</v>
      </c>
      <c r="F62" s="69">
        <v>300000.0</v>
      </c>
      <c r="G62" s="71">
        <f>SUMIF('Nhập'!$J$11:$J$19999,$B62,'Nhập'!$M$11:$M$19999)</f>
        <v>0</v>
      </c>
      <c r="H62" s="71">
        <f>SUMIF('Nhập'!$J$11:$J$19999,$B62,'Nhập'!$O$11:$O$19999)</f>
        <v>0</v>
      </c>
      <c r="I62" s="71">
        <f>SUMIF(Xuat!$I$11:$I$19999,$B62,Xuat!$K$11:$K$19999)</f>
        <v>0</v>
      </c>
      <c r="J62" s="71">
        <f>SUMIF(Xuat!$I$11:$I$19999,$B62,Xuat!$K$11:$K$19999)</f>
        <v>0</v>
      </c>
      <c r="K62" s="71">
        <f t="shared" ref="K62:L62" si="108">E62+G62-I62</f>
        <v>4</v>
      </c>
      <c r="L62" s="71">
        <f t="shared" si="108"/>
        <v>300000</v>
      </c>
      <c r="M62" s="71">
        <f t="shared" ref="M62:N62" si="109">E62+G62</f>
        <v>4</v>
      </c>
      <c r="N62" s="71">
        <f t="shared" si="109"/>
        <v>300000</v>
      </c>
      <c r="O62" s="73" t="str">
        <f t="shared" si="5"/>
        <v>SN Matex</v>
      </c>
      <c r="P62" s="71">
        <f t="shared" si="6"/>
        <v>75000</v>
      </c>
      <c r="Q62" s="74"/>
      <c r="R62" s="75"/>
      <c r="S62" s="75"/>
      <c r="T62" s="75"/>
      <c r="U62" s="75"/>
      <c r="V62" s="75"/>
      <c r="W62" s="75"/>
      <c r="X62" s="75"/>
      <c r="Y62" s="75"/>
      <c r="Z62" s="75"/>
    </row>
    <row r="63" ht="18.75" customHeight="1">
      <c r="A63" s="65">
        <f t="shared" si="7"/>
        <v>54</v>
      </c>
      <c r="B63" s="66" t="s">
        <v>264</v>
      </c>
      <c r="C63" s="67" t="s">
        <v>265</v>
      </c>
      <c r="D63" s="68" t="s">
        <v>159</v>
      </c>
      <c r="E63" s="69">
        <v>4.0</v>
      </c>
      <c r="F63" s="69">
        <v>300000.0</v>
      </c>
      <c r="G63" s="71">
        <f>SUMIF('Nhập'!$J$11:$J$19999,$B63,'Nhập'!$M$11:$M$19999)</f>
        <v>0</v>
      </c>
      <c r="H63" s="71">
        <f>SUMIF('Nhập'!$J$11:$J$19999,$B63,'Nhập'!$O$11:$O$19999)</f>
        <v>0</v>
      </c>
      <c r="I63" s="71">
        <f>SUMIF(Xuat!$I$11:$I$19999,$B63,Xuat!$K$11:$K$19999)</f>
        <v>0</v>
      </c>
      <c r="J63" s="71">
        <f>SUMIF(Xuat!$I$11:$I$19999,$B63,Xuat!$K$11:$K$19999)</f>
        <v>0</v>
      </c>
      <c r="K63" s="71">
        <f t="shared" ref="K63:L63" si="110">E63+G63-I63</f>
        <v>4</v>
      </c>
      <c r="L63" s="71">
        <f t="shared" si="110"/>
        <v>300000</v>
      </c>
      <c r="M63" s="71">
        <f t="shared" ref="M63:N63" si="111">E63+G63</f>
        <v>4</v>
      </c>
      <c r="N63" s="71">
        <f t="shared" si="111"/>
        <v>300000</v>
      </c>
      <c r="O63" s="73" t="str">
        <f t="shared" si="5"/>
        <v>SN sfast 18l</v>
      </c>
      <c r="P63" s="71">
        <f t="shared" si="6"/>
        <v>75000</v>
      </c>
      <c r="Q63" s="74"/>
      <c r="R63" s="75"/>
      <c r="S63" s="75"/>
      <c r="T63" s="75"/>
      <c r="U63" s="75"/>
      <c r="V63" s="75"/>
      <c r="W63" s="75"/>
      <c r="X63" s="75"/>
      <c r="Y63" s="75"/>
      <c r="Z63" s="75"/>
    </row>
    <row r="64" ht="18.75" customHeight="1">
      <c r="A64" s="65">
        <f t="shared" si="7"/>
        <v>55</v>
      </c>
      <c r="B64" s="66" t="s">
        <v>266</v>
      </c>
      <c r="C64" s="67" t="s">
        <v>267</v>
      </c>
      <c r="D64" s="68" t="s">
        <v>268</v>
      </c>
      <c r="E64" s="69">
        <v>4.0</v>
      </c>
      <c r="F64" s="69">
        <v>300000.0</v>
      </c>
      <c r="G64" s="71">
        <f>SUMIF('Nhập'!$J$11:$J$19999,$B64,'Nhập'!$M$11:$M$19999)</f>
        <v>0</v>
      </c>
      <c r="H64" s="71">
        <f>SUMIF('Nhập'!$J$11:$J$19999,$B64,'Nhập'!$O$11:$O$19999)</f>
        <v>0</v>
      </c>
      <c r="I64" s="71">
        <f>SUMIF(Xuat!$I$11:$I$19999,$B64,Xuat!$K$11:$K$19999)</f>
        <v>0</v>
      </c>
      <c r="J64" s="71">
        <f>SUMIF(Xuat!$I$11:$I$19999,$B64,Xuat!$K$11:$K$19999)</f>
        <v>0</v>
      </c>
      <c r="K64" s="71">
        <f t="shared" ref="K64:L64" si="112">E64+G64-I64</f>
        <v>4</v>
      </c>
      <c r="L64" s="71">
        <f t="shared" si="112"/>
        <v>300000</v>
      </c>
      <c r="M64" s="71">
        <f t="shared" ref="M64:N64" si="113">E64+G64</f>
        <v>4</v>
      </c>
      <c r="N64" s="71">
        <f t="shared" si="113"/>
        <v>300000</v>
      </c>
      <c r="O64" s="73" t="str">
        <f t="shared" si="5"/>
        <v>SN sfast 3.8</v>
      </c>
      <c r="P64" s="71">
        <f t="shared" si="6"/>
        <v>75000</v>
      </c>
      <c r="Q64" s="74"/>
      <c r="R64" s="75"/>
      <c r="S64" s="75"/>
      <c r="T64" s="75"/>
      <c r="U64" s="75"/>
      <c r="V64" s="75"/>
      <c r="W64" s="75"/>
      <c r="X64" s="75"/>
      <c r="Y64" s="75"/>
      <c r="Z64" s="75"/>
    </row>
    <row r="65" ht="18.75" customHeight="1">
      <c r="A65" s="65">
        <f t="shared" si="7"/>
        <v>56</v>
      </c>
      <c r="B65" s="66" t="s">
        <v>269</v>
      </c>
      <c r="C65" s="67" t="s">
        <v>270</v>
      </c>
      <c r="D65" s="68" t="s">
        <v>159</v>
      </c>
      <c r="E65" s="69">
        <v>4.0</v>
      </c>
      <c r="F65" s="69">
        <v>300000.0</v>
      </c>
      <c r="G65" s="71">
        <f>SUMIF('Nhập'!$J$11:$J$19999,$B65,'Nhập'!$M$11:$M$19999)</f>
        <v>0</v>
      </c>
      <c r="H65" s="71">
        <f>SUMIF('Nhập'!$J$11:$J$19999,$B65,'Nhập'!$O$11:$O$19999)</f>
        <v>0</v>
      </c>
      <c r="I65" s="71">
        <f>SUMIF(Xuat!$I$11:$I$19999,$B65,Xuat!$K$11:$K$19999)</f>
        <v>0</v>
      </c>
      <c r="J65" s="71">
        <f>SUMIF(Xuat!$I$11:$I$19999,$B65,Xuat!$K$11:$K$19999)</f>
        <v>0</v>
      </c>
      <c r="K65" s="71">
        <f t="shared" ref="K65:L65" si="114">E65+G65-I65</f>
        <v>4</v>
      </c>
      <c r="L65" s="71">
        <f t="shared" si="114"/>
        <v>300000</v>
      </c>
      <c r="M65" s="71">
        <f t="shared" ref="M65:N65" si="115">E65+G65</f>
        <v>4</v>
      </c>
      <c r="N65" s="71">
        <f t="shared" si="115"/>
        <v>300000</v>
      </c>
      <c r="O65" s="73" t="str">
        <f t="shared" si="5"/>
        <v>SN sfast  ex 18l</v>
      </c>
      <c r="P65" s="71">
        <f t="shared" si="6"/>
        <v>75000</v>
      </c>
      <c r="Q65" s="74"/>
      <c r="R65" s="75"/>
      <c r="S65" s="75"/>
      <c r="T65" s="75"/>
      <c r="U65" s="75"/>
      <c r="V65" s="75"/>
      <c r="W65" s="75"/>
      <c r="X65" s="75"/>
      <c r="Y65" s="75"/>
      <c r="Z65" s="75"/>
    </row>
    <row r="66" ht="18.75" customHeight="1">
      <c r="A66" s="65">
        <f t="shared" si="7"/>
        <v>57</v>
      </c>
      <c r="B66" s="66" t="s">
        <v>271</v>
      </c>
      <c r="C66" s="67" t="s">
        <v>272</v>
      </c>
      <c r="D66" s="68" t="s">
        <v>103</v>
      </c>
      <c r="E66" s="69">
        <v>4.0</v>
      </c>
      <c r="F66" s="69">
        <v>300000.0</v>
      </c>
      <c r="G66" s="71">
        <f>SUMIF('Nhập'!$J$11:$J$19999,$B66,'Nhập'!$M$11:$M$19999)</f>
        <v>0</v>
      </c>
      <c r="H66" s="71">
        <f>SUMIF('Nhập'!$J$11:$J$19999,$B66,'Nhập'!$O$11:$O$19999)</f>
        <v>0</v>
      </c>
      <c r="I66" s="71">
        <f>SUMIF(Xuat!$I$11:$I$19999,$B66,Xuat!$K$11:$K$19999)</f>
        <v>0</v>
      </c>
      <c r="J66" s="71">
        <f>SUMIF(Xuat!$I$11:$I$19999,$B66,Xuat!$K$11:$K$19999)</f>
        <v>0</v>
      </c>
      <c r="K66" s="71">
        <f t="shared" ref="K66:L66" si="116">E66+G66-I66</f>
        <v>4</v>
      </c>
      <c r="L66" s="71">
        <f t="shared" si="116"/>
        <v>300000</v>
      </c>
      <c r="M66" s="71">
        <f t="shared" ref="M66:N66" si="117">E66+G66</f>
        <v>4</v>
      </c>
      <c r="N66" s="71">
        <f t="shared" si="117"/>
        <v>300000</v>
      </c>
      <c r="O66" s="73" t="str">
        <f t="shared" si="5"/>
        <v>SN T-16Y</v>
      </c>
      <c r="P66" s="71">
        <f t="shared" si="6"/>
        <v>75000</v>
      </c>
      <c r="Q66" s="74"/>
      <c r="R66" s="75"/>
      <c r="S66" s="75"/>
      <c r="T66" s="75"/>
      <c r="U66" s="75"/>
      <c r="V66" s="75"/>
      <c r="W66" s="75"/>
      <c r="X66" s="75"/>
      <c r="Y66" s="75"/>
      <c r="Z66" s="75"/>
    </row>
    <row r="67" ht="18.75" customHeight="1">
      <c r="A67" s="65">
        <f t="shared" si="7"/>
        <v>58</v>
      </c>
      <c r="B67" s="66" t="s">
        <v>273</v>
      </c>
      <c r="C67" s="67" t="s">
        <v>274</v>
      </c>
      <c r="D67" s="68" t="s">
        <v>107</v>
      </c>
      <c r="E67" s="69">
        <v>4.0</v>
      </c>
      <c r="F67" s="69">
        <v>300000.0</v>
      </c>
      <c r="G67" s="71">
        <f>SUMIF('Nhập'!$J$11:$J$19999,$B67,'Nhập'!$M$11:$M$19999)</f>
        <v>0</v>
      </c>
      <c r="H67" s="71">
        <f>SUMIF('Nhập'!$J$11:$J$19999,$B67,'Nhập'!$O$11:$O$19999)</f>
        <v>0</v>
      </c>
      <c r="I67" s="71">
        <f>SUMIF(Xuat!$I$11:$I$19999,$B67,Xuat!$K$11:$K$19999)</f>
        <v>0</v>
      </c>
      <c r="J67" s="71">
        <f>SUMIF(Xuat!$I$11:$I$19999,$B67,Xuat!$K$11:$K$19999)</f>
        <v>0</v>
      </c>
      <c r="K67" s="71">
        <f t="shared" ref="K67:L67" si="118">E67+G67-I67</f>
        <v>4</v>
      </c>
      <c r="L67" s="71">
        <f t="shared" si="118"/>
        <v>300000</v>
      </c>
      <c r="M67" s="71">
        <f t="shared" ref="M67:N67" si="119">E67+G67</f>
        <v>4</v>
      </c>
      <c r="N67" s="71">
        <f t="shared" si="119"/>
        <v>300000</v>
      </c>
      <c r="O67" s="73" t="str">
        <f t="shared" si="5"/>
        <v>T21D</v>
      </c>
      <c r="P67" s="71">
        <f t="shared" si="6"/>
        <v>75000</v>
      </c>
      <c r="Q67" s="74"/>
      <c r="R67" s="75"/>
      <c r="S67" s="75"/>
      <c r="T67" s="75"/>
      <c r="U67" s="75"/>
      <c r="V67" s="75"/>
      <c r="W67" s="75"/>
      <c r="X67" s="75"/>
      <c r="Y67" s="75"/>
      <c r="Z67" s="75"/>
    </row>
    <row r="68" ht="18.75" customHeight="1">
      <c r="A68" s="65">
        <f t="shared" si="7"/>
        <v>59</v>
      </c>
      <c r="B68" s="66" t="s">
        <v>275</v>
      </c>
      <c r="C68" s="67" t="s">
        <v>276</v>
      </c>
      <c r="D68" s="68" t="s">
        <v>107</v>
      </c>
      <c r="E68" s="69">
        <v>4.0</v>
      </c>
      <c r="F68" s="69">
        <v>300000.0</v>
      </c>
      <c r="G68" s="71">
        <f>SUMIF('Nhập'!$J$11:$J$19999,$B68,'Nhập'!$M$11:$M$19999)</f>
        <v>0</v>
      </c>
      <c r="H68" s="71">
        <f>SUMIF('Nhập'!$J$11:$J$19999,$B68,'Nhập'!$O$11:$O$19999)</f>
        <v>0</v>
      </c>
      <c r="I68" s="71">
        <f>SUMIF(Xuat!$I$11:$I$19999,$B68,Xuat!$K$11:$K$19999)</f>
        <v>0</v>
      </c>
      <c r="J68" s="71">
        <f>SUMIF(Xuat!$I$11:$I$19999,$B68,Xuat!$K$11:$K$19999)</f>
        <v>0</v>
      </c>
      <c r="K68" s="71">
        <f t="shared" ref="K68:L68" si="120">E68+G68-I68</f>
        <v>4</v>
      </c>
      <c r="L68" s="71">
        <f t="shared" si="120"/>
        <v>300000</v>
      </c>
      <c r="M68" s="71">
        <f t="shared" ref="M68:N68" si="121">E68+G68</f>
        <v>4</v>
      </c>
      <c r="N68" s="71">
        <f t="shared" si="121"/>
        <v>300000</v>
      </c>
      <c r="O68" s="73" t="str">
        <f t="shared" si="5"/>
        <v>T27D</v>
      </c>
      <c r="P68" s="71">
        <f t="shared" si="6"/>
        <v>75000</v>
      </c>
      <c r="Q68" s="74"/>
      <c r="R68" s="75"/>
      <c r="S68" s="75"/>
      <c r="T68" s="75"/>
      <c r="U68" s="75"/>
      <c r="V68" s="75"/>
      <c r="W68" s="75"/>
      <c r="X68" s="75"/>
      <c r="Y68" s="75"/>
      <c r="Z68" s="75"/>
    </row>
    <row r="69" ht="18.75" customHeight="1">
      <c r="A69" s="65">
        <f t="shared" si="7"/>
        <v>60</v>
      </c>
      <c r="B69" s="66" t="s">
        <v>277</v>
      </c>
      <c r="C69" s="67" t="s">
        <v>278</v>
      </c>
      <c r="D69" s="68" t="s">
        <v>107</v>
      </c>
      <c r="E69" s="69">
        <v>4.0</v>
      </c>
      <c r="F69" s="69">
        <v>300000.0</v>
      </c>
      <c r="G69" s="71">
        <f>SUMIF('Nhập'!$J$11:$J$19999,$B69,'Nhập'!$M$11:$M$19999)</f>
        <v>0</v>
      </c>
      <c r="H69" s="71">
        <f>SUMIF('Nhập'!$J$11:$J$19999,$B69,'Nhập'!$O$11:$O$19999)</f>
        <v>0</v>
      </c>
      <c r="I69" s="71">
        <f>SUMIF(Xuat!$I$11:$I$19999,$B69,Xuat!$K$11:$K$19999)</f>
        <v>0</v>
      </c>
      <c r="J69" s="71">
        <f>SUMIF(Xuat!$I$11:$I$19999,$B69,Xuat!$K$11:$K$19999)</f>
        <v>0</v>
      </c>
      <c r="K69" s="71">
        <f t="shared" ref="K69:L69" si="122">E69+G69-I69</f>
        <v>4</v>
      </c>
      <c r="L69" s="71">
        <f t="shared" si="122"/>
        <v>300000</v>
      </c>
      <c r="M69" s="71">
        <f t="shared" ref="M69:N69" si="123">E69+G69</f>
        <v>4</v>
      </c>
      <c r="N69" s="71">
        <f t="shared" si="123"/>
        <v>300000</v>
      </c>
      <c r="O69" s="73" t="str">
        <f t="shared" si="5"/>
        <v>T90</v>
      </c>
      <c r="P69" s="71">
        <f t="shared" si="6"/>
        <v>75000</v>
      </c>
      <c r="Q69" s="74"/>
      <c r="R69" s="75"/>
      <c r="S69" s="75"/>
      <c r="T69" s="75"/>
      <c r="U69" s="75"/>
      <c r="V69" s="75"/>
      <c r="W69" s="75"/>
      <c r="X69" s="75"/>
      <c r="Y69" s="75"/>
      <c r="Z69" s="75"/>
    </row>
    <row r="70" ht="18.75" customHeight="1">
      <c r="A70" s="65">
        <f t="shared" si="7"/>
        <v>61</v>
      </c>
      <c r="B70" s="66" t="s">
        <v>279</v>
      </c>
      <c r="C70" s="67" t="s">
        <v>280</v>
      </c>
      <c r="D70" s="68" t="s">
        <v>103</v>
      </c>
      <c r="E70" s="69">
        <v>4.0</v>
      </c>
      <c r="F70" s="69">
        <v>300000.0</v>
      </c>
      <c r="G70" s="71">
        <f>SUMIF('Nhập'!$J$11:$J$19999,$B70,'Nhập'!$M$11:$M$19999)</f>
        <v>0</v>
      </c>
      <c r="H70" s="71">
        <f>SUMIF('Nhập'!$J$11:$J$19999,$B70,'Nhập'!$O$11:$O$19999)</f>
        <v>0</v>
      </c>
      <c r="I70" s="71">
        <f>SUMIF(Xuat!$I$11:$I$19999,$B70,Xuat!$K$11:$K$19999)</f>
        <v>0</v>
      </c>
      <c r="J70" s="71">
        <f>SUMIF(Xuat!$I$11:$I$19999,$B70,Xuat!$K$11:$K$19999)</f>
        <v>0</v>
      </c>
      <c r="K70" s="71">
        <f t="shared" ref="K70:L70" si="124">E70+G70-I70</f>
        <v>4</v>
      </c>
      <c r="L70" s="71">
        <f t="shared" si="124"/>
        <v>300000</v>
      </c>
      <c r="M70" s="71">
        <f t="shared" ref="M70:N70" si="125">E70+G70</f>
        <v>4</v>
      </c>
      <c r="N70" s="71">
        <f t="shared" si="125"/>
        <v>300000</v>
      </c>
      <c r="O70" s="73" t="str">
        <f t="shared" si="5"/>
        <v>TTDK&lt;=10</v>
      </c>
      <c r="P70" s="71">
        <f t="shared" si="6"/>
        <v>75000</v>
      </c>
      <c r="Q70" s="74"/>
      <c r="R70" s="75"/>
      <c r="S70" s="75"/>
      <c r="T70" s="75"/>
      <c r="U70" s="75"/>
      <c r="V70" s="75"/>
      <c r="W70" s="75"/>
      <c r="X70" s="75"/>
      <c r="Y70" s="75"/>
      <c r="Z70" s="75"/>
    </row>
    <row r="71" ht="18.75" customHeight="1">
      <c r="A71" s="65">
        <f t="shared" si="7"/>
        <v>62</v>
      </c>
      <c r="B71" s="66" t="s">
        <v>281</v>
      </c>
      <c r="C71" s="67" t="s">
        <v>282</v>
      </c>
      <c r="D71" s="68" t="s">
        <v>103</v>
      </c>
      <c r="E71" s="69">
        <v>4.0</v>
      </c>
      <c r="F71" s="69">
        <v>300000.0</v>
      </c>
      <c r="G71" s="71">
        <f>SUMIF('Nhập'!$J$11:$J$19999,$B71,'Nhập'!$M$11:$M$19999)</f>
        <v>0</v>
      </c>
      <c r="H71" s="71">
        <f>SUMIF('Nhập'!$J$11:$J$19999,$B71,'Nhập'!$O$11:$O$19999)</f>
        <v>0</v>
      </c>
      <c r="I71" s="71">
        <f>SUMIF(Xuat!$I$11:$I$19999,$B71,Xuat!$K$11:$K$19999)</f>
        <v>0</v>
      </c>
      <c r="J71" s="71">
        <f>SUMIF(Xuat!$I$11:$I$19999,$B71,Xuat!$K$11:$K$19999)</f>
        <v>0</v>
      </c>
      <c r="K71" s="71">
        <f t="shared" ref="K71:L71" si="126">E71+G71-I71</f>
        <v>4</v>
      </c>
      <c r="L71" s="71">
        <f t="shared" si="126"/>
        <v>300000</v>
      </c>
      <c r="M71" s="71">
        <f t="shared" ref="M71:N71" si="127">E71+G71</f>
        <v>4</v>
      </c>
      <c r="N71" s="71">
        <f t="shared" si="127"/>
        <v>300000</v>
      </c>
      <c r="O71" s="73" t="str">
        <f t="shared" si="5"/>
        <v>TH</v>
      </c>
      <c r="P71" s="71">
        <f t="shared" si="6"/>
        <v>75000</v>
      </c>
      <c r="Q71" s="74"/>
      <c r="R71" s="75"/>
      <c r="S71" s="75"/>
      <c r="T71" s="75"/>
      <c r="U71" s="75"/>
      <c r="V71" s="75"/>
      <c r="W71" s="75"/>
      <c r="X71" s="75"/>
      <c r="Y71" s="75"/>
      <c r="Z71" s="75"/>
    </row>
    <row r="72" ht="18.75" customHeight="1">
      <c r="A72" s="65">
        <f t="shared" si="7"/>
        <v>63</v>
      </c>
      <c r="B72" s="66" t="s">
        <v>283</v>
      </c>
      <c r="C72" s="67" t="s">
        <v>284</v>
      </c>
      <c r="D72" s="68" t="s">
        <v>103</v>
      </c>
      <c r="E72" s="69">
        <v>4.0</v>
      </c>
      <c r="F72" s="69">
        <v>300000.0</v>
      </c>
      <c r="G72" s="71">
        <f>SUMIF('Nhập'!$J$11:$J$19999,$B72,'Nhập'!$M$11:$M$19999)</f>
        <v>0</v>
      </c>
      <c r="H72" s="71">
        <f>SUMIF('Nhập'!$J$11:$J$19999,$B72,'Nhập'!$O$11:$O$19999)</f>
        <v>0</v>
      </c>
      <c r="I72" s="71">
        <f>SUMIF(Xuat!$I$11:$I$19999,$B72,Xuat!$K$11:$K$19999)</f>
        <v>0</v>
      </c>
      <c r="J72" s="71">
        <f>SUMIF(Xuat!$I$11:$I$19999,$B72,Xuat!$K$11:$K$19999)</f>
        <v>0</v>
      </c>
      <c r="K72" s="71">
        <f t="shared" ref="K72:L72" si="128">E72+G72-I72</f>
        <v>4</v>
      </c>
      <c r="L72" s="71">
        <f t="shared" si="128"/>
        <v>300000</v>
      </c>
      <c r="M72" s="71">
        <f t="shared" ref="M72:N72" si="129">E72+G72</f>
        <v>4</v>
      </c>
      <c r="N72" s="71">
        <f t="shared" si="129"/>
        <v>300000</v>
      </c>
      <c r="O72" s="73" t="str">
        <f t="shared" si="5"/>
        <v>THv50</v>
      </c>
      <c r="P72" s="71">
        <f t="shared" si="6"/>
        <v>75000</v>
      </c>
      <c r="Q72" s="74"/>
      <c r="R72" s="75"/>
      <c r="S72" s="75"/>
      <c r="T72" s="75"/>
      <c r="U72" s="75"/>
      <c r="V72" s="75"/>
      <c r="W72" s="75"/>
      <c r="X72" s="75"/>
      <c r="Y72" s="75"/>
      <c r="Z72" s="75"/>
    </row>
    <row r="73" ht="18.75" customHeight="1">
      <c r="A73" s="65">
        <f t="shared" si="7"/>
        <v>64</v>
      </c>
      <c r="B73" s="66" t="s">
        <v>285</v>
      </c>
      <c r="C73" s="67" t="s">
        <v>286</v>
      </c>
      <c r="D73" s="68" t="s">
        <v>103</v>
      </c>
      <c r="E73" s="69">
        <v>4.0</v>
      </c>
      <c r="F73" s="69">
        <v>300000.0</v>
      </c>
      <c r="G73" s="71">
        <f>SUMIF('Nhập'!$J$11:$J$19999,$B73,'Nhập'!$M$11:$M$19999)</f>
        <v>0</v>
      </c>
      <c r="H73" s="71">
        <f>SUMIF('Nhập'!$J$11:$J$19999,$B73,'Nhập'!$O$11:$O$19999)</f>
        <v>0</v>
      </c>
      <c r="I73" s="71">
        <f>SUMIF(Xuat!$I$11:$I$19999,$B73,Xuat!$K$11:$K$19999)</f>
        <v>0</v>
      </c>
      <c r="J73" s="71">
        <f>SUMIF(Xuat!$I$11:$I$19999,$B73,Xuat!$K$11:$K$19999)</f>
        <v>0</v>
      </c>
      <c r="K73" s="71">
        <f t="shared" ref="K73:L73" si="130">E73+G73-I73</f>
        <v>4</v>
      </c>
      <c r="L73" s="71">
        <f t="shared" si="130"/>
        <v>300000</v>
      </c>
      <c r="M73" s="71">
        <f t="shared" ref="M73:N73" si="131">E73+G73</f>
        <v>4</v>
      </c>
      <c r="N73" s="71">
        <f t="shared" si="131"/>
        <v>300000</v>
      </c>
      <c r="O73" s="73" t="str">
        <f t="shared" si="5"/>
        <v>THVMK</v>
      </c>
      <c r="P73" s="71">
        <f t="shared" si="6"/>
        <v>75000</v>
      </c>
      <c r="Q73" s="74"/>
      <c r="R73" s="75"/>
      <c r="S73" s="75"/>
      <c r="T73" s="75"/>
      <c r="U73" s="75"/>
      <c r="V73" s="75"/>
      <c r="W73" s="75"/>
      <c r="X73" s="75"/>
      <c r="Y73" s="75"/>
      <c r="Z73" s="75"/>
    </row>
    <row r="74" ht="18.75" customHeight="1">
      <c r="A74" s="65">
        <f t="shared" si="7"/>
        <v>65</v>
      </c>
      <c r="B74" s="66" t="s">
        <v>287</v>
      </c>
      <c r="C74" s="67" t="s">
        <v>288</v>
      </c>
      <c r="D74" s="68" t="s">
        <v>103</v>
      </c>
      <c r="E74" s="69">
        <v>4.0</v>
      </c>
      <c r="F74" s="69">
        <v>300000.0</v>
      </c>
      <c r="G74" s="71">
        <f>SUMIF('Nhập'!$J$11:$J$19999,$B74,'Nhập'!$M$11:$M$19999)</f>
        <v>0</v>
      </c>
      <c r="H74" s="71">
        <f>SUMIF('Nhập'!$J$11:$J$19999,$B74,'Nhập'!$O$11:$O$19999)</f>
        <v>0</v>
      </c>
      <c r="I74" s="71">
        <f>SUMIF(Xuat!$I$11:$I$19999,$B74,Xuat!$K$11:$K$19999)</f>
        <v>0</v>
      </c>
      <c r="J74" s="71">
        <f>SUMIF(Xuat!$I$11:$I$19999,$B74,Xuat!$K$11:$K$19999)</f>
        <v>0</v>
      </c>
      <c r="K74" s="71">
        <f t="shared" ref="K74:L74" si="132">E74+G74-I74</f>
        <v>4</v>
      </c>
      <c r="L74" s="71">
        <f t="shared" si="132"/>
        <v>300000</v>
      </c>
      <c r="M74" s="71">
        <f t="shared" ref="M74:N74" si="133">E74+G74</f>
        <v>4</v>
      </c>
      <c r="N74" s="71">
        <f t="shared" si="133"/>
        <v>300000</v>
      </c>
      <c r="O74" s="73" t="str">
        <f t="shared" si="5"/>
        <v>TKR 304</v>
      </c>
      <c r="P74" s="71">
        <f t="shared" si="6"/>
        <v>75000</v>
      </c>
      <c r="Q74" s="74"/>
      <c r="R74" s="75"/>
      <c r="S74" s="75"/>
      <c r="T74" s="75"/>
      <c r="U74" s="75"/>
      <c r="V74" s="75"/>
      <c r="W74" s="75"/>
      <c r="X74" s="75"/>
      <c r="Y74" s="75"/>
      <c r="Z74" s="75"/>
    </row>
    <row r="75" ht="18.75" customHeight="1">
      <c r="A75" s="65">
        <f t="shared" si="7"/>
        <v>66</v>
      </c>
      <c r="B75" s="66" t="s">
        <v>289</v>
      </c>
      <c r="C75" s="67" t="s">
        <v>290</v>
      </c>
      <c r="D75" s="68" t="s">
        <v>103</v>
      </c>
      <c r="E75" s="69">
        <v>4.0</v>
      </c>
      <c r="F75" s="69">
        <v>300000.0</v>
      </c>
      <c r="G75" s="71">
        <f>SUMIF('Nhập'!$J$11:$J$19999,$B75,'Nhập'!$M$11:$M$19999)</f>
        <v>0</v>
      </c>
      <c r="H75" s="71">
        <f>SUMIF('Nhập'!$J$11:$J$19999,$B75,'Nhập'!$O$11:$O$19999)</f>
        <v>0</v>
      </c>
      <c r="I75" s="71">
        <f>SUMIF(Xuat!$I$11:$I$19999,$B75,Xuat!$K$11:$K$19999)</f>
        <v>0</v>
      </c>
      <c r="J75" s="71">
        <f>SUMIF(Xuat!$I$11:$I$19999,$B75,Xuat!$K$11:$K$19999)</f>
        <v>0</v>
      </c>
      <c r="K75" s="71">
        <f t="shared" ref="K75:L75" si="134">E75+G75-I75</f>
        <v>4</v>
      </c>
      <c r="L75" s="71">
        <f t="shared" si="134"/>
        <v>300000</v>
      </c>
      <c r="M75" s="71">
        <f t="shared" ref="M75:N75" si="135">E75+G75</f>
        <v>4</v>
      </c>
      <c r="N75" s="71">
        <f t="shared" si="135"/>
        <v>300000</v>
      </c>
      <c r="O75" s="73" t="str">
        <f t="shared" si="5"/>
        <v>TOH</v>
      </c>
      <c r="P75" s="71">
        <f t="shared" si="6"/>
        <v>75000</v>
      </c>
      <c r="Q75" s="74"/>
      <c r="R75" s="75"/>
      <c r="S75" s="75"/>
      <c r="T75" s="75"/>
      <c r="U75" s="75"/>
      <c r="V75" s="75"/>
      <c r="W75" s="75"/>
      <c r="X75" s="75"/>
      <c r="Y75" s="75"/>
      <c r="Z75" s="75"/>
    </row>
    <row r="76" ht="18.75" customHeight="1">
      <c r="A76" s="65">
        <f t="shared" si="7"/>
        <v>67</v>
      </c>
      <c r="B76" s="66" t="s">
        <v>291</v>
      </c>
      <c r="C76" s="67" t="s">
        <v>292</v>
      </c>
      <c r="D76" s="68" t="s">
        <v>103</v>
      </c>
      <c r="E76" s="69">
        <v>4.0</v>
      </c>
      <c r="F76" s="69">
        <v>300000.0</v>
      </c>
      <c r="G76" s="71">
        <f>SUMIF('Nhập'!$J$11:$J$19999,$B76,'Nhập'!$M$11:$M$19999)</f>
        <v>0</v>
      </c>
      <c r="H76" s="71">
        <f>SUMIF('Nhập'!$J$11:$J$19999,$B76,'Nhập'!$O$11:$O$19999)</f>
        <v>0</v>
      </c>
      <c r="I76" s="71">
        <f>SUMIF(Xuat!$I$11:$I$19999,$B76,Xuat!$K$11:$K$19999)</f>
        <v>0</v>
      </c>
      <c r="J76" s="71">
        <f>SUMIF(Xuat!$I$11:$I$19999,$B76,Xuat!$K$11:$K$19999)</f>
        <v>0</v>
      </c>
      <c r="K76" s="71">
        <f t="shared" ref="K76:L76" si="136">E76+G76-I76</f>
        <v>4</v>
      </c>
      <c r="L76" s="71">
        <f t="shared" si="136"/>
        <v>300000</v>
      </c>
      <c r="M76" s="71">
        <f t="shared" ref="M76:N76" si="137">E76+G76</f>
        <v>4</v>
      </c>
      <c r="N76" s="71">
        <f t="shared" si="137"/>
        <v>300000</v>
      </c>
      <c r="O76" s="73" t="str">
        <f t="shared" si="5"/>
        <v>TOHX1.2</v>
      </c>
      <c r="P76" s="71">
        <f t="shared" si="6"/>
        <v>75000</v>
      </c>
      <c r="Q76" s="74"/>
      <c r="R76" s="75"/>
      <c r="S76" s="75"/>
      <c r="T76" s="75"/>
      <c r="U76" s="75"/>
      <c r="V76" s="75"/>
      <c r="W76" s="75"/>
      <c r="X76" s="75"/>
      <c r="Y76" s="75"/>
      <c r="Z76" s="75"/>
    </row>
    <row r="77" ht="18.75" customHeight="1">
      <c r="A77" s="65">
        <f t="shared" si="7"/>
        <v>68</v>
      </c>
      <c r="B77" s="66" t="s">
        <v>46</v>
      </c>
      <c r="C77" s="67" t="s">
        <v>293</v>
      </c>
      <c r="D77" s="68" t="s">
        <v>103</v>
      </c>
      <c r="E77" s="69">
        <v>4.0</v>
      </c>
      <c r="F77" s="69">
        <v>300000.0</v>
      </c>
      <c r="G77" s="71">
        <f>SUMIF('Nhập'!$J$11:$J$19999,$B77,'Nhập'!$M$11:$M$19999)</f>
        <v>0</v>
      </c>
      <c r="H77" s="71">
        <f>SUMIF('Nhập'!$J$11:$J$19999,$B77,'Nhập'!$O$11:$O$19999)</f>
        <v>0</v>
      </c>
      <c r="I77" s="71">
        <f>SUMIF(Xuat!$I$11:$I$19999,$B77,Xuat!$K$11:$K$19999)</f>
        <v>0</v>
      </c>
      <c r="J77" s="71">
        <f>SUMIF(Xuat!$I$11:$I$19999,$B77,Xuat!$K$11:$K$19999)</f>
        <v>0</v>
      </c>
      <c r="K77" s="71">
        <f t="shared" ref="K77:L77" si="138">E77+G77-I77</f>
        <v>4</v>
      </c>
      <c r="L77" s="71">
        <f t="shared" si="138"/>
        <v>300000</v>
      </c>
      <c r="M77" s="71">
        <f t="shared" ref="M77:N77" si="139">E77+G77</f>
        <v>4</v>
      </c>
      <c r="N77" s="71">
        <f t="shared" si="139"/>
        <v>300000</v>
      </c>
      <c r="O77" s="73" t="str">
        <f t="shared" si="5"/>
        <v>TT</v>
      </c>
      <c r="P77" s="71">
        <f t="shared" si="6"/>
        <v>75000</v>
      </c>
      <c r="Q77" s="74"/>
      <c r="R77" s="75"/>
      <c r="S77" s="75"/>
      <c r="T77" s="75"/>
      <c r="U77" s="75"/>
      <c r="V77" s="75"/>
      <c r="W77" s="75"/>
      <c r="X77" s="75"/>
      <c r="Y77" s="75"/>
      <c r="Z77" s="75"/>
    </row>
    <row r="78" ht="18.75" customHeight="1">
      <c r="A78" s="65">
        <f t="shared" si="7"/>
        <v>69</v>
      </c>
      <c r="B78" s="66" t="s">
        <v>294</v>
      </c>
      <c r="C78" s="67" t="s">
        <v>295</v>
      </c>
      <c r="D78" s="68" t="s">
        <v>103</v>
      </c>
      <c r="E78" s="69">
        <v>4.0</v>
      </c>
      <c r="F78" s="69">
        <v>300000.0</v>
      </c>
      <c r="G78" s="71">
        <f>SUMIF('Nhập'!$J$11:$J$19999,$B78,'Nhập'!$M$11:$M$19999)</f>
        <v>0</v>
      </c>
      <c r="H78" s="71">
        <f>SUMIF('Nhập'!$J$11:$J$19999,$B78,'Nhập'!$O$11:$O$19999)</f>
        <v>0</v>
      </c>
      <c r="I78" s="71">
        <f>SUMIF(Xuat!$I$11:$I$19999,$B78,Xuat!$K$11:$K$19999)</f>
        <v>0</v>
      </c>
      <c r="J78" s="71">
        <f>SUMIF(Xuat!$I$11:$I$19999,$B78,Xuat!$K$11:$K$19999)</f>
        <v>0</v>
      </c>
      <c r="K78" s="71">
        <f t="shared" ref="K78:L78" si="140">E78+G78-I78</f>
        <v>4</v>
      </c>
      <c r="L78" s="71">
        <f t="shared" si="140"/>
        <v>300000</v>
      </c>
      <c r="M78" s="71">
        <f t="shared" ref="M78:N78" si="141">E78+G78</f>
        <v>4</v>
      </c>
      <c r="N78" s="71">
        <f t="shared" si="141"/>
        <v>300000</v>
      </c>
      <c r="O78" s="73" t="str">
        <f t="shared" si="5"/>
        <v>TT16</v>
      </c>
      <c r="P78" s="71">
        <f t="shared" si="6"/>
        <v>75000</v>
      </c>
      <c r="Q78" s="74"/>
      <c r="R78" s="75"/>
      <c r="S78" s="75"/>
      <c r="T78" s="75"/>
      <c r="U78" s="75"/>
      <c r="V78" s="75"/>
      <c r="W78" s="75"/>
      <c r="X78" s="75"/>
      <c r="Y78" s="75"/>
      <c r="Z78" s="75"/>
    </row>
    <row r="79" ht="18.75" customHeight="1">
      <c r="A79" s="65">
        <f t="shared" si="7"/>
        <v>70</v>
      </c>
      <c r="B79" s="66" t="s">
        <v>296</v>
      </c>
      <c r="C79" s="67" t="s">
        <v>297</v>
      </c>
      <c r="D79" s="68" t="s">
        <v>103</v>
      </c>
      <c r="E79" s="69">
        <v>4.0</v>
      </c>
      <c r="F79" s="69">
        <v>300000.0</v>
      </c>
      <c r="G79" s="71">
        <f>SUMIF('Nhập'!$J$11:$J$19999,$B79,'Nhập'!$M$11:$M$19999)</f>
        <v>0</v>
      </c>
      <c r="H79" s="71">
        <f>SUMIF('Nhập'!$J$11:$J$19999,$B79,'Nhập'!$O$11:$O$19999)</f>
        <v>0</v>
      </c>
      <c r="I79" s="71">
        <f>SUMIF(Xuat!$I$11:$I$19999,$B79,Xuat!$K$11:$K$19999)</f>
        <v>0</v>
      </c>
      <c r="J79" s="71">
        <f>SUMIF(Xuat!$I$11:$I$19999,$B79,Xuat!$K$11:$K$19999)</f>
        <v>0</v>
      </c>
      <c r="K79" s="71">
        <f t="shared" ref="K79:L79" si="142">E79+G79-I79</f>
        <v>4</v>
      </c>
      <c r="L79" s="71">
        <f t="shared" si="142"/>
        <v>300000</v>
      </c>
      <c r="M79" s="71">
        <f t="shared" ref="M79:N79" si="143">E79+G79</f>
        <v>4</v>
      </c>
      <c r="N79" s="71">
        <f t="shared" si="143"/>
        <v>300000</v>
      </c>
      <c r="O79" s="73" t="str">
        <f t="shared" si="5"/>
        <v>TT6</v>
      </c>
      <c r="P79" s="71">
        <f t="shared" si="6"/>
        <v>75000</v>
      </c>
      <c r="Q79" s="74"/>
      <c r="R79" s="75"/>
      <c r="S79" s="75"/>
      <c r="T79" s="75"/>
      <c r="U79" s="75"/>
      <c r="V79" s="75"/>
      <c r="W79" s="75"/>
      <c r="X79" s="75"/>
      <c r="Y79" s="75"/>
      <c r="Z79" s="75"/>
    </row>
    <row r="80" ht="18.75" customHeight="1">
      <c r="A80" s="65">
        <f t="shared" si="7"/>
        <v>71</v>
      </c>
      <c r="B80" s="66" t="s">
        <v>298</v>
      </c>
      <c r="C80" s="67" t="s">
        <v>299</v>
      </c>
      <c r="D80" s="68" t="s">
        <v>103</v>
      </c>
      <c r="E80" s="69">
        <v>4.0</v>
      </c>
      <c r="F80" s="69">
        <v>300000.0</v>
      </c>
      <c r="G80" s="71">
        <f>SUMIF('Nhập'!$J$11:$J$19999,$B80,'Nhập'!$M$11:$M$19999)</f>
        <v>0</v>
      </c>
      <c r="H80" s="71">
        <f>SUMIF('Nhập'!$J$11:$J$19999,$B80,'Nhập'!$O$11:$O$19999)</f>
        <v>0</v>
      </c>
      <c r="I80" s="71">
        <f>SUMIF(Xuat!$I$11:$I$19999,$B80,Xuat!$K$11:$K$19999)</f>
        <v>0</v>
      </c>
      <c r="J80" s="71">
        <f>SUMIF(Xuat!$I$11:$I$19999,$B80,Xuat!$K$11:$K$19999)</f>
        <v>0</v>
      </c>
      <c r="K80" s="71">
        <f t="shared" ref="K80:L80" si="144">E80+G80-I80</f>
        <v>4</v>
      </c>
      <c r="L80" s="71">
        <f t="shared" si="144"/>
        <v>300000</v>
      </c>
      <c r="M80" s="71">
        <f t="shared" ref="M80:N80" si="145">E80+G80</f>
        <v>4</v>
      </c>
      <c r="N80" s="71">
        <f t="shared" si="145"/>
        <v>300000</v>
      </c>
      <c r="O80" s="73" t="str">
        <f t="shared" si="5"/>
        <v>TT8</v>
      </c>
      <c r="P80" s="71">
        <f t="shared" si="6"/>
        <v>75000</v>
      </c>
      <c r="Q80" s="74"/>
      <c r="R80" s="75"/>
      <c r="S80" s="75"/>
      <c r="T80" s="75"/>
      <c r="U80" s="75"/>
      <c r="V80" s="75"/>
      <c r="W80" s="75"/>
      <c r="X80" s="75"/>
      <c r="Y80" s="75"/>
      <c r="Z80" s="75"/>
    </row>
    <row r="81" ht="18.75" customHeight="1">
      <c r="A81" s="65">
        <f t="shared" si="7"/>
        <v>72</v>
      </c>
      <c r="B81" s="66" t="s">
        <v>300</v>
      </c>
      <c r="C81" s="67" t="s">
        <v>301</v>
      </c>
      <c r="D81" s="68" t="s">
        <v>103</v>
      </c>
      <c r="E81" s="69">
        <v>4.0</v>
      </c>
      <c r="F81" s="69">
        <v>300000.0</v>
      </c>
      <c r="G81" s="71">
        <f>SUMIF('Nhập'!$J$11:$J$19999,$B81,'Nhập'!$M$11:$M$19999)</f>
        <v>0</v>
      </c>
      <c r="H81" s="71">
        <f>SUMIF('Nhập'!$J$11:$J$19999,$B81,'Nhập'!$O$11:$O$19999)</f>
        <v>0</v>
      </c>
      <c r="I81" s="71">
        <f>SUMIF(Xuat!$I$11:$I$19999,$B81,Xuat!$K$11:$K$19999)</f>
        <v>0</v>
      </c>
      <c r="J81" s="71">
        <f>SUMIF(Xuat!$I$11:$I$19999,$B81,Xuat!$K$11:$K$19999)</f>
        <v>0</v>
      </c>
      <c r="K81" s="71">
        <f t="shared" ref="K81:L81" si="146">E81+G81-I81</f>
        <v>4</v>
      </c>
      <c r="L81" s="71">
        <f t="shared" si="146"/>
        <v>300000</v>
      </c>
      <c r="M81" s="71">
        <f t="shared" ref="M81:N81" si="147">E81+G81</f>
        <v>4</v>
      </c>
      <c r="N81" s="71">
        <f t="shared" si="147"/>
        <v>300000</v>
      </c>
      <c r="O81" s="73" t="str">
        <f t="shared" si="5"/>
        <v>TT4*6</v>
      </c>
      <c r="P81" s="71">
        <f t="shared" si="6"/>
        <v>75000</v>
      </c>
      <c r="Q81" s="74"/>
      <c r="R81" s="75"/>
      <c r="S81" s="75"/>
      <c r="T81" s="75"/>
      <c r="U81" s="75"/>
      <c r="V81" s="75"/>
      <c r="W81" s="75"/>
      <c r="X81" s="75"/>
      <c r="Y81" s="75"/>
      <c r="Z81" s="75"/>
    </row>
    <row r="82" ht="18.75" customHeight="1">
      <c r="A82" s="65">
        <f t="shared" si="7"/>
        <v>73</v>
      </c>
      <c r="B82" s="66" t="s">
        <v>302</v>
      </c>
      <c r="C82" s="67" t="s">
        <v>303</v>
      </c>
      <c r="D82" s="68" t="s">
        <v>103</v>
      </c>
      <c r="E82" s="69">
        <v>4.0</v>
      </c>
      <c r="F82" s="69">
        <v>300000.0</v>
      </c>
      <c r="G82" s="71">
        <f>SUMIF('Nhập'!$J$11:$J$19999,$B82,'Nhập'!$M$11:$M$19999)</f>
        <v>0</v>
      </c>
      <c r="H82" s="71">
        <f>SUMIF('Nhập'!$J$11:$J$19999,$B82,'Nhập'!$O$11:$O$19999)</f>
        <v>0</v>
      </c>
      <c r="I82" s="71">
        <f>SUMIF(Xuat!$I$11:$I$19999,$B82,Xuat!$K$11:$K$19999)</f>
        <v>0</v>
      </c>
      <c r="J82" s="71">
        <f>SUMIF(Xuat!$I$11:$I$19999,$B82,Xuat!$K$11:$K$19999)</f>
        <v>0</v>
      </c>
      <c r="K82" s="71">
        <f t="shared" ref="K82:L82" si="148">E82+G82-I82</f>
        <v>4</v>
      </c>
      <c r="L82" s="71">
        <f t="shared" si="148"/>
        <v>300000</v>
      </c>
      <c r="M82" s="71">
        <f t="shared" ref="M82:N82" si="149">E82+G82</f>
        <v>4</v>
      </c>
      <c r="N82" s="71">
        <f t="shared" si="149"/>
        <v>300000</v>
      </c>
      <c r="O82" s="73" t="str">
        <f t="shared" si="5"/>
        <v>TV</v>
      </c>
      <c r="P82" s="71">
        <f t="shared" si="6"/>
        <v>75000</v>
      </c>
      <c r="Q82" s="74"/>
      <c r="R82" s="75"/>
      <c r="S82" s="75"/>
      <c r="T82" s="75"/>
      <c r="U82" s="75"/>
      <c r="V82" s="75"/>
      <c r="W82" s="75"/>
      <c r="X82" s="75"/>
      <c r="Y82" s="75"/>
      <c r="Z82" s="75"/>
    </row>
    <row r="83" ht="18.75" customHeight="1">
      <c r="A83" s="65">
        <f t="shared" si="7"/>
        <v>74</v>
      </c>
      <c r="B83" s="66" t="s">
        <v>304</v>
      </c>
      <c r="C83" s="67" t="s">
        <v>305</v>
      </c>
      <c r="D83" s="68" t="s">
        <v>103</v>
      </c>
      <c r="E83" s="69">
        <v>4.0</v>
      </c>
      <c r="F83" s="69">
        <v>300000.0</v>
      </c>
      <c r="G83" s="71">
        <f>SUMIF('Nhập'!$J$11:$J$19999,$B83,'Nhập'!$M$11:$M$19999)</f>
        <v>0</v>
      </c>
      <c r="H83" s="71">
        <f>SUMIF('Nhập'!$J$11:$J$19999,$B83,'Nhập'!$O$11:$O$19999)</f>
        <v>0</v>
      </c>
      <c r="I83" s="71">
        <f>SUMIF(Xuat!$I$11:$I$19999,$B83,Xuat!$K$11:$K$19999)</f>
        <v>0</v>
      </c>
      <c r="J83" s="71">
        <f>SUMIF(Xuat!$I$11:$I$19999,$B83,Xuat!$K$11:$K$19999)</f>
        <v>0</v>
      </c>
      <c r="K83" s="71">
        <f t="shared" ref="K83:L83" si="150">E83+G83-I83</f>
        <v>4</v>
      </c>
      <c r="L83" s="71">
        <f t="shared" si="150"/>
        <v>300000</v>
      </c>
      <c r="M83" s="71">
        <f t="shared" ref="M83:N83" si="151">E83+G83</f>
        <v>4</v>
      </c>
      <c r="N83" s="71">
        <f t="shared" si="151"/>
        <v>300000</v>
      </c>
      <c r="O83" s="73" t="str">
        <f t="shared" si="5"/>
        <v>TV 60*1.4</v>
      </c>
      <c r="P83" s="71">
        <f t="shared" si="6"/>
        <v>75000</v>
      </c>
      <c r="Q83" s="74"/>
      <c r="R83" s="75"/>
      <c r="S83" s="75"/>
      <c r="T83" s="75"/>
      <c r="U83" s="75"/>
      <c r="V83" s="75"/>
      <c r="W83" s="75"/>
      <c r="X83" s="75"/>
      <c r="Y83" s="75"/>
      <c r="Z83" s="75"/>
    </row>
    <row r="84" ht="18.75" customHeight="1">
      <c r="A84" s="65">
        <f t="shared" si="7"/>
        <v>75</v>
      </c>
      <c r="B84" s="66" t="s">
        <v>306</v>
      </c>
      <c r="C84" s="67" t="s">
        <v>307</v>
      </c>
      <c r="D84" s="68" t="s">
        <v>103</v>
      </c>
      <c r="E84" s="69">
        <v>4.0</v>
      </c>
      <c r="F84" s="69">
        <v>300000.0</v>
      </c>
      <c r="G84" s="71">
        <f>SUMIF('Nhập'!$J$11:$J$19999,$B84,'Nhập'!$M$11:$M$19999)</f>
        <v>0</v>
      </c>
      <c r="H84" s="71">
        <f>SUMIF('Nhập'!$J$11:$J$19999,$B84,'Nhập'!$O$11:$O$19999)</f>
        <v>0</v>
      </c>
      <c r="I84" s="71">
        <f>SUMIF(Xuat!$I$11:$I$19999,$B84,Xuat!$K$11:$K$19999)</f>
        <v>0</v>
      </c>
      <c r="J84" s="71">
        <f>SUMIF(Xuat!$I$11:$I$19999,$B84,Xuat!$K$11:$K$19999)</f>
        <v>0</v>
      </c>
      <c r="K84" s="71">
        <f t="shared" ref="K84:L84" si="152">E84+G84-I84</f>
        <v>4</v>
      </c>
      <c r="L84" s="71">
        <f t="shared" si="152"/>
        <v>300000</v>
      </c>
      <c r="M84" s="71">
        <f t="shared" ref="M84:N84" si="153">E84+G84</f>
        <v>4</v>
      </c>
      <c r="N84" s="71">
        <f t="shared" si="153"/>
        <v>300000</v>
      </c>
      <c r="O84" s="73" t="str">
        <f t="shared" si="5"/>
        <v>Tha</v>
      </c>
      <c r="P84" s="71">
        <f t="shared" si="6"/>
        <v>75000</v>
      </c>
      <c r="Q84" s="74"/>
      <c r="R84" s="75"/>
      <c r="S84" s="75"/>
      <c r="T84" s="75"/>
      <c r="U84" s="75"/>
      <c r="V84" s="75"/>
      <c r="W84" s="75"/>
      <c r="X84" s="75"/>
      <c r="Y84" s="75"/>
      <c r="Z84" s="75"/>
    </row>
    <row r="85" ht="18.75" customHeight="1">
      <c r="A85" s="65">
        <f t="shared" si="7"/>
        <v>76</v>
      </c>
      <c r="B85" s="66" t="s">
        <v>308</v>
      </c>
      <c r="C85" s="67" t="s">
        <v>309</v>
      </c>
      <c r="D85" s="68" t="s">
        <v>103</v>
      </c>
      <c r="E85" s="69">
        <v>4.0</v>
      </c>
      <c r="F85" s="69">
        <v>300000.0</v>
      </c>
      <c r="G85" s="71">
        <f>SUMIF('Nhập'!$J$11:$J$19999,$B85,'Nhập'!$M$11:$M$19999)</f>
        <v>2478.62</v>
      </c>
      <c r="H85" s="71">
        <f>SUMIF('Nhập'!$J$11:$J$19999,$B85,'Nhập'!$O$11:$O$19999)</f>
        <v>36165544</v>
      </c>
      <c r="I85" s="71">
        <f>SUMIF(Xuat!$I$11:$I$19999,$B85,Xuat!$K$11:$K$19999)</f>
        <v>0</v>
      </c>
      <c r="J85" s="71">
        <f>SUMIF(Xuat!$I$11:$I$19999,$B85,Xuat!$K$11:$K$19999)</f>
        <v>0</v>
      </c>
      <c r="K85" s="71">
        <f t="shared" ref="K85:L85" si="154">E85+G85-I85</f>
        <v>2482.62</v>
      </c>
      <c r="L85" s="71">
        <f t="shared" si="154"/>
        <v>36465544</v>
      </c>
      <c r="M85" s="71">
        <f t="shared" ref="M85:N85" si="155">E85+G85</f>
        <v>2482.62</v>
      </c>
      <c r="N85" s="71">
        <f t="shared" si="155"/>
        <v>36465544</v>
      </c>
      <c r="O85" s="73" t="str">
        <f t="shared" si="5"/>
        <v>TL</v>
      </c>
      <c r="P85" s="71">
        <f t="shared" si="6"/>
        <v>14688.33088</v>
      </c>
      <c r="Q85" s="74"/>
      <c r="R85" s="75"/>
      <c r="S85" s="75"/>
      <c r="T85" s="75"/>
      <c r="U85" s="75"/>
      <c r="V85" s="75"/>
      <c r="W85" s="75"/>
      <c r="X85" s="75"/>
      <c r="Y85" s="75"/>
      <c r="Z85" s="75"/>
    </row>
    <row r="86" ht="18.75" customHeight="1">
      <c r="A86" s="65">
        <f t="shared" si="7"/>
        <v>77</v>
      </c>
      <c r="B86" s="66" t="s">
        <v>310</v>
      </c>
      <c r="C86" s="67" t="s">
        <v>311</v>
      </c>
      <c r="D86" s="68" t="s">
        <v>103</v>
      </c>
      <c r="E86" s="69">
        <v>4.0</v>
      </c>
      <c r="F86" s="69">
        <v>300000.0</v>
      </c>
      <c r="G86" s="71">
        <f>SUMIF('Nhập'!$J$11:$J$19999,$B86,'Nhập'!$M$11:$M$19999)</f>
        <v>0</v>
      </c>
      <c r="H86" s="71">
        <f>SUMIF('Nhập'!$J$11:$J$19999,$B86,'Nhập'!$O$11:$O$19999)</f>
        <v>0</v>
      </c>
      <c r="I86" s="71">
        <f>SUMIF(Xuat!$I$11:$I$19999,$B86,Xuat!$K$11:$K$19999)</f>
        <v>0</v>
      </c>
      <c r="J86" s="71">
        <f>SUMIF(Xuat!$I$11:$I$19999,$B86,Xuat!$K$11:$K$19999)</f>
        <v>0</v>
      </c>
      <c r="K86" s="71">
        <f t="shared" ref="K86:L86" si="156">E86+G86-I86</f>
        <v>4</v>
      </c>
      <c r="L86" s="71">
        <f t="shared" si="156"/>
        <v>300000</v>
      </c>
      <c r="M86" s="71">
        <f t="shared" ref="M86:N86" si="157">E86+G86</f>
        <v>4</v>
      </c>
      <c r="N86" s="71">
        <f t="shared" si="157"/>
        <v>300000</v>
      </c>
      <c r="O86" s="73" t="str">
        <f t="shared" si="5"/>
        <v>TMK</v>
      </c>
      <c r="P86" s="71">
        <f t="shared" si="6"/>
        <v>75000</v>
      </c>
      <c r="Q86" s="74"/>
      <c r="R86" s="75"/>
      <c r="S86" s="75"/>
      <c r="T86" s="75"/>
      <c r="U86" s="75"/>
      <c r="V86" s="75"/>
      <c r="W86" s="75"/>
      <c r="X86" s="75"/>
      <c r="Y86" s="75"/>
      <c r="Z86" s="75"/>
    </row>
    <row r="87" ht="18.75" customHeight="1">
      <c r="A87" s="65">
        <f t="shared" si="7"/>
        <v>78</v>
      </c>
      <c r="B87" s="66" t="s">
        <v>312</v>
      </c>
      <c r="C87" s="67" t="s">
        <v>313</v>
      </c>
      <c r="D87" s="68" t="s">
        <v>103</v>
      </c>
      <c r="E87" s="69">
        <v>4.0</v>
      </c>
      <c r="F87" s="69">
        <v>300000.0</v>
      </c>
      <c r="G87" s="71">
        <f>SUMIF('Nhập'!$J$11:$J$19999,$B87,'Nhập'!$M$11:$M$19999)</f>
        <v>0</v>
      </c>
      <c r="H87" s="71">
        <f>SUMIF('Nhập'!$J$11:$J$19999,$B87,'Nhập'!$O$11:$O$19999)</f>
        <v>0</v>
      </c>
      <c r="I87" s="71">
        <f>SUMIF(Xuat!$I$11:$I$19999,$B87,Xuat!$K$11:$K$19999)</f>
        <v>0</v>
      </c>
      <c r="J87" s="71">
        <f>SUMIF(Xuat!$I$11:$I$19999,$B87,Xuat!$K$11:$K$19999)</f>
        <v>0</v>
      </c>
      <c r="K87" s="71">
        <f t="shared" ref="K87:L87" si="158">E87+G87-I87</f>
        <v>4</v>
      </c>
      <c r="L87" s="71">
        <f t="shared" si="158"/>
        <v>300000</v>
      </c>
      <c r="M87" s="71">
        <f t="shared" ref="M87:N87" si="159">E87+G87</f>
        <v>4</v>
      </c>
      <c r="N87" s="71">
        <f t="shared" si="159"/>
        <v>300000</v>
      </c>
      <c r="O87" s="73" t="str">
        <f t="shared" si="5"/>
        <v>TM</v>
      </c>
      <c r="P87" s="71">
        <f t="shared" si="6"/>
        <v>75000</v>
      </c>
      <c r="Q87" s="74"/>
      <c r="R87" s="75"/>
      <c r="S87" s="75"/>
      <c r="T87" s="75"/>
      <c r="U87" s="75"/>
      <c r="V87" s="75"/>
      <c r="W87" s="75"/>
      <c r="X87" s="75"/>
      <c r="Y87" s="75"/>
      <c r="Z87" s="75"/>
    </row>
    <row r="88" ht="18.75" customHeight="1">
      <c r="A88" s="65">
        <f t="shared" si="7"/>
        <v>79</v>
      </c>
      <c r="B88" s="66" t="s">
        <v>314</v>
      </c>
      <c r="C88" s="67" t="s">
        <v>315</v>
      </c>
      <c r="D88" s="68" t="s">
        <v>107</v>
      </c>
      <c r="E88" s="69">
        <v>4.0</v>
      </c>
      <c r="F88" s="69">
        <v>300000.0</v>
      </c>
      <c r="G88" s="71">
        <f>SUMIF('Nhập'!$J$11:$J$19999,$B88,'Nhập'!$M$11:$M$19999)</f>
        <v>0</v>
      </c>
      <c r="H88" s="71">
        <f>SUMIF('Nhập'!$J$11:$J$19999,$B88,'Nhập'!$O$11:$O$19999)</f>
        <v>0</v>
      </c>
      <c r="I88" s="71">
        <f>SUMIF(Xuat!$I$11:$I$19999,$B88,Xuat!$K$11:$K$19999)</f>
        <v>0</v>
      </c>
      <c r="J88" s="71">
        <f>SUMIF(Xuat!$I$11:$I$19999,$B88,Xuat!$K$11:$K$19999)</f>
        <v>0</v>
      </c>
      <c r="K88" s="71">
        <f t="shared" ref="K88:L88" si="160">E88+G88-I88</f>
        <v>4</v>
      </c>
      <c r="L88" s="71">
        <f t="shared" si="160"/>
        <v>300000</v>
      </c>
      <c r="M88" s="71">
        <f t="shared" ref="M88:N88" si="161">E88+G88</f>
        <v>4</v>
      </c>
      <c r="N88" s="71">
        <f t="shared" si="161"/>
        <v>300000</v>
      </c>
      <c r="O88" s="73" t="str">
        <f t="shared" si="5"/>
        <v>V 27D</v>
      </c>
      <c r="P88" s="71">
        <f t="shared" si="6"/>
        <v>75000</v>
      </c>
      <c r="Q88" s="74"/>
      <c r="R88" s="75"/>
      <c r="S88" s="75"/>
      <c r="T88" s="75"/>
      <c r="U88" s="75"/>
      <c r="V88" s="75"/>
      <c r="W88" s="75"/>
      <c r="X88" s="75"/>
      <c r="Y88" s="75"/>
      <c r="Z88" s="75"/>
    </row>
    <row r="89" ht="18.75" customHeight="1">
      <c r="A89" s="65">
        <f t="shared" si="7"/>
        <v>80</v>
      </c>
      <c r="B89" s="66" t="s">
        <v>316</v>
      </c>
      <c r="C89" s="67" t="s">
        <v>317</v>
      </c>
      <c r="D89" s="68" t="s">
        <v>318</v>
      </c>
      <c r="E89" s="69">
        <v>4.0</v>
      </c>
      <c r="F89" s="69">
        <v>300000.0</v>
      </c>
      <c r="G89" s="71">
        <f>SUMIF('Nhập'!$J$11:$J$19999,$B89,'Nhập'!$M$11:$M$19999)</f>
        <v>0</v>
      </c>
      <c r="H89" s="71">
        <f>SUMIF('Nhập'!$J$11:$J$19999,$B89,'Nhập'!$O$11:$O$19999)</f>
        <v>0</v>
      </c>
      <c r="I89" s="71">
        <f>SUMIF(Xuat!$I$11:$I$19999,$B89,Xuat!$K$11:$K$19999)</f>
        <v>0</v>
      </c>
      <c r="J89" s="71">
        <f>SUMIF(Xuat!$I$11:$I$19999,$B89,Xuat!$K$11:$K$19999)</f>
        <v>0</v>
      </c>
      <c r="K89" s="71">
        <f t="shared" ref="K89:L89" si="162">E89+G89-I89</f>
        <v>4</v>
      </c>
      <c r="L89" s="71">
        <f t="shared" si="162"/>
        <v>300000</v>
      </c>
      <c r="M89" s="71">
        <f t="shared" ref="M89:N89" si="163">E89+G89</f>
        <v>4</v>
      </c>
      <c r="N89" s="71">
        <f t="shared" si="163"/>
        <v>300000</v>
      </c>
      <c r="O89" s="73" t="str">
        <f t="shared" si="5"/>
        <v>VTX</v>
      </c>
      <c r="P89" s="71">
        <f t="shared" si="6"/>
        <v>75000</v>
      </c>
      <c r="Q89" s="74"/>
      <c r="R89" s="75"/>
      <c r="S89" s="75"/>
      <c r="T89" s="75"/>
      <c r="U89" s="75"/>
      <c r="V89" s="75"/>
      <c r="W89" s="75"/>
      <c r="X89" s="75"/>
      <c r="Y89" s="75"/>
      <c r="Z89" s="75"/>
    </row>
    <row r="90" ht="18.75" customHeight="1">
      <c r="A90" s="65">
        <f t="shared" si="7"/>
        <v>81</v>
      </c>
      <c r="B90" s="66" t="s">
        <v>319</v>
      </c>
      <c r="C90" s="67" t="s">
        <v>320</v>
      </c>
      <c r="D90" s="68" t="s">
        <v>159</v>
      </c>
      <c r="E90" s="69">
        <v>4.0</v>
      </c>
      <c r="F90" s="69">
        <v>300000.0</v>
      </c>
      <c r="G90" s="71">
        <f>SUMIF('Nhập'!$J$11:$J$19999,$B90,'Nhập'!$M$11:$M$19999)</f>
        <v>0</v>
      </c>
      <c r="H90" s="71">
        <f>SUMIF('Nhập'!$J$11:$J$19999,$B90,'Nhập'!$O$11:$O$19999)</f>
        <v>0</v>
      </c>
      <c r="I90" s="71">
        <f>SUMIF(Xuat!$I$11:$I$19999,$B90,Xuat!$K$11:$K$19999)</f>
        <v>0</v>
      </c>
      <c r="J90" s="71">
        <f>SUMIF(Xuat!$I$11:$I$19999,$B90,Xuat!$K$11:$K$19999)</f>
        <v>0</v>
      </c>
      <c r="K90" s="71">
        <f t="shared" ref="K90:L90" si="164">E90+G90-I90</f>
        <v>4</v>
      </c>
      <c r="L90" s="71">
        <f t="shared" si="164"/>
        <v>300000</v>
      </c>
      <c r="M90" s="71">
        <f t="shared" ref="M90:N90" si="165">E90+G90</f>
        <v>4</v>
      </c>
      <c r="N90" s="71">
        <f t="shared" si="165"/>
        <v>300000</v>
      </c>
      <c r="O90" s="73" t="str">
        <f t="shared" si="5"/>
        <v>VCL</v>
      </c>
      <c r="P90" s="71">
        <f t="shared" si="6"/>
        <v>75000</v>
      </c>
      <c r="Q90" s="74"/>
      <c r="R90" s="75"/>
      <c r="S90" s="75"/>
      <c r="T90" s="75"/>
      <c r="U90" s="75"/>
      <c r="V90" s="75"/>
      <c r="W90" s="75"/>
      <c r="X90" s="75"/>
      <c r="Y90" s="75"/>
      <c r="Z90" s="75"/>
    </row>
    <row r="91" ht="18.75" customHeight="1">
      <c r="A91" s="65">
        <f t="shared" si="7"/>
        <v>82</v>
      </c>
      <c r="B91" s="66" t="s">
        <v>321</v>
      </c>
      <c r="C91" s="67" t="s">
        <v>322</v>
      </c>
      <c r="D91" s="68" t="s">
        <v>103</v>
      </c>
      <c r="E91" s="69">
        <v>4.0</v>
      </c>
      <c r="F91" s="69">
        <v>300000.0</v>
      </c>
      <c r="G91" s="71">
        <f>SUMIF('Nhập'!$J$11:$J$19999,$B91,'Nhập'!$M$11:$M$19999)</f>
        <v>0</v>
      </c>
      <c r="H91" s="71">
        <f>SUMIF('Nhập'!$J$11:$J$19999,$B91,'Nhập'!$O$11:$O$19999)</f>
        <v>0</v>
      </c>
      <c r="I91" s="71">
        <f>SUMIF(Xuat!$I$11:$I$19999,$B91,Xuat!$K$11:$K$19999)</f>
        <v>0</v>
      </c>
      <c r="J91" s="71">
        <f>SUMIF(Xuat!$I$11:$I$19999,$B91,Xuat!$K$11:$K$19999)</f>
        <v>0</v>
      </c>
      <c r="K91" s="71">
        <f t="shared" ref="K91:L91" si="166">E91+G91-I91</f>
        <v>4</v>
      </c>
      <c r="L91" s="71">
        <f t="shared" si="166"/>
        <v>300000</v>
      </c>
      <c r="M91" s="71">
        <f t="shared" ref="M91:N91" si="167">E91+G91</f>
        <v>4</v>
      </c>
      <c r="N91" s="71">
        <f t="shared" si="167"/>
        <v>300000</v>
      </c>
      <c r="O91" s="73" t="str">
        <f t="shared" si="5"/>
        <v>XGT</v>
      </c>
      <c r="P91" s="71">
        <f t="shared" si="6"/>
        <v>75000</v>
      </c>
      <c r="Q91" s="74"/>
      <c r="R91" s="75"/>
      <c r="S91" s="75"/>
      <c r="T91" s="75"/>
      <c r="U91" s="75"/>
      <c r="V91" s="75"/>
      <c r="W91" s="75"/>
      <c r="X91" s="75"/>
      <c r="Y91" s="75"/>
      <c r="Z91" s="75"/>
    </row>
    <row r="92" ht="18.75" customHeight="1">
      <c r="A92" s="65">
        <f t="shared" si="7"/>
        <v>83</v>
      </c>
      <c r="B92" s="66" t="s">
        <v>323</v>
      </c>
      <c r="C92" s="67" t="s">
        <v>324</v>
      </c>
      <c r="D92" s="68" t="s">
        <v>325</v>
      </c>
      <c r="E92" s="69">
        <v>4.0</v>
      </c>
      <c r="F92" s="69">
        <v>300000.0</v>
      </c>
      <c r="G92" s="71">
        <f>SUMIF('Nhập'!$J$11:$J$19999,$B92,'Nhập'!$M$11:$M$19999)</f>
        <v>110</v>
      </c>
      <c r="H92" s="71">
        <f>SUMIF('Nhập'!$J$11:$J$19999,$B92,'Nhập'!$O$11:$O$19999)</f>
        <v>2290000</v>
      </c>
      <c r="I92" s="71">
        <f>SUMIF(Xuat!$I$11:$I$19999,$B92,Xuat!$K$11:$K$19999)</f>
        <v>0</v>
      </c>
      <c r="J92" s="71">
        <f>SUMIF(Xuat!$I$11:$I$19999,$B92,Xuat!$K$11:$K$19999)</f>
        <v>0</v>
      </c>
      <c r="K92" s="71">
        <f t="shared" ref="K92:L92" si="168">E92+G92-I92</f>
        <v>114</v>
      </c>
      <c r="L92" s="71">
        <f t="shared" si="168"/>
        <v>2590000</v>
      </c>
      <c r="M92" s="71">
        <f t="shared" ref="M92:N92" si="169">E92+G92</f>
        <v>114</v>
      </c>
      <c r="N92" s="71">
        <f t="shared" si="169"/>
        <v>2590000</v>
      </c>
      <c r="O92" s="73" t="str">
        <f t="shared" si="5"/>
        <v>X92</v>
      </c>
      <c r="P92" s="71">
        <f t="shared" si="6"/>
        <v>22719.29825</v>
      </c>
      <c r="Q92" s="74"/>
      <c r="R92" s="75"/>
      <c r="S92" s="75"/>
      <c r="T92" s="75"/>
      <c r="U92" s="75"/>
      <c r="V92" s="75"/>
      <c r="W92" s="75"/>
      <c r="X92" s="75"/>
      <c r="Y92" s="75"/>
      <c r="Z92" s="75"/>
    </row>
    <row r="93" ht="18.75" customHeight="1">
      <c r="A93" s="65">
        <f t="shared" si="7"/>
        <v>84</v>
      </c>
      <c r="B93" s="66" t="s">
        <v>326</v>
      </c>
      <c r="C93" s="67" t="s">
        <v>327</v>
      </c>
      <c r="D93" s="68" t="s">
        <v>328</v>
      </c>
      <c r="E93" s="69">
        <v>4.0</v>
      </c>
      <c r="F93" s="69">
        <v>300000.0</v>
      </c>
      <c r="G93" s="71">
        <f>SUMIF('Nhập'!$J$11:$J$19999,$B93,'Nhập'!$M$11:$M$19999)</f>
        <v>0</v>
      </c>
      <c r="H93" s="71">
        <f>SUMIF('Nhập'!$J$11:$J$19999,$B93,'Nhập'!$O$11:$O$19999)</f>
        <v>0</v>
      </c>
      <c r="I93" s="71">
        <f>SUMIF(Xuat!$I$11:$I$19999,$B93,Xuat!$K$11:$K$19999)</f>
        <v>0</v>
      </c>
      <c r="J93" s="71">
        <f>SUMIF(Xuat!$I$11:$I$19999,$B93,Xuat!$K$11:$K$19999)</f>
        <v>0</v>
      </c>
      <c r="K93" s="71">
        <f t="shared" ref="K93:L93" si="170">E93+G93-I93</f>
        <v>4</v>
      </c>
      <c r="L93" s="71">
        <f t="shared" si="170"/>
        <v>300000</v>
      </c>
      <c r="M93" s="71">
        <f t="shared" ref="M93:N93" si="171">E93+G93</f>
        <v>4</v>
      </c>
      <c r="N93" s="71">
        <f t="shared" si="171"/>
        <v>300000</v>
      </c>
      <c r="O93" s="73" t="str">
        <f t="shared" si="5"/>
        <v>XMCT</v>
      </c>
      <c r="P93" s="71">
        <f t="shared" si="6"/>
        <v>75000</v>
      </c>
      <c r="Q93" s="74"/>
      <c r="R93" s="75"/>
      <c r="S93" s="75"/>
      <c r="T93" s="75"/>
      <c r="U93" s="75"/>
      <c r="V93" s="75"/>
      <c r="W93" s="75"/>
      <c r="X93" s="75"/>
      <c r="Y93" s="75"/>
      <c r="Z93" s="75"/>
    </row>
    <row r="94" ht="18.75" customHeight="1">
      <c r="A94" s="65">
        <f t="shared" si="7"/>
        <v>85</v>
      </c>
      <c r="B94" s="66" t="s">
        <v>329</v>
      </c>
      <c r="C94" s="67" t="s">
        <v>330</v>
      </c>
      <c r="D94" s="68" t="s">
        <v>103</v>
      </c>
      <c r="E94" s="69">
        <v>4.0</v>
      </c>
      <c r="F94" s="69">
        <v>300000.0</v>
      </c>
      <c r="G94" s="71">
        <f>SUMIF('Nhập'!$J$11:$J$19999,$B94,'Nhập'!$M$11:$M$19999)</f>
        <v>0</v>
      </c>
      <c r="H94" s="71">
        <f>SUMIF('Nhập'!$J$11:$J$19999,$B94,'Nhập'!$O$11:$O$19999)</f>
        <v>0</v>
      </c>
      <c r="I94" s="71">
        <f>SUMIF(Xuat!$I$11:$I$19999,$B94,Xuat!$K$11:$K$19999)</f>
        <v>0</v>
      </c>
      <c r="J94" s="71">
        <f>SUMIF(Xuat!$I$11:$I$19999,$B94,Xuat!$K$11:$K$19999)</f>
        <v>0</v>
      </c>
      <c r="K94" s="71">
        <f t="shared" ref="K94:L94" si="172">E94+G94-I94</f>
        <v>4</v>
      </c>
      <c r="L94" s="71">
        <f t="shared" si="172"/>
        <v>300000</v>
      </c>
      <c r="M94" s="71">
        <f t="shared" ref="M94:N94" si="173">E94+G94</f>
        <v>4</v>
      </c>
      <c r="N94" s="71">
        <f t="shared" si="173"/>
        <v>300000</v>
      </c>
      <c r="O94" s="73" t="str">
        <f t="shared" si="5"/>
        <v>XM 40</v>
      </c>
      <c r="P94" s="71">
        <f t="shared" si="6"/>
        <v>75000</v>
      </c>
      <c r="Q94" s="74"/>
      <c r="R94" s="75"/>
      <c r="S94" s="75"/>
      <c r="T94" s="75"/>
      <c r="U94" s="75"/>
      <c r="V94" s="75"/>
      <c r="W94" s="75"/>
      <c r="X94" s="75"/>
      <c r="Y94" s="75"/>
      <c r="Z94" s="75"/>
    </row>
    <row r="95" ht="18.75" customHeight="1">
      <c r="A95" s="65">
        <f t="shared" si="7"/>
        <v>86</v>
      </c>
      <c r="B95" s="66" t="s">
        <v>331</v>
      </c>
      <c r="C95" s="67" t="s">
        <v>332</v>
      </c>
      <c r="D95" s="68" t="s">
        <v>220</v>
      </c>
      <c r="E95" s="69">
        <v>4.0</v>
      </c>
      <c r="F95" s="69">
        <v>300000.0</v>
      </c>
      <c r="G95" s="71">
        <f>SUMIF('Nhập'!$J$11:$J$19999,$B95,'Nhập'!$M$11:$M$19999)</f>
        <v>0</v>
      </c>
      <c r="H95" s="71">
        <f>SUMIF('Nhập'!$J$11:$J$19999,$B95,'Nhập'!$O$11:$O$19999)</f>
        <v>0</v>
      </c>
      <c r="I95" s="71">
        <f>SUMIF(Xuat!$I$11:$I$19999,$B95,Xuat!$K$11:$K$19999)</f>
        <v>0</v>
      </c>
      <c r="J95" s="71">
        <f>SUMIF(Xuat!$I$11:$I$19999,$B95,Xuat!$K$11:$K$19999)</f>
        <v>0</v>
      </c>
      <c r="K95" s="71">
        <f t="shared" ref="K95:L95" si="174">E95+G95-I95</f>
        <v>4</v>
      </c>
      <c r="L95" s="71">
        <f t="shared" si="174"/>
        <v>300000</v>
      </c>
      <c r="M95" s="71">
        <f t="shared" ref="M95:N95" si="175">E95+G95</f>
        <v>4</v>
      </c>
      <c r="N95" s="71">
        <f t="shared" si="175"/>
        <v>300000</v>
      </c>
      <c r="O95" s="73" t="str">
        <f t="shared" si="5"/>
        <v>KT10ly</v>
      </c>
      <c r="P95" s="71">
        <f t="shared" si="6"/>
        <v>75000</v>
      </c>
      <c r="Q95" s="74"/>
      <c r="R95" s="75"/>
      <c r="S95" s="75"/>
      <c r="T95" s="75"/>
      <c r="U95" s="75"/>
      <c r="V95" s="75"/>
      <c r="W95" s="75"/>
      <c r="X95" s="75"/>
      <c r="Y95" s="75"/>
      <c r="Z95" s="75"/>
    </row>
    <row r="96" ht="18.75" customHeight="1">
      <c r="A96" s="65">
        <f t="shared" si="7"/>
        <v>87</v>
      </c>
      <c r="B96" s="66" t="s">
        <v>333</v>
      </c>
      <c r="C96" s="67" t="s">
        <v>334</v>
      </c>
      <c r="D96" s="68" t="s">
        <v>103</v>
      </c>
      <c r="E96" s="69">
        <v>4.0</v>
      </c>
      <c r="F96" s="69">
        <v>300000.0</v>
      </c>
      <c r="G96" s="71">
        <f>SUMIF('Nhập'!$J$11:$J$19999,$B96,'Nhập'!$M$11:$M$19999)</f>
        <v>0</v>
      </c>
      <c r="H96" s="71">
        <f>SUMIF('Nhập'!$J$11:$J$19999,$B96,'Nhập'!$O$11:$O$19999)</f>
        <v>0</v>
      </c>
      <c r="I96" s="71">
        <f>SUMIF(Xuat!$I$11:$I$19999,$B96,Xuat!$K$11:$K$19999)</f>
        <v>0</v>
      </c>
      <c r="J96" s="71">
        <f>SUMIF(Xuat!$I$11:$I$19999,$B96,Xuat!$K$11:$K$19999)</f>
        <v>0</v>
      </c>
      <c r="K96" s="71">
        <f t="shared" ref="K96:L96" si="176">E96+G96-I96</f>
        <v>4</v>
      </c>
      <c r="L96" s="71">
        <f t="shared" si="176"/>
        <v>300000</v>
      </c>
      <c r="M96" s="71">
        <f t="shared" ref="M96:N96" si="177">E96+G96</f>
        <v>4</v>
      </c>
      <c r="N96" s="71">
        <f t="shared" si="177"/>
        <v>300000</v>
      </c>
      <c r="O96" s="73" t="str">
        <f t="shared" si="5"/>
        <v>Thepv</v>
      </c>
      <c r="P96" s="71">
        <f t="shared" si="6"/>
        <v>75000</v>
      </c>
      <c r="Q96" s="74"/>
      <c r="R96" s="75"/>
      <c r="S96" s="75"/>
      <c r="T96" s="75"/>
      <c r="U96" s="75"/>
      <c r="V96" s="75"/>
      <c r="W96" s="75"/>
      <c r="X96" s="75"/>
      <c r="Y96" s="75"/>
      <c r="Z96" s="75"/>
    </row>
    <row r="97" ht="18.75" customHeight="1">
      <c r="A97" s="65">
        <f t="shared" si="7"/>
        <v>88</v>
      </c>
      <c r="B97" s="66" t="s">
        <v>335</v>
      </c>
      <c r="C97" s="67" t="s">
        <v>336</v>
      </c>
      <c r="D97" s="68" t="s">
        <v>103</v>
      </c>
      <c r="E97" s="69">
        <v>4.0</v>
      </c>
      <c r="F97" s="69">
        <v>300000.0</v>
      </c>
      <c r="G97" s="71">
        <f>SUMIF('Nhập'!$J$11:$J$19999,$B97,'Nhập'!$M$11:$M$19999)</f>
        <v>317.9</v>
      </c>
      <c r="H97" s="71">
        <f>SUMIF('Nhập'!$J$11:$J$19999,$B97,'Nhập'!$O$11:$O$19999)</f>
        <v>5032357</v>
      </c>
      <c r="I97" s="71">
        <f>SUMIF(Xuat!$I$11:$I$19999,$B97,Xuat!$K$11:$K$19999)</f>
        <v>0</v>
      </c>
      <c r="J97" s="71">
        <f>SUMIF(Xuat!$I$11:$I$19999,$B97,Xuat!$K$11:$K$19999)</f>
        <v>0</v>
      </c>
      <c r="K97" s="71">
        <f t="shared" ref="K97:L97" si="178">E97+G97-I97</f>
        <v>321.9</v>
      </c>
      <c r="L97" s="71">
        <f t="shared" si="178"/>
        <v>5332357</v>
      </c>
      <c r="M97" s="71">
        <f t="shared" ref="M97:N97" si="179">E97+G97</f>
        <v>321.9</v>
      </c>
      <c r="N97" s="71">
        <f t="shared" si="179"/>
        <v>5332357</v>
      </c>
      <c r="O97" s="73" t="str">
        <f t="shared" si="5"/>
        <v>Thepvuong</v>
      </c>
      <c r="P97" s="71">
        <f t="shared" si="6"/>
        <v>16565.2594</v>
      </c>
      <c r="Q97" s="74"/>
      <c r="R97" s="75"/>
      <c r="S97" s="75"/>
      <c r="T97" s="75"/>
      <c r="U97" s="75"/>
      <c r="V97" s="75"/>
      <c r="W97" s="75"/>
      <c r="X97" s="75"/>
      <c r="Y97" s="75"/>
      <c r="Z97" s="75"/>
    </row>
    <row r="98" ht="18.75" customHeight="1">
      <c r="A98" s="65">
        <f t="shared" si="7"/>
        <v>89</v>
      </c>
      <c r="B98" s="66" t="s">
        <v>337</v>
      </c>
      <c r="C98" s="67" t="s">
        <v>338</v>
      </c>
      <c r="D98" s="68" t="s">
        <v>103</v>
      </c>
      <c r="E98" s="69">
        <v>4.0</v>
      </c>
      <c r="F98" s="69">
        <v>300000.0</v>
      </c>
      <c r="G98" s="71">
        <f>SUMIF('Nhập'!$J$11:$J$19999,$B98,'Nhập'!$M$11:$M$19999)</f>
        <v>146646.8</v>
      </c>
      <c r="H98" s="71">
        <f>SUMIF('Nhập'!$J$11:$J$19999,$B98,'Nhập'!$O$11:$O$19999)</f>
        <v>14124035</v>
      </c>
      <c r="I98" s="71">
        <f>SUMIF(Xuat!$I$11:$I$19999,$B98,Xuat!$K$11:$K$19999)</f>
        <v>0</v>
      </c>
      <c r="J98" s="71">
        <f>SUMIF(Xuat!$I$11:$I$19999,$B98,Xuat!$K$11:$K$19999)</f>
        <v>0</v>
      </c>
      <c r="K98" s="71">
        <f t="shared" ref="K98:L98" si="180">E98+G98-I98</f>
        <v>146650.8</v>
      </c>
      <c r="L98" s="71">
        <f t="shared" si="180"/>
        <v>14424035</v>
      </c>
      <c r="M98" s="71">
        <f t="shared" ref="M98:N98" si="181">E98+G98</f>
        <v>146650.8</v>
      </c>
      <c r="N98" s="71">
        <f t="shared" si="181"/>
        <v>14424035</v>
      </c>
      <c r="O98" s="73" t="str">
        <f t="shared" si="5"/>
        <v>Thephop</v>
      </c>
      <c r="P98" s="71">
        <f t="shared" si="6"/>
        <v>98.35633355</v>
      </c>
      <c r="Q98" s="74"/>
      <c r="R98" s="75"/>
      <c r="S98" s="75"/>
      <c r="T98" s="75"/>
      <c r="U98" s="75"/>
      <c r="V98" s="75"/>
      <c r="W98" s="75"/>
      <c r="X98" s="75"/>
      <c r="Y98" s="75"/>
      <c r="Z98" s="75"/>
    </row>
    <row r="99" ht="18.75" customHeight="1">
      <c r="A99" s="65">
        <f t="shared" si="7"/>
        <v>90</v>
      </c>
      <c r="B99" s="66" t="s">
        <v>339</v>
      </c>
      <c r="C99" s="67" t="s">
        <v>340</v>
      </c>
      <c r="D99" s="68" t="s">
        <v>103</v>
      </c>
      <c r="E99" s="69">
        <v>4.0</v>
      </c>
      <c r="F99" s="69">
        <v>300000.0</v>
      </c>
      <c r="G99" s="71">
        <f>SUMIF('Nhập'!$J$11:$J$19999,$B99,'Nhập'!$M$11:$M$19999)</f>
        <v>259.7</v>
      </c>
      <c r="H99" s="71">
        <f>SUMIF('Nhập'!$J$11:$J$19999,$B99,'Nhập'!$O$11:$O$19999)</f>
        <v>3636060</v>
      </c>
      <c r="I99" s="71">
        <f>SUMIF(Xuat!$I$11:$I$19999,$B99,Xuat!$K$11:$K$19999)</f>
        <v>0</v>
      </c>
      <c r="J99" s="71">
        <f>SUMIF(Xuat!$I$11:$I$19999,$B99,Xuat!$K$11:$K$19999)</f>
        <v>0</v>
      </c>
      <c r="K99" s="71">
        <f t="shared" ref="K99:L99" si="182">E99+G99-I99</f>
        <v>263.7</v>
      </c>
      <c r="L99" s="71">
        <f t="shared" si="182"/>
        <v>3936060</v>
      </c>
      <c r="M99" s="71">
        <f t="shared" ref="M99:N99" si="183">E99+G99</f>
        <v>263.7</v>
      </c>
      <c r="N99" s="71">
        <f t="shared" si="183"/>
        <v>3936060</v>
      </c>
      <c r="O99" s="73" t="str">
        <f t="shared" si="5"/>
        <v>Satla</v>
      </c>
      <c r="P99" s="71">
        <f t="shared" si="6"/>
        <v>14926.27986</v>
      </c>
      <c r="Q99" s="74"/>
      <c r="R99" s="75"/>
      <c r="S99" s="75"/>
      <c r="T99" s="75"/>
      <c r="U99" s="75"/>
      <c r="V99" s="75"/>
      <c r="W99" s="75"/>
      <c r="X99" s="75"/>
      <c r="Y99" s="75"/>
      <c r="Z99" s="75"/>
    </row>
    <row r="100" ht="18.75" customHeight="1">
      <c r="A100" s="65">
        <f t="shared" si="7"/>
        <v>91</v>
      </c>
      <c r="B100" s="66" t="s">
        <v>341</v>
      </c>
      <c r="C100" s="67" t="s">
        <v>342</v>
      </c>
      <c r="D100" s="68" t="s">
        <v>159</v>
      </c>
      <c r="E100" s="69">
        <v>4.0</v>
      </c>
      <c r="F100" s="69">
        <v>300000.0</v>
      </c>
      <c r="G100" s="71">
        <f>SUMIF('Nhập'!$J$11:$J$19999,$B100,'Nhập'!$M$11:$M$19999)</f>
        <v>0</v>
      </c>
      <c r="H100" s="71">
        <f>SUMIF('Nhập'!$J$11:$J$19999,$B100,'Nhập'!$O$11:$O$19999)</f>
        <v>0</v>
      </c>
      <c r="I100" s="71">
        <f>SUMIF(Xuat!$I$11:$I$19999,$B100,Xuat!$K$11:$K$19999)</f>
        <v>0</v>
      </c>
      <c r="J100" s="71">
        <f>SUMIF(Xuat!$I$11:$I$19999,$B100,Xuat!$K$11:$K$19999)</f>
        <v>0</v>
      </c>
      <c r="K100" s="71">
        <f t="shared" ref="K100:L100" si="184">E100+G100-I100</f>
        <v>4</v>
      </c>
      <c r="L100" s="71">
        <f t="shared" si="184"/>
        <v>300000</v>
      </c>
      <c r="M100" s="71">
        <f t="shared" ref="M100:N100" si="185">E100+G100</f>
        <v>4</v>
      </c>
      <c r="N100" s="71">
        <f t="shared" si="185"/>
        <v>300000</v>
      </c>
      <c r="O100" s="73" t="str">
        <f t="shared" si="5"/>
        <v>SLG322</v>
      </c>
      <c r="P100" s="71">
        <f t="shared" si="6"/>
        <v>75000</v>
      </c>
      <c r="Q100" s="74"/>
      <c r="R100" s="75"/>
      <c r="S100" s="75"/>
      <c r="T100" s="75"/>
      <c r="U100" s="75"/>
      <c r="V100" s="75"/>
      <c r="W100" s="75"/>
      <c r="X100" s="75"/>
      <c r="Y100" s="75"/>
      <c r="Z100" s="75"/>
    </row>
    <row r="101" ht="18.75" customHeight="1">
      <c r="A101" s="65">
        <f t="shared" si="7"/>
        <v>92</v>
      </c>
      <c r="B101" s="66" t="s">
        <v>343</v>
      </c>
      <c r="C101" s="67" t="s">
        <v>344</v>
      </c>
      <c r="D101" s="68" t="s">
        <v>103</v>
      </c>
      <c r="E101" s="69">
        <v>4.0</v>
      </c>
      <c r="F101" s="69">
        <v>300000.0</v>
      </c>
      <c r="G101" s="71">
        <f>SUMIF('Nhập'!$J$11:$J$19999,$B101,'Nhập'!$M$11:$M$19999)</f>
        <v>0</v>
      </c>
      <c r="H101" s="71">
        <f>SUMIF('Nhập'!$J$11:$J$19999,$B101,'Nhập'!$O$11:$O$19999)</f>
        <v>0</v>
      </c>
      <c r="I101" s="71">
        <f>SUMIF(Xuat!$I$11:$I$19999,$B101,Xuat!$K$11:$K$19999)</f>
        <v>0</v>
      </c>
      <c r="J101" s="71">
        <f>SUMIF(Xuat!$I$11:$I$19999,$B101,Xuat!$K$11:$K$19999)</f>
        <v>0</v>
      </c>
      <c r="K101" s="71">
        <f t="shared" ref="K101:L101" si="186">E101+G101-I101</f>
        <v>4</v>
      </c>
      <c r="L101" s="71">
        <f t="shared" si="186"/>
        <v>300000</v>
      </c>
      <c r="M101" s="71">
        <f t="shared" ref="M101:N101" si="187">E101+G101</f>
        <v>4</v>
      </c>
      <c r="N101" s="71">
        <f t="shared" si="187"/>
        <v>300000</v>
      </c>
      <c r="O101" s="73" t="str">
        <f t="shared" si="5"/>
        <v>S8,10,12</v>
      </c>
      <c r="P101" s="71">
        <f t="shared" si="6"/>
        <v>75000</v>
      </c>
      <c r="Q101" s="74"/>
      <c r="R101" s="75"/>
      <c r="S101" s="75"/>
      <c r="T101" s="75"/>
      <c r="U101" s="75"/>
      <c r="V101" s="75"/>
      <c r="W101" s="75"/>
      <c r="X101" s="75"/>
      <c r="Y101" s="75"/>
      <c r="Z101" s="75"/>
    </row>
    <row r="102" ht="18.75" customHeight="1">
      <c r="A102" s="65">
        <f t="shared" si="7"/>
        <v>93</v>
      </c>
      <c r="B102" s="66" t="s">
        <v>345</v>
      </c>
      <c r="C102" s="67" t="s">
        <v>346</v>
      </c>
      <c r="D102" s="68" t="s">
        <v>212</v>
      </c>
      <c r="E102" s="69">
        <v>4.0</v>
      </c>
      <c r="F102" s="69">
        <v>300000.0</v>
      </c>
      <c r="G102" s="71">
        <f>SUMIF('Nhập'!$J$11:$J$19999,$B102,'Nhập'!$M$11:$M$19999)</f>
        <v>112</v>
      </c>
      <c r="H102" s="71">
        <f>SUMIF('Nhập'!$J$11:$J$19999,$B102,'Nhập'!$O$11:$O$19999)</f>
        <v>2290400</v>
      </c>
      <c r="I102" s="71">
        <f>SUMIF(Xuat!$I$11:$I$19999,$B102,Xuat!$K$11:$K$19999)</f>
        <v>0</v>
      </c>
      <c r="J102" s="71">
        <f>SUMIF(Xuat!$I$11:$I$19999,$B102,Xuat!$K$11:$K$19999)</f>
        <v>0</v>
      </c>
      <c r="K102" s="71">
        <f t="shared" ref="K102:L102" si="188">E102+G102-I102</f>
        <v>116</v>
      </c>
      <c r="L102" s="71">
        <f t="shared" si="188"/>
        <v>2590400</v>
      </c>
      <c r="M102" s="71">
        <f t="shared" ref="M102:N102" si="189">E102+G102</f>
        <v>116</v>
      </c>
      <c r="N102" s="71">
        <f t="shared" si="189"/>
        <v>2590400</v>
      </c>
      <c r="O102" s="73" t="str">
        <f t="shared" si="5"/>
        <v>Thachcao</v>
      </c>
      <c r="P102" s="71">
        <f t="shared" si="6"/>
        <v>22331.03448</v>
      </c>
      <c r="Q102" s="74"/>
      <c r="R102" s="75"/>
      <c r="S102" s="75"/>
      <c r="T102" s="75"/>
      <c r="U102" s="75"/>
      <c r="V102" s="75"/>
      <c r="W102" s="75"/>
      <c r="X102" s="75"/>
      <c r="Y102" s="75"/>
      <c r="Z102" s="75"/>
    </row>
    <row r="103" ht="18.75" customHeight="1">
      <c r="A103" s="65">
        <f t="shared" si="7"/>
        <v>94</v>
      </c>
      <c r="B103" s="66" t="s">
        <v>347</v>
      </c>
      <c r="C103" s="67" t="s">
        <v>348</v>
      </c>
      <c r="D103" s="68" t="s">
        <v>103</v>
      </c>
      <c r="E103" s="69">
        <v>4.0</v>
      </c>
      <c r="F103" s="69">
        <v>300000.0</v>
      </c>
      <c r="G103" s="71">
        <f>SUMIF('Nhập'!$J$11:$J$19999,$B103,'Nhập'!$M$11:$M$19999)</f>
        <v>564.2</v>
      </c>
      <c r="H103" s="71">
        <f>SUMIF('Nhập'!$J$11:$J$19999,$B103,'Nhập'!$O$11:$O$19999)</f>
        <v>10375638</v>
      </c>
      <c r="I103" s="71">
        <f>SUMIF(Xuat!$I$11:$I$19999,$B103,Xuat!$K$11:$K$19999)</f>
        <v>0</v>
      </c>
      <c r="J103" s="71">
        <f>SUMIF(Xuat!$I$11:$I$19999,$B103,Xuat!$K$11:$K$19999)</f>
        <v>0</v>
      </c>
      <c r="K103" s="71">
        <f t="shared" ref="K103:L103" si="190">E103+G103-I103</f>
        <v>568.2</v>
      </c>
      <c r="L103" s="71">
        <f t="shared" si="190"/>
        <v>10675638</v>
      </c>
      <c r="M103" s="71">
        <f t="shared" ref="M103:N103" si="191">E103+G103</f>
        <v>568.2</v>
      </c>
      <c r="N103" s="71">
        <f t="shared" si="191"/>
        <v>10675638</v>
      </c>
      <c r="O103" s="73" t="str">
        <f t="shared" si="5"/>
        <v>TOVHMK</v>
      </c>
      <c r="P103" s="71">
        <f t="shared" si="6"/>
        <v>18788.52165</v>
      </c>
      <c r="Q103" s="74"/>
      <c r="R103" s="75"/>
      <c r="S103" s="75"/>
      <c r="T103" s="75"/>
      <c r="U103" s="75"/>
      <c r="V103" s="75"/>
      <c r="W103" s="75"/>
      <c r="X103" s="75"/>
      <c r="Y103" s="75"/>
      <c r="Z103" s="75"/>
    </row>
    <row r="104" ht="18.75" customHeight="1">
      <c r="A104" s="65">
        <f t="shared" si="7"/>
        <v>95</v>
      </c>
      <c r="B104" s="66" t="s">
        <v>349</v>
      </c>
      <c r="C104" s="67" t="s">
        <v>350</v>
      </c>
      <c r="D104" s="68" t="s">
        <v>103</v>
      </c>
      <c r="E104" s="69">
        <v>4.0</v>
      </c>
      <c r="F104" s="69">
        <v>300000.0</v>
      </c>
      <c r="G104" s="71">
        <f>SUMIF('Nhập'!$J$11:$J$19999,$B104,'Nhập'!$M$11:$M$19999)</f>
        <v>300</v>
      </c>
      <c r="H104" s="71">
        <f>SUMIF('Nhập'!$J$11:$J$19999,$B104,'Nhập'!$O$11:$O$19999)</f>
        <v>8290908</v>
      </c>
      <c r="I104" s="71">
        <f>SUMIF(Xuat!$I$11:$I$19999,$B104,Xuat!$K$11:$K$19999)</f>
        <v>0</v>
      </c>
      <c r="J104" s="71">
        <f>SUMIF(Xuat!$I$11:$I$19999,$B104,Xuat!$K$11:$K$19999)</f>
        <v>0</v>
      </c>
      <c r="K104" s="71">
        <f t="shared" ref="K104:L104" si="192">E104+G104-I104</f>
        <v>304</v>
      </c>
      <c r="L104" s="71">
        <f t="shared" si="192"/>
        <v>8590908</v>
      </c>
      <c r="M104" s="71">
        <f t="shared" ref="M104:N104" si="193">E104+G104</f>
        <v>304</v>
      </c>
      <c r="N104" s="71">
        <f t="shared" si="193"/>
        <v>8590908</v>
      </c>
      <c r="O104" s="73" t="str">
        <f t="shared" si="5"/>
        <v>QHKR3000 - 3.2x350</v>
      </c>
      <c r="P104" s="71">
        <f t="shared" si="6"/>
        <v>28259.56579</v>
      </c>
      <c r="Q104" s="74"/>
      <c r="R104" s="75"/>
      <c r="S104" s="75"/>
      <c r="T104" s="75"/>
      <c r="U104" s="75"/>
      <c r="V104" s="75"/>
      <c r="W104" s="75"/>
      <c r="X104" s="75"/>
      <c r="Y104" s="75"/>
      <c r="Z104" s="75"/>
    </row>
    <row r="105" ht="18.75" customHeight="1">
      <c r="A105" s="65">
        <f t="shared" si="7"/>
        <v>96</v>
      </c>
      <c r="B105" s="66" t="s">
        <v>351</v>
      </c>
      <c r="C105" s="67" t="s">
        <v>352</v>
      </c>
      <c r="D105" s="68" t="s">
        <v>103</v>
      </c>
      <c r="E105" s="69">
        <v>4.0</v>
      </c>
      <c r="F105" s="69">
        <v>300000.0</v>
      </c>
      <c r="G105" s="71">
        <f>SUMIF('Nhập'!$J$11:$J$19999,$B105,'Nhập'!$M$11:$M$19999)</f>
        <v>300</v>
      </c>
      <c r="H105" s="71">
        <f>SUMIF('Nhập'!$J$11:$J$19999,$B105,'Nhập'!$O$11:$O$19999)</f>
        <v>8481819</v>
      </c>
      <c r="I105" s="71">
        <f>SUMIF(Xuat!$I$11:$I$19999,$B105,Xuat!$K$11:$K$19999)</f>
        <v>0</v>
      </c>
      <c r="J105" s="71">
        <f>SUMIF(Xuat!$I$11:$I$19999,$B105,Xuat!$K$11:$K$19999)</f>
        <v>0</v>
      </c>
      <c r="K105" s="71">
        <f t="shared" ref="K105:L105" si="194">E105+G105-I105</f>
        <v>304</v>
      </c>
      <c r="L105" s="71">
        <f t="shared" si="194"/>
        <v>8781819</v>
      </c>
      <c r="M105" s="71">
        <f t="shared" ref="M105:N105" si="195">E105+G105</f>
        <v>304</v>
      </c>
      <c r="N105" s="71">
        <f t="shared" si="195"/>
        <v>8781819</v>
      </c>
      <c r="O105" s="73" t="str">
        <f t="shared" si="5"/>
        <v>QHKR3000 - 2.6x350</v>
      </c>
      <c r="P105" s="71">
        <f t="shared" si="6"/>
        <v>28887.5625</v>
      </c>
      <c r="Q105" s="74"/>
      <c r="R105" s="75"/>
      <c r="S105" s="75"/>
      <c r="T105" s="75"/>
      <c r="U105" s="75"/>
      <c r="V105" s="75"/>
      <c r="W105" s="75"/>
      <c r="X105" s="75"/>
      <c r="Y105" s="75"/>
      <c r="Z105" s="75"/>
    </row>
    <row r="106" ht="18.75" customHeight="1">
      <c r="A106" s="65">
        <f t="shared" si="7"/>
        <v>97</v>
      </c>
      <c r="B106" s="66" t="s">
        <v>353</v>
      </c>
      <c r="C106" s="67" t="s">
        <v>354</v>
      </c>
      <c r="D106" s="68" t="s">
        <v>103</v>
      </c>
      <c r="E106" s="69">
        <v>4.0</v>
      </c>
      <c r="F106" s="69">
        <v>300000.0</v>
      </c>
      <c r="G106" s="71">
        <f>SUMIF('Nhập'!$J$11:$J$19999,$B106,'Nhập'!$M$11:$M$19999)</f>
        <v>933</v>
      </c>
      <c r="H106" s="71">
        <f>SUMIF('Nhập'!$J$11:$J$19999,$B106,'Nhập'!$O$11:$O$19999)</f>
        <v>14545470</v>
      </c>
      <c r="I106" s="71">
        <f>SUMIF(Xuat!$I$11:$I$19999,$B106,Xuat!$K$11:$K$19999)</f>
        <v>0</v>
      </c>
      <c r="J106" s="71">
        <f>SUMIF(Xuat!$I$11:$I$19999,$B106,Xuat!$K$11:$K$19999)</f>
        <v>0</v>
      </c>
      <c r="K106" s="71">
        <f t="shared" ref="K106:L106" si="196">E106+G106-I106</f>
        <v>937</v>
      </c>
      <c r="L106" s="71">
        <f t="shared" si="196"/>
        <v>14845470</v>
      </c>
      <c r="M106" s="71">
        <f t="shared" ref="M106:N106" si="197">E106+G106</f>
        <v>937</v>
      </c>
      <c r="N106" s="71">
        <f t="shared" si="197"/>
        <v>14845470</v>
      </c>
      <c r="O106" s="73" t="str">
        <f t="shared" si="5"/>
        <v>Thepla</v>
      </c>
      <c r="P106" s="71">
        <f t="shared" si="6"/>
        <v>15843.61793</v>
      </c>
      <c r="Q106" s="74"/>
      <c r="R106" s="75"/>
      <c r="S106" s="75"/>
      <c r="T106" s="75"/>
      <c r="U106" s="75"/>
      <c r="V106" s="75"/>
      <c r="W106" s="75"/>
      <c r="X106" s="75"/>
      <c r="Y106" s="75"/>
      <c r="Z106" s="75"/>
    </row>
    <row r="107" ht="18.75" customHeight="1">
      <c r="A107" s="65">
        <f t="shared" si="7"/>
        <v>98</v>
      </c>
      <c r="B107" s="66" t="s">
        <v>356</v>
      </c>
      <c r="C107" s="67" t="s">
        <v>357</v>
      </c>
      <c r="D107" s="68" t="s">
        <v>103</v>
      </c>
      <c r="E107" s="69">
        <v>4.0</v>
      </c>
      <c r="F107" s="69">
        <v>300000.0</v>
      </c>
      <c r="G107" s="71">
        <f>SUMIF('Nhập'!$J$11:$J$19999,$B107,'Nhập'!$M$11:$M$19999)</f>
        <v>71.3</v>
      </c>
      <c r="H107" s="71">
        <f>SUMIF('Nhập'!$J$11:$J$19999,$B107,'Nhập'!$O$11:$O$19999)</f>
        <v>1181726</v>
      </c>
      <c r="I107" s="71">
        <f>SUMIF(Xuat!$I$11:$I$19999,$B107,Xuat!$K$11:$K$19999)</f>
        <v>0</v>
      </c>
      <c r="J107" s="71">
        <f>SUMIF(Xuat!$I$11:$I$19999,$B107,Xuat!$K$11:$K$19999)</f>
        <v>0</v>
      </c>
      <c r="K107" s="71">
        <f t="shared" ref="K107:L107" si="198">E107+G107-I107</f>
        <v>75.3</v>
      </c>
      <c r="L107" s="71">
        <f t="shared" si="198"/>
        <v>1481726</v>
      </c>
      <c r="M107" s="71">
        <f t="shared" ref="M107:N107" si="199">E107+G107</f>
        <v>75.3</v>
      </c>
      <c r="N107" s="71">
        <f t="shared" si="199"/>
        <v>1481726</v>
      </c>
      <c r="O107" s="73" t="str">
        <f t="shared" si="5"/>
        <v>Thepongtron</v>
      </c>
      <c r="P107" s="71">
        <f t="shared" si="6"/>
        <v>19677.63612</v>
      </c>
      <c r="Q107" s="74"/>
      <c r="R107" s="75"/>
      <c r="S107" s="75"/>
      <c r="T107" s="75"/>
      <c r="U107" s="75"/>
      <c r="V107" s="75"/>
      <c r="W107" s="75"/>
      <c r="X107" s="75"/>
      <c r="Y107" s="75"/>
      <c r="Z107" s="75"/>
    </row>
    <row r="108" ht="18.75" customHeight="1">
      <c r="A108" s="65">
        <f t="shared" si="7"/>
        <v>99</v>
      </c>
      <c r="B108" s="66" t="s">
        <v>364</v>
      </c>
      <c r="C108" s="67" t="s">
        <v>365</v>
      </c>
      <c r="D108" s="68" t="s">
        <v>159</v>
      </c>
      <c r="E108" s="69">
        <v>4.0</v>
      </c>
      <c r="F108" s="69">
        <v>300000.0</v>
      </c>
      <c r="G108" s="71">
        <f>SUMIF('Nhập'!$J$11:$J$19999,$B108,'Nhập'!$M$11:$M$19999)</f>
        <v>5</v>
      </c>
      <c r="H108" s="71">
        <f>SUMIF('Nhập'!$J$11:$J$19999,$B108,'Nhập'!$O$11:$O$19999)</f>
        <v>3809090</v>
      </c>
      <c r="I108" s="71">
        <f>SUMIF(Xuat!$I$11:$I$19999,$B108,Xuat!$K$11:$K$19999)</f>
        <v>0</v>
      </c>
      <c r="J108" s="71">
        <f>SUMIF(Xuat!$I$11:$I$19999,$B108,Xuat!$K$11:$K$19999)</f>
        <v>0</v>
      </c>
      <c r="K108" s="71">
        <f t="shared" ref="K108:L108" si="200">E108+G108-I108</f>
        <v>9</v>
      </c>
      <c r="L108" s="71">
        <f t="shared" si="200"/>
        <v>4109090</v>
      </c>
      <c r="M108" s="71">
        <f t="shared" ref="M108:N108" si="201">E108+G108</f>
        <v>9</v>
      </c>
      <c r="N108" s="71">
        <f t="shared" si="201"/>
        <v>4109090</v>
      </c>
      <c r="O108" s="73" t="str">
        <f t="shared" si="5"/>
        <v>SonmauDCC</v>
      </c>
      <c r="P108" s="71">
        <f t="shared" si="6"/>
        <v>456565.5556</v>
      </c>
      <c r="Q108" s="74"/>
      <c r="R108" s="75"/>
      <c r="S108" s="75"/>
      <c r="T108" s="75"/>
      <c r="U108" s="75"/>
      <c r="V108" s="75"/>
      <c r="W108" s="75"/>
      <c r="X108" s="75"/>
      <c r="Y108" s="75"/>
      <c r="Z108" s="75"/>
    </row>
    <row r="109" ht="18.75" customHeight="1">
      <c r="A109" s="65" t="str">
        <f t="shared" si="7"/>
        <v/>
      </c>
      <c r="B109" s="66"/>
      <c r="C109" s="67" t="str">
        <f t="shared" ref="C109:C793" si="204">IF(B109="","",VLOOKUP($B109,TVTN,2,0))</f>
        <v/>
      </c>
      <c r="D109" s="68" t="str">
        <f t="shared" ref="D109:D793" si="205">IF(B109="","",VLOOKUP($B109,TVTN,3,0))</f>
        <v/>
      </c>
      <c r="E109" s="69"/>
      <c r="F109" s="69"/>
      <c r="G109" s="71">
        <f>SUMIF('Nhập'!$J$11:$J$19999,$B109,'Nhập'!$M$11:$M$19999)</f>
        <v>0</v>
      </c>
      <c r="H109" s="71">
        <f>SUMIF('Nhập'!$J$11:$J$19999,$B109,'Nhập'!$O$11:$O$19999)</f>
        <v>0</v>
      </c>
      <c r="I109" s="71">
        <f>SUMIF(Xuat!$I$11:$I$19999,$B109,Xuat!$K$11:$K$19999)</f>
        <v>0</v>
      </c>
      <c r="J109" s="71">
        <f>SUMIF(Xuat!$I$11:$I$19999,$B109,Xuat!$K$11:$K$19999)</f>
        <v>0</v>
      </c>
      <c r="K109" s="71">
        <f t="shared" ref="K109:L109" si="202">E109+G109-I109</f>
        <v>0</v>
      </c>
      <c r="L109" s="71">
        <f t="shared" si="202"/>
        <v>0</v>
      </c>
      <c r="M109" s="71">
        <f t="shared" ref="M109:N109" si="203">E109+G109</f>
        <v>0</v>
      </c>
      <c r="N109" s="71">
        <f t="shared" si="203"/>
        <v>0</v>
      </c>
      <c r="O109" s="73" t="str">
        <f t="shared" si="5"/>
        <v/>
      </c>
      <c r="P109" s="71">
        <f t="shared" si="6"/>
        <v>0</v>
      </c>
      <c r="Q109" s="74"/>
      <c r="R109" s="75"/>
      <c r="S109" s="75"/>
      <c r="T109" s="75"/>
      <c r="U109" s="75"/>
      <c r="V109" s="75"/>
      <c r="W109" s="75"/>
      <c r="X109" s="75"/>
      <c r="Y109" s="75"/>
      <c r="Z109" s="75"/>
    </row>
    <row r="110" ht="18.75" customHeight="1">
      <c r="A110" s="65" t="str">
        <f t="shared" si="7"/>
        <v/>
      </c>
      <c r="B110" s="66"/>
      <c r="C110" s="67" t="str">
        <f t="shared" si="204"/>
        <v/>
      </c>
      <c r="D110" s="68" t="str">
        <f t="shared" si="205"/>
        <v/>
      </c>
      <c r="E110" s="69"/>
      <c r="F110" s="69"/>
      <c r="G110" s="71">
        <f>SUMIF('Nhập'!$J$11:$J$19999,$B110,'Nhập'!$M$11:$M$19999)</f>
        <v>0</v>
      </c>
      <c r="H110" s="71">
        <f>SUMIF('Nhập'!$J$11:$J$19999,$B110,'Nhập'!$O$11:$O$19999)</f>
        <v>0</v>
      </c>
      <c r="I110" s="71">
        <f>SUMIF(Xuat!$I$11:$I$19999,$B110,Xuat!$K$11:$K$19999)</f>
        <v>0</v>
      </c>
      <c r="J110" s="71">
        <f>SUMIF(Xuat!$I$11:$I$19999,$B110,Xuat!$K$11:$K$19999)</f>
        <v>0</v>
      </c>
      <c r="K110" s="71">
        <f t="shared" ref="K110:L110" si="206">E110+G110-I110</f>
        <v>0</v>
      </c>
      <c r="L110" s="71">
        <f t="shared" si="206"/>
        <v>0</v>
      </c>
      <c r="M110" s="71">
        <f t="shared" ref="M110:N110" si="207">E110+G110</f>
        <v>0</v>
      </c>
      <c r="N110" s="71">
        <f t="shared" si="207"/>
        <v>0</v>
      </c>
      <c r="O110" s="73" t="str">
        <f t="shared" si="5"/>
        <v/>
      </c>
      <c r="P110" s="71">
        <f t="shared" si="6"/>
        <v>0</v>
      </c>
      <c r="Q110" s="74"/>
      <c r="R110" s="75"/>
      <c r="S110" s="75"/>
      <c r="T110" s="75"/>
      <c r="U110" s="75"/>
      <c r="V110" s="75"/>
      <c r="W110" s="75"/>
      <c r="X110" s="75"/>
      <c r="Y110" s="75"/>
      <c r="Z110" s="75"/>
    </row>
    <row r="111" ht="18.75" customHeight="1">
      <c r="A111" s="65" t="str">
        <f t="shared" si="7"/>
        <v/>
      </c>
      <c r="B111" s="66"/>
      <c r="C111" s="67" t="str">
        <f t="shared" si="204"/>
        <v/>
      </c>
      <c r="D111" s="68" t="str">
        <f t="shared" si="205"/>
        <v/>
      </c>
      <c r="E111" s="69"/>
      <c r="F111" s="69"/>
      <c r="G111" s="71">
        <f>SUMIF('Nhập'!$J$11:$J$19999,$B111,'Nhập'!$M$11:$M$19999)</f>
        <v>0</v>
      </c>
      <c r="H111" s="71">
        <f>SUMIF('Nhập'!$J$11:$J$19999,$B111,'Nhập'!$O$11:$O$19999)</f>
        <v>0</v>
      </c>
      <c r="I111" s="71">
        <f>SUMIF(Xuat!$I$11:$I$19999,$B111,Xuat!$K$11:$K$19999)</f>
        <v>0</v>
      </c>
      <c r="J111" s="71">
        <f>SUMIF(Xuat!$I$11:$I$19999,$B111,Xuat!$K$11:$K$19999)</f>
        <v>0</v>
      </c>
      <c r="K111" s="71">
        <f t="shared" ref="K111:L111" si="208">E111+G111-I111</f>
        <v>0</v>
      </c>
      <c r="L111" s="71">
        <f t="shared" si="208"/>
        <v>0</v>
      </c>
      <c r="M111" s="71">
        <f t="shared" ref="M111:N111" si="209">E111+G111</f>
        <v>0</v>
      </c>
      <c r="N111" s="71">
        <f t="shared" si="209"/>
        <v>0</v>
      </c>
      <c r="O111" s="73" t="str">
        <f t="shared" si="5"/>
        <v/>
      </c>
      <c r="P111" s="71">
        <f t="shared" si="6"/>
        <v>0</v>
      </c>
      <c r="Q111" s="74"/>
      <c r="R111" s="75"/>
      <c r="S111" s="75"/>
      <c r="T111" s="75"/>
      <c r="U111" s="75"/>
      <c r="V111" s="75"/>
      <c r="W111" s="75"/>
      <c r="X111" s="75"/>
      <c r="Y111" s="75"/>
      <c r="Z111" s="75"/>
    </row>
    <row r="112" ht="18.75" customHeight="1">
      <c r="A112" s="65" t="str">
        <f t="shared" si="7"/>
        <v/>
      </c>
      <c r="B112" s="66"/>
      <c r="C112" s="67" t="str">
        <f t="shared" si="204"/>
        <v/>
      </c>
      <c r="D112" s="68" t="str">
        <f t="shared" si="205"/>
        <v/>
      </c>
      <c r="E112" s="69"/>
      <c r="F112" s="69"/>
      <c r="G112" s="71">
        <f>SUMIF('Nhập'!$J$11:$J$19999,$B112,'Nhập'!$M$11:$M$19999)</f>
        <v>0</v>
      </c>
      <c r="H112" s="71">
        <f>SUMIF('Nhập'!$J$11:$J$19999,$B112,'Nhập'!$O$11:$O$19999)</f>
        <v>0</v>
      </c>
      <c r="I112" s="71">
        <f>SUMIF(Xuat!$I$11:$I$19999,$B112,Xuat!$K$11:$K$19999)</f>
        <v>0</v>
      </c>
      <c r="J112" s="71">
        <f>SUMIF(Xuat!$I$11:$I$19999,$B112,Xuat!$K$11:$K$19999)</f>
        <v>0</v>
      </c>
      <c r="K112" s="71">
        <f t="shared" ref="K112:L112" si="210">E112+G112-I112</f>
        <v>0</v>
      </c>
      <c r="L112" s="71">
        <f t="shared" si="210"/>
        <v>0</v>
      </c>
      <c r="M112" s="71">
        <f t="shared" ref="M112:N112" si="211">E112+G112</f>
        <v>0</v>
      </c>
      <c r="N112" s="71">
        <f t="shared" si="211"/>
        <v>0</v>
      </c>
      <c r="O112" s="73" t="str">
        <f t="shared" si="5"/>
        <v/>
      </c>
      <c r="P112" s="71">
        <f t="shared" si="6"/>
        <v>0</v>
      </c>
      <c r="Q112" s="74"/>
      <c r="R112" s="75"/>
      <c r="S112" s="75"/>
      <c r="T112" s="75"/>
      <c r="U112" s="75"/>
      <c r="V112" s="75"/>
      <c r="W112" s="75"/>
      <c r="X112" s="75"/>
      <c r="Y112" s="75"/>
      <c r="Z112" s="75"/>
    </row>
    <row r="113" ht="18.75" customHeight="1">
      <c r="A113" s="65" t="str">
        <f t="shared" si="7"/>
        <v/>
      </c>
      <c r="B113" s="66"/>
      <c r="C113" s="67" t="str">
        <f t="shared" si="204"/>
        <v/>
      </c>
      <c r="D113" s="68" t="str">
        <f t="shared" si="205"/>
        <v/>
      </c>
      <c r="E113" s="69"/>
      <c r="F113" s="69"/>
      <c r="G113" s="71">
        <f>SUMIF('Nhập'!$J$11:$J$19999,$B113,'Nhập'!$M$11:$M$19999)</f>
        <v>0</v>
      </c>
      <c r="H113" s="71">
        <f>SUMIF('Nhập'!$J$11:$J$19999,$B113,'Nhập'!$O$11:$O$19999)</f>
        <v>0</v>
      </c>
      <c r="I113" s="71">
        <f>SUMIF(Xuat!$I$11:$I$19999,$B113,Xuat!$K$11:$K$19999)</f>
        <v>0</v>
      </c>
      <c r="J113" s="71">
        <f>SUMIF(Xuat!$I$11:$I$19999,$B113,Xuat!$K$11:$K$19999)</f>
        <v>0</v>
      </c>
      <c r="K113" s="71">
        <f t="shared" ref="K113:L113" si="212">E113+G113-I113</f>
        <v>0</v>
      </c>
      <c r="L113" s="71">
        <f t="shared" si="212"/>
        <v>0</v>
      </c>
      <c r="M113" s="71">
        <f t="shared" ref="M113:N113" si="213">E113+G113</f>
        <v>0</v>
      </c>
      <c r="N113" s="71">
        <f t="shared" si="213"/>
        <v>0</v>
      </c>
      <c r="O113" s="73" t="str">
        <f t="shared" si="5"/>
        <v/>
      </c>
      <c r="P113" s="71">
        <f t="shared" si="6"/>
        <v>0</v>
      </c>
      <c r="Q113" s="74"/>
      <c r="R113" s="75"/>
      <c r="S113" s="75"/>
      <c r="T113" s="75"/>
      <c r="U113" s="75"/>
      <c r="V113" s="75"/>
      <c r="W113" s="75"/>
      <c r="X113" s="75"/>
      <c r="Y113" s="75"/>
      <c r="Z113" s="75"/>
    </row>
    <row r="114" ht="18.75" customHeight="1">
      <c r="A114" s="65" t="str">
        <f t="shared" si="7"/>
        <v/>
      </c>
      <c r="B114" s="66"/>
      <c r="C114" s="67" t="str">
        <f t="shared" si="204"/>
        <v/>
      </c>
      <c r="D114" s="68" t="str">
        <f t="shared" si="205"/>
        <v/>
      </c>
      <c r="E114" s="69"/>
      <c r="F114" s="69"/>
      <c r="G114" s="71">
        <f>SUMIF('Nhập'!$J$11:$J$19999,$B114,'Nhập'!$M$11:$M$19999)</f>
        <v>0</v>
      </c>
      <c r="H114" s="71">
        <f>SUMIF('Nhập'!$J$11:$J$19999,$B114,'Nhập'!$O$11:$O$19999)</f>
        <v>0</v>
      </c>
      <c r="I114" s="71">
        <f>SUMIF(Xuat!$I$11:$I$19999,$B114,Xuat!$K$11:$K$19999)</f>
        <v>0</v>
      </c>
      <c r="J114" s="71">
        <f>SUMIF(Xuat!$I$11:$I$19999,$B114,Xuat!$K$11:$K$19999)</f>
        <v>0</v>
      </c>
      <c r="K114" s="71">
        <f t="shared" ref="K114:L114" si="214">E114+G114-I114</f>
        <v>0</v>
      </c>
      <c r="L114" s="71">
        <f t="shared" si="214"/>
        <v>0</v>
      </c>
      <c r="M114" s="71">
        <f t="shared" ref="M114:N114" si="215">E114+G114</f>
        <v>0</v>
      </c>
      <c r="N114" s="71">
        <f t="shared" si="215"/>
        <v>0</v>
      </c>
      <c r="O114" s="73" t="str">
        <f t="shared" si="5"/>
        <v/>
      </c>
      <c r="P114" s="71">
        <f t="shared" si="6"/>
        <v>0</v>
      </c>
      <c r="Q114" s="74"/>
      <c r="R114" s="75"/>
      <c r="S114" s="75"/>
      <c r="T114" s="75"/>
      <c r="U114" s="75"/>
      <c r="V114" s="75"/>
      <c r="W114" s="75"/>
      <c r="X114" s="75"/>
      <c r="Y114" s="75"/>
      <c r="Z114" s="75"/>
    </row>
    <row r="115" ht="18.75" customHeight="1">
      <c r="A115" s="65" t="str">
        <f t="shared" si="7"/>
        <v/>
      </c>
      <c r="B115" s="66"/>
      <c r="C115" s="67" t="str">
        <f t="shared" si="204"/>
        <v/>
      </c>
      <c r="D115" s="68" t="str">
        <f t="shared" si="205"/>
        <v/>
      </c>
      <c r="E115" s="69"/>
      <c r="F115" s="69"/>
      <c r="G115" s="71">
        <f>SUMIF('Nhập'!$J$11:$J$19999,$B115,'Nhập'!$M$11:$M$19999)</f>
        <v>0</v>
      </c>
      <c r="H115" s="71">
        <f>SUMIF('Nhập'!$J$11:$J$19999,$B115,'Nhập'!$O$11:$O$19999)</f>
        <v>0</v>
      </c>
      <c r="I115" s="71">
        <f>SUMIF(Xuat!$I$11:$I$19999,$B115,Xuat!$K$11:$K$19999)</f>
        <v>0</v>
      </c>
      <c r="J115" s="71">
        <f>SUMIF(Xuat!$I$11:$I$19999,$B115,Xuat!$K$11:$K$19999)</f>
        <v>0</v>
      </c>
      <c r="K115" s="71">
        <f t="shared" ref="K115:L115" si="216">E115+G115-I115</f>
        <v>0</v>
      </c>
      <c r="L115" s="71">
        <f t="shared" si="216"/>
        <v>0</v>
      </c>
      <c r="M115" s="71">
        <f t="shared" ref="M115:N115" si="217">E115+G115</f>
        <v>0</v>
      </c>
      <c r="N115" s="71">
        <f t="shared" si="217"/>
        <v>0</v>
      </c>
      <c r="O115" s="73" t="str">
        <f t="shared" si="5"/>
        <v/>
      </c>
      <c r="P115" s="71">
        <f t="shared" si="6"/>
        <v>0</v>
      </c>
      <c r="Q115" s="74"/>
      <c r="R115" s="75"/>
      <c r="S115" s="75"/>
      <c r="T115" s="75"/>
      <c r="U115" s="75"/>
      <c r="V115" s="75"/>
      <c r="W115" s="75"/>
      <c r="X115" s="75"/>
      <c r="Y115" s="75"/>
      <c r="Z115" s="75"/>
    </row>
    <row r="116" ht="18.75" customHeight="1">
      <c r="A116" s="65" t="str">
        <f t="shared" si="7"/>
        <v/>
      </c>
      <c r="B116" s="66"/>
      <c r="C116" s="67" t="str">
        <f t="shared" si="204"/>
        <v/>
      </c>
      <c r="D116" s="68" t="str">
        <f t="shared" si="205"/>
        <v/>
      </c>
      <c r="E116" s="69"/>
      <c r="F116" s="69"/>
      <c r="G116" s="71">
        <f>SUMIF('Nhập'!$J$11:$J$19999,$B116,'Nhập'!$M$11:$M$19999)</f>
        <v>0</v>
      </c>
      <c r="H116" s="71">
        <f>SUMIF('Nhập'!$J$11:$J$19999,$B116,'Nhập'!$O$11:$O$19999)</f>
        <v>0</v>
      </c>
      <c r="I116" s="71">
        <f>SUMIF(Xuat!$I$11:$I$19999,$B116,Xuat!$K$11:$K$19999)</f>
        <v>0</v>
      </c>
      <c r="J116" s="71">
        <f>SUMIF(Xuat!$I$11:$I$19999,$B116,Xuat!$K$11:$K$19999)</f>
        <v>0</v>
      </c>
      <c r="K116" s="71">
        <f t="shared" ref="K116:L116" si="218">E116+G116-I116</f>
        <v>0</v>
      </c>
      <c r="L116" s="71">
        <f t="shared" si="218"/>
        <v>0</v>
      </c>
      <c r="M116" s="71">
        <f t="shared" ref="M116:N116" si="219">E116+G116</f>
        <v>0</v>
      </c>
      <c r="N116" s="71">
        <f t="shared" si="219"/>
        <v>0</v>
      </c>
      <c r="O116" s="73" t="str">
        <f t="shared" si="5"/>
        <v/>
      </c>
      <c r="P116" s="71">
        <f t="shared" si="6"/>
        <v>0</v>
      </c>
      <c r="Q116" s="74"/>
      <c r="R116" s="75"/>
      <c r="S116" s="75"/>
      <c r="T116" s="75"/>
      <c r="U116" s="75"/>
      <c r="V116" s="75"/>
      <c r="W116" s="75"/>
      <c r="X116" s="75"/>
      <c r="Y116" s="75"/>
      <c r="Z116" s="75"/>
    </row>
    <row r="117" ht="18.75" customHeight="1">
      <c r="A117" s="65" t="str">
        <f t="shared" si="7"/>
        <v/>
      </c>
      <c r="B117" s="66"/>
      <c r="C117" s="67" t="str">
        <f t="shared" si="204"/>
        <v/>
      </c>
      <c r="D117" s="68" t="str">
        <f t="shared" si="205"/>
        <v/>
      </c>
      <c r="E117" s="69"/>
      <c r="F117" s="69"/>
      <c r="G117" s="71">
        <f>SUMIF('Nhập'!$J$11:$J$19999,$B117,'Nhập'!$M$11:$M$19999)</f>
        <v>0</v>
      </c>
      <c r="H117" s="71">
        <f>SUMIF('Nhập'!$J$11:$J$19999,$B117,'Nhập'!$O$11:$O$19999)</f>
        <v>0</v>
      </c>
      <c r="I117" s="71">
        <f>SUMIF(Xuat!$I$11:$I$19999,$B117,Xuat!$K$11:$K$19999)</f>
        <v>0</v>
      </c>
      <c r="J117" s="71">
        <f>SUMIF(Xuat!$I$11:$I$19999,$B117,Xuat!$K$11:$K$19999)</f>
        <v>0</v>
      </c>
      <c r="K117" s="71">
        <f t="shared" ref="K117:L117" si="220">E117+G117-I117</f>
        <v>0</v>
      </c>
      <c r="L117" s="71">
        <f t="shared" si="220"/>
        <v>0</v>
      </c>
      <c r="M117" s="71">
        <f t="shared" ref="M117:N117" si="221">E117+G117</f>
        <v>0</v>
      </c>
      <c r="N117" s="71">
        <f t="shared" si="221"/>
        <v>0</v>
      </c>
      <c r="O117" s="73" t="str">
        <f t="shared" si="5"/>
        <v/>
      </c>
      <c r="P117" s="71">
        <f t="shared" si="6"/>
        <v>0</v>
      </c>
      <c r="Q117" s="74"/>
      <c r="R117" s="75"/>
      <c r="S117" s="75"/>
      <c r="T117" s="75"/>
      <c r="U117" s="75"/>
      <c r="V117" s="75"/>
      <c r="W117" s="75"/>
      <c r="X117" s="75"/>
      <c r="Y117" s="75"/>
      <c r="Z117" s="75"/>
    </row>
    <row r="118" ht="18.75" customHeight="1">
      <c r="A118" s="65" t="str">
        <f t="shared" si="7"/>
        <v/>
      </c>
      <c r="B118" s="66"/>
      <c r="C118" s="67" t="str">
        <f t="shared" si="204"/>
        <v/>
      </c>
      <c r="D118" s="68" t="str">
        <f t="shared" si="205"/>
        <v/>
      </c>
      <c r="E118" s="69"/>
      <c r="F118" s="69"/>
      <c r="G118" s="71">
        <f>SUMIF('Nhập'!$J$11:$J$19999,$B118,'Nhập'!$M$11:$M$19999)</f>
        <v>0</v>
      </c>
      <c r="H118" s="71">
        <f>SUMIF('Nhập'!$J$11:$J$19999,$B118,'Nhập'!$O$11:$O$19999)</f>
        <v>0</v>
      </c>
      <c r="I118" s="71">
        <f>SUMIF(Xuat!$I$11:$I$19999,$B118,Xuat!$K$11:$K$19999)</f>
        <v>0</v>
      </c>
      <c r="J118" s="71">
        <f>SUMIF(Xuat!$I$11:$I$19999,$B118,Xuat!$K$11:$K$19999)</f>
        <v>0</v>
      </c>
      <c r="K118" s="71">
        <f t="shared" ref="K118:L118" si="222">E118+G118-I118</f>
        <v>0</v>
      </c>
      <c r="L118" s="71">
        <f t="shared" si="222"/>
        <v>0</v>
      </c>
      <c r="M118" s="71">
        <f t="shared" ref="M118:N118" si="223">E118+G118</f>
        <v>0</v>
      </c>
      <c r="N118" s="71">
        <f t="shared" si="223"/>
        <v>0</v>
      </c>
      <c r="O118" s="73" t="str">
        <f t="shared" si="5"/>
        <v/>
      </c>
      <c r="P118" s="71">
        <f t="shared" si="6"/>
        <v>0</v>
      </c>
      <c r="Q118" s="74"/>
      <c r="R118" s="75"/>
      <c r="S118" s="75"/>
      <c r="T118" s="75"/>
      <c r="U118" s="75"/>
      <c r="V118" s="75"/>
      <c r="W118" s="75"/>
      <c r="X118" s="75"/>
      <c r="Y118" s="75"/>
      <c r="Z118" s="75"/>
    </row>
    <row r="119" ht="18.75" customHeight="1">
      <c r="A119" s="65" t="str">
        <f t="shared" si="7"/>
        <v/>
      </c>
      <c r="B119" s="66"/>
      <c r="C119" s="67" t="str">
        <f t="shared" si="204"/>
        <v/>
      </c>
      <c r="D119" s="68" t="str">
        <f t="shared" si="205"/>
        <v/>
      </c>
      <c r="E119" s="69"/>
      <c r="F119" s="69"/>
      <c r="G119" s="71">
        <f>SUMIF('Nhập'!$J$11:$J$19999,$B119,'Nhập'!$M$11:$M$19999)</f>
        <v>0</v>
      </c>
      <c r="H119" s="71">
        <f>SUMIF('Nhập'!$J$11:$J$19999,$B119,'Nhập'!$O$11:$O$19999)</f>
        <v>0</v>
      </c>
      <c r="I119" s="71">
        <f>SUMIF(Xuat!$I$11:$I$19999,$B119,Xuat!$K$11:$K$19999)</f>
        <v>0</v>
      </c>
      <c r="J119" s="71">
        <f>SUMIF(Xuat!$I$11:$I$19999,$B119,Xuat!$K$11:$K$19999)</f>
        <v>0</v>
      </c>
      <c r="K119" s="71">
        <f t="shared" ref="K119:L119" si="224">E119+G119-I119</f>
        <v>0</v>
      </c>
      <c r="L119" s="71">
        <f t="shared" si="224"/>
        <v>0</v>
      </c>
      <c r="M119" s="71">
        <f t="shared" ref="M119:N119" si="225">E119+G119</f>
        <v>0</v>
      </c>
      <c r="N119" s="71">
        <f t="shared" si="225"/>
        <v>0</v>
      </c>
      <c r="O119" s="73" t="str">
        <f t="shared" si="5"/>
        <v/>
      </c>
      <c r="P119" s="71">
        <f t="shared" si="6"/>
        <v>0</v>
      </c>
      <c r="Q119" s="74"/>
      <c r="R119" s="75"/>
      <c r="S119" s="75"/>
      <c r="T119" s="75"/>
      <c r="U119" s="75"/>
      <c r="V119" s="75"/>
      <c r="W119" s="75"/>
      <c r="X119" s="75"/>
      <c r="Y119" s="75"/>
      <c r="Z119" s="75"/>
    </row>
    <row r="120" ht="18.75" customHeight="1">
      <c r="A120" s="65" t="str">
        <f t="shared" si="7"/>
        <v/>
      </c>
      <c r="B120" s="66"/>
      <c r="C120" s="67" t="str">
        <f t="shared" si="204"/>
        <v/>
      </c>
      <c r="D120" s="68" t="str">
        <f t="shared" si="205"/>
        <v/>
      </c>
      <c r="E120" s="69"/>
      <c r="F120" s="69"/>
      <c r="G120" s="71">
        <f>SUMIF('Nhập'!$J$11:$J$19999,$B120,'Nhập'!$M$11:$M$19999)</f>
        <v>0</v>
      </c>
      <c r="H120" s="71">
        <f>SUMIF('Nhập'!$J$11:$J$19999,$B120,'Nhập'!$O$11:$O$19999)</f>
        <v>0</v>
      </c>
      <c r="I120" s="71">
        <f>SUMIF(Xuat!$I$11:$I$19999,$B120,Xuat!$K$11:$K$19999)</f>
        <v>0</v>
      </c>
      <c r="J120" s="71">
        <f>SUMIF(Xuat!$I$11:$I$19999,$B120,Xuat!$K$11:$K$19999)</f>
        <v>0</v>
      </c>
      <c r="K120" s="71">
        <f t="shared" ref="K120:L120" si="226">E120+G120-I120</f>
        <v>0</v>
      </c>
      <c r="L120" s="71">
        <f t="shared" si="226"/>
        <v>0</v>
      </c>
      <c r="M120" s="71">
        <f t="shared" ref="M120:N120" si="227">E120+G120</f>
        <v>0</v>
      </c>
      <c r="N120" s="71">
        <f t="shared" si="227"/>
        <v>0</v>
      </c>
      <c r="O120" s="73" t="str">
        <f t="shared" si="5"/>
        <v/>
      </c>
      <c r="P120" s="71">
        <f t="shared" si="6"/>
        <v>0</v>
      </c>
      <c r="Q120" s="74"/>
      <c r="R120" s="75"/>
      <c r="S120" s="75"/>
      <c r="T120" s="75"/>
      <c r="U120" s="75"/>
      <c r="V120" s="75"/>
      <c r="W120" s="75"/>
      <c r="X120" s="75"/>
      <c r="Y120" s="75"/>
      <c r="Z120" s="75"/>
    </row>
    <row r="121" ht="18.75" customHeight="1">
      <c r="A121" s="65" t="str">
        <f t="shared" si="7"/>
        <v/>
      </c>
      <c r="B121" s="66"/>
      <c r="C121" s="67" t="str">
        <f t="shared" si="204"/>
        <v/>
      </c>
      <c r="D121" s="68" t="str">
        <f t="shared" si="205"/>
        <v/>
      </c>
      <c r="E121" s="69"/>
      <c r="F121" s="69"/>
      <c r="G121" s="71">
        <f>SUMIF('Nhập'!$J$11:$J$19999,$B121,'Nhập'!$M$11:$M$19999)</f>
        <v>0</v>
      </c>
      <c r="H121" s="71">
        <f>SUMIF('Nhập'!$J$11:$J$19999,$B121,'Nhập'!$O$11:$O$19999)</f>
        <v>0</v>
      </c>
      <c r="I121" s="71">
        <f>SUMIF(Xuat!$I$11:$I$19999,$B121,Xuat!$K$11:$K$19999)</f>
        <v>0</v>
      </c>
      <c r="J121" s="71">
        <f>SUMIF(Xuat!$I$11:$I$19999,$B121,Xuat!$K$11:$K$19999)</f>
        <v>0</v>
      </c>
      <c r="K121" s="71">
        <f t="shared" ref="K121:L121" si="228">E121+G121-I121</f>
        <v>0</v>
      </c>
      <c r="L121" s="71">
        <f t="shared" si="228"/>
        <v>0</v>
      </c>
      <c r="M121" s="71">
        <f t="shared" ref="M121:N121" si="229">E121+G121</f>
        <v>0</v>
      </c>
      <c r="N121" s="71">
        <f t="shared" si="229"/>
        <v>0</v>
      </c>
      <c r="O121" s="73" t="str">
        <f t="shared" si="5"/>
        <v/>
      </c>
      <c r="P121" s="71">
        <f t="shared" si="6"/>
        <v>0</v>
      </c>
      <c r="Q121" s="74"/>
      <c r="R121" s="75"/>
      <c r="S121" s="75"/>
      <c r="T121" s="75"/>
      <c r="U121" s="75"/>
      <c r="V121" s="75"/>
      <c r="W121" s="75"/>
      <c r="X121" s="75"/>
      <c r="Y121" s="75"/>
      <c r="Z121" s="75"/>
    </row>
    <row r="122" ht="18.75" customHeight="1">
      <c r="A122" s="65" t="str">
        <f t="shared" si="7"/>
        <v/>
      </c>
      <c r="B122" s="66"/>
      <c r="C122" s="67" t="str">
        <f t="shared" si="204"/>
        <v/>
      </c>
      <c r="D122" s="68" t="str">
        <f t="shared" si="205"/>
        <v/>
      </c>
      <c r="E122" s="69"/>
      <c r="F122" s="69"/>
      <c r="G122" s="71">
        <f>SUMIF('Nhập'!$J$11:$J$19999,$B122,'Nhập'!$M$11:$M$19999)</f>
        <v>0</v>
      </c>
      <c r="H122" s="71">
        <f>SUMIF('Nhập'!$J$11:$J$19999,$B122,'Nhập'!$O$11:$O$19999)</f>
        <v>0</v>
      </c>
      <c r="I122" s="71">
        <f>SUMIF(Xuat!$I$11:$I$19999,$B122,Xuat!$K$11:$K$19999)</f>
        <v>0</v>
      </c>
      <c r="J122" s="71">
        <f>SUMIF(Xuat!$I$11:$I$19999,$B122,Xuat!$K$11:$K$19999)</f>
        <v>0</v>
      </c>
      <c r="K122" s="71">
        <f t="shared" ref="K122:L122" si="230">E122+G122-I122</f>
        <v>0</v>
      </c>
      <c r="L122" s="71">
        <f t="shared" si="230"/>
        <v>0</v>
      </c>
      <c r="M122" s="71">
        <f t="shared" ref="M122:N122" si="231">E122+G122</f>
        <v>0</v>
      </c>
      <c r="N122" s="71">
        <f t="shared" si="231"/>
        <v>0</v>
      </c>
      <c r="O122" s="73" t="str">
        <f t="shared" si="5"/>
        <v/>
      </c>
      <c r="P122" s="71">
        <f t="shared" si="6"/>
        <v>0</v>
      </c>
      <c r="Q122" s="74"/>
      <c r="R122" s="75"/>
      <c r="S122" s="75"/>
      <c r="T122" s="75"/>
      <c r="U122" s="75"/>
      <c r="V122" s="75"/>
      <c r="W122" s="75"/>
      <c r="X122" s="75"/>
      <c r="Y122" s="75"/>
      <c r="Z122" s="75"/>
    </row>
    <row r="123" ht="18.75" customHeight="1">
      <c r="A123" s="65" t="str">
        <f t="shared" si="7"/>
        <v/>
      </c>
      <c r="B123" s="66"/>
      <c r="C123" s="67" t="str">
        <f t="shared" si="204"/>
        <v/>
      </c>
      <c r="D123" s="68" t="str">
        <f t="shared" si="205"/>
        <v/>
      </c>
      <c r="E123" s="69"/>
      <c r="F123" s="69"/>
      <c r="G123" s="71">
        <f>SUMIF('Nhập'!$J$11:$J$19999,$B123,'Nhập'!$M$11:$M$19999)</f>
        <v>0</v>
      </c>
      <c r="H123" s="71">
        <f>SUMIF('Nhập'!$J$11:$J$19999,$B123,'Nhập'!$O$11:$O$19999)</f>
        <v>0</v>
      </c>
      <c r="I123" s="71">
        <f>SUMIF(Xuat!$I$11:$I$19999,$B123,Xuat!$K$11:$K$19999)</f>
        <v>0</v>
      </c>
      <c r="J123" s="71">
        <f>SUMIF(Xuat!$I$11:$I$19999,$B123,Xuat!$K$11:$K$19999)</f>
        <v>0</v>
      </c>
      <c r="K123" s="71">
        <f t="shared" ref="K123:L123" si="232">E123+G123-I123</f>
        <v>0</v>
      </c>
      <c r="L123" s="71">
        <f t="shared" si="232"/>
        <v>0</v>
      </c>
      <c r="M123" s="71">
        <f t="shared" ref="M123:N123" si="233">E123+G123</f>
        <v>0</v>
      </c>
      <c r="N123" s="71">
        <f t="shared" si="233"/>
        <v>0</v>
      </c>
      <c r="O123" s="73" t="str">
        <f t="shared" si="5"/>
        <v/>
      </c>
      <c r="P123" s="71">
        <f t="shared" si="6"/>
        <v>0</v>
      </c>
      <c r="Q123" s="74"/>
      <c r="R123" s="75"/>
      <c r="S123" s="75"/>
      <c r="T123" s="75"/>
      <c r="U123" s="75"/>
      <c r="V123" s="75"/>
      <c r="W123" s="75"/>
      <c r="X123" s="75"/>
      <c r="Y123" s="75"/>
      <c r="Z123" s="75"/>
    </row>
    <row r="124" ht="18.75" customHeight="1">
      <c r="A124" s="65" t="str">
        <f t="shared" si="7"/>
        <v/>
      </c>
      <c r="B124" s="66"/>
      <c r="C124" s="67" t="str">
        <f t="shared" si="204"/>
        <v/>
      </c>
      <c r="D124" s="68" t="str">
        <f t="shared" si="205"/>
        <v/>
      </c>
      <c r="E124" s="69"/>
      <c r="F124" s="69"/>
      <c r="G124" s="71">
        <f>SUMIF('Nhập'!$J$11:$J$19999,$B124,'Nhập'!$M$11:$M$19999)</f>
        <v>0</v>
      </c>
      <c r="H124" s="71">
        <f>SUMIF('Nhập'!$J$11:$J$19999,$B124,'Nhập'!$O$11:$O$19999)</f>
        <v>0</v>
      </c>
      <c r="I124" s="71">
        <f>SUMIF(Xuat!$I$11:$I$19999,$B124,Xuat!$K$11:$K$19999)</f>
        <v>0</v>
      </c>
      <c r="J124" s="71">
        <f>SUMIF(Xuat!$I$11:$I$19999,$B124,Xuat!$K$11:$K$19999)</f>
        <v>0</v>
      </c>
      <c r="K124" s="71">
        <f t="shared" ref="K124:L124" si="234">E124+G124-I124</f>
        <v>0</v>
      </c>
      <c r="L124" s="71">
        <f t="shared" si="234"/>
        <v>0</v>
      </c>
      <c r="M124" s="71">
        <f t="shared" ref="M124:N124" si="235">E124+G124</f>
        <v>0</v>
      </c>
      <c r="N124" s="71">
        <f t="shared" si="235"/>
        <v>0</v>
      </c>
      <c r="O124" s="73" t="str">
        <f t="shared" si="5"/>
        <v/>
      </c>
      <c r="P124" s="71">
        <f t="shared" si="6"/>
        <v>0</v>
      </c>
      <c r="Q124" s="74"/>
      <c r="R124" s="75"/>
      <c r="S124" s="75"/>
      <c r="T124" s="75"/>
      <c r="U124" s="75"/>
      <c r="V124" s="75"/>
      <c r="W124" s="75"/>
      <c r="X124" s="75"/>
      <c r="Y124" s="75"/>
      <c r="Z124" s="75"/>
    </row>
    <row r="125" ht="18.75" customHeight="1">
      <c r="A125" s="65" t="str">
        <f t="shared" si="7"/>
        <v/>
      </c>
      <c r="B125" s="66"/>
      <c r="C125" s="67" t="str">
        <f t="shared" si="204"/>
        <v/>
      </c>
      <c r="D125" s="68" t="str">
        <f t="shared" si="205"/>
        <v/>
      </c>
      <c r="E125" s="69"/>
      <c r="F125" s="69"/>
      <c r="G125" s="71">
        <f>SUMIF('Nhập'!$J$11:$J$19999,$B125,'Nhập'!$M$11:$M$19999)</f>
        <v>0</v>
      </c>
      <c r="H125" s="71">
        <f>SUMIF('Nhập'!$J$11:$J$19999,$B125,'Nhập'!$O$11:$O$19999)</f>
        <v>0</v>
      </c>
      <c r="I125" s="71">
        <f>SUMIF(Xuat!$I$11:$I$19999,$B125,Xuat!$K$11:$K$19999)</f>
        <v>0</v>
      </c>
      <c r="J125" s="71">
        <f>SUMIF(Xuat!$I$11:$I$19999,$B125,Xuat!$K$11:$K$19999)</f>
        <v>0</v>
      </c>
      <c r="K125" s="71">
        <f t="shared" ref="K125:L125" si="236">E125+G125-I125</f>
        <v>0</v>
      </c>
      <c r="L125" s="71">
        <f t="shared" si="236"/>
        <v>0</v>
      </c>
      <c r="M125" s="71">
        <f t="shared" ref="M125:N125" si="237">E125+G125</f>
        <v>0</v>
      </c>
      <c r="N125" s="71">
        <f t="shared" si="237"/>
        <v>0</v>
      </c>
      <c r="O125" s="73" t="str">
        <f t="shared" si="5"/>
        <v/>
      </c>
      <c r="P125" s="71">
        <f t="shared" si="6"/>
        <v>0</v>
      </c>
      <c r="Q125" s="74"/>
      <c r="R125" s="75"/>
      <c r="S125" s="75"/>
      <c r="T125" s="75"/>
      <c r="U125" s="75"/>
      <c r="V125" s="75"/>
      <c r="W125" s="75"/>
      <c r="X125" s="75"/>
      <c r="Y125" s="75"/>
      <c r="Z125" s="75"/>
    </row>
    <row r="126" ht="18.75" customHeight="1">
      <c r="A126" s="65" t="str">
        <f t="shared" si="7"/>
        <v/>
      </c>
      <c r="B126" s="66"/>
      <c r="C126" s="67" t="str">
        <f t="shared" si="204"/>
        <v/>
      </c>
      <c r="D126" s="68" t="str">
        <f t="shared" si="205"/>
        <v/>
      </c>
      <c r="E126" s="69"/>
      <c r="F126" s="69"/>
      <c r="G126" s="71">
        <f>SUMIF('Nhập'!$J$11:$J$19999,$B126,'Nhập'!$M$11:$M$19999)</f>
        <v>0</v>
      </c>
      <c r="H126" s="71">
        <f>SUMIF('Nhập'!$J$11:$J$19999,$B126,'Nhập'!$O$11:$O$19999)</f>
        <v>0</v>
      </c>
      <c r="I126" s="71">
        <f>SUMIF(Xuat!$I$11:$I$19999,$B126,Xuat!$K$11:$K$19999)</f>
        <v>0</v>
      </c>
      <c r="J126" s="71">
        <f>SUMIF(Xuat!$I$11:$I$19999,$B126,Xuat!$K$11:$K$19999)</f>
        <v>0</v>
      </c>
      <c r="K126" s="71">
        <f t="shared" ref="K126:L126" si="238">E126+G126-I126</f>
        <v>0</v>
      </c>
      <c r="L126" s="71">
        <f t="shared" si="238"/>
        <v>0</v>
      </c>
      <c r="M126" s="71">
        <f t="shared" ref="M126:N126" si="239">E126+G126</f>
        <v>0</v>
      </c>
      <c r="N126" s="71">
        <f t="shared" si="239"/>
        <v>0</v>
      </c>
      <c r="O126" s="73" t="str">
        <f t="shared" si="5"/>
        <v/>
      </c>
      <c r="P126" s="71">
        <f t="shared" si="6"/>
        <v>0</v>
      </c>
      <c r="Q126" s="74"/>
      <c r="R126" s="75"/>
      <c r="S126" s="75"/>
      <c r="T126" s="75"/>
      <c r="U126" s="75"/>
      <c r="V126" s="75"/>
      <c r="W126" s="75"/>
      <c r="X126" s="75"/>
      <c r="Y126" s="75"/>
      <c r="Z126" s="75"/>
    </row>
    <row r="127" ht="18.75" customHeight="1">
      <c r="A127" s="65" t="str">
        <f t="shared" si="7"/>
        <v/>
      </c>
      <c r="B127" s="66"/>
      <c r="C127" s="67" t="str">
        <f t="shared" si="204"/>
        <v/>
      </c>
      <c r="D127" s="68" t="str">
        <f t="shared" si="205"/>
        <v/>
      </c>
      <c r="E127" s="69"/>
      <c r="F127" s="69"/>
      <c r="G127" s="71">
        <f>SUMIF('Nhập'!$J$11:$J$19999,$B127,'Nhập'!$M$11:$M$19999)</f>
        <v>0</v>
      </c>
      <c r="H127" s="71">
        <f>SUMIF('Nhập'!$J$11:$J$19999,$B127,'Nhập'!$O$11:$O$19999)</f>
        <v>0</v>
      </c>
      <c r="I127" s="71">
        <f>SUMIF(Xuat!$I$11:$I$19999,$B127,Xuat!$K$11:$K$19999)</f>
        <v>0</v>
      </c>
      <c r="J127" s="71">
        <f>SUMIF(Xuat!$I$11:$I$19999,$B127,Xuat!$K$11:$K$19999)</f>
        <v>0</v>
      </c>
      <c r="K127" s="71">
        <f t="shared" ref="K127:L127" si="240">E127+G127-I127</f>
        <v>0</v>
      </c>
      <c r="L127" s="71">
        <f t="shared" si="240"/>
        <v>0</v>
      </c>
      <c r="M127" s="71">
        <f t="shared" ref="M127:N127" si="241">E127+G127</f>
        <v>0</v>
      </c>
      <c r="N127" s="71">
        <f t="shared" si="241"/>
        <v>0</v>
      </c>
      <c r="O127" s="73" t="str">
        <f t="shared" si="5"/>
        <v/>
      </c>
      <c r="P127" s="71">
        <f t="shared" si="6"/>
        <v>0</v>
      </c>
      <c r="Q127" s="74"/>
      <c r="R127" s="75"/>
      <c r="S127" s="75"/>
      <c r="T127" s="75"/>
      <c r="U127" s="75"/>
      <c r="V127" s="75"/>
      <c r="W127" s="75"/>
      <c r="X127" s="75"/>
      <c r="Y127" s="75"/>
      <c r="Z127" s="75"/>
    </row>
    <row r="128" ht="18.75" customHeight="1">
      <c r="A128" s="65" t="str">
        <f t="shared" si="7"/>
        <v/>
      </c>
      <c r="B128" s="66"/>
      <c r="C128" s="67" t="str">
        <f t="shared" si="204"/>
        <v/>
      </c>
      <c r="D128" s="68" t="str">
        <f t="shared" si="205"/>
        <v/>
      </c>
      <c r="E128" s="69"/>
      <c r="F128" s="69"/>
      <c r="G128" s="71">
        <f>SUMIF('Nhập'!$J$11:$J$19999,$B128,'Nhập'!$M$11:$M$19999)</f>
        <v>0</v>
      </c>
      <c r="H128" s="71">
        <f>SUMIF('Nhập'!$J$11:$J$19999,$B128,'Nhập'!$O$11:$O$19999)</f>
        <v>0</v>
      </c>
      <c r="I128" s="71">
        <f>SUMIF(Xuat!$I$11:$I$19999,$B128,Xuat!$K$11:$K$19999)</f>
        <v>0</v>
      </c>
      <c r="J128" s="71">
        <f>SUMIF(Xuat!$I$11:$I$19999,$B128,Xuat!$K$11:$K$19999)</f>
        <v>0</v>
      </c>
      <c r="K128" s="71">
        <f t="shared" ref="K128:L128" si="242">E128+G128-I128</f>
        <v>0</v>
      </c>
      <c r="L128" s="71">
        <f t="shared" si="242"/>
        <v>0</v>
      </c>
      <c r="M128" s="71">
        <f t="shared" ref="M128:N128" si="243">E128+G128</f>
        <v>0</v>
      </c>
      <c r="N128" s="71">
        <f t="shared" si="243"/>
        <v>0</v>
      </c>
      <c r="O128" s="73" t="str">
        <f t="shared" si="5"/>
        <v/>
      </c>
      <c r="P128" s="71">
        <f t="shared" si="6"/>
        <v>0</v>
      </c>
      <c r="Q128" s="74"/>
      <c r="R128" s="75"/>
      <c r="S128" s="75"/>
      <c r="T128" s="75"/>
      <c r="U128" s="75"/>
      <c r="V128" s="75"/>
      <c r="W128" s="75"/>
      <c r="X128" s="75"/>
      <c r="Y128" s="75"/>
      <c r="Z128" s="75"/>
    </row>
    <row r="129" ht="18.75" customHeight="1">
      <c r="A129" s="65" t="str">
        <f t="shared" si="7"/>
        <v/>
      </c>
      <c r="B129" s="66"/>
      <c r="C129" s="67" t="str">
        <f t="shared" si="204"/>
        <v/>
      </c>
      <c r="D129" s="68" t="str">
        <f t="shared" si="205"/>
        <v/>
      </c>
      <c r="E129" s="69"/>
      <c r="F129" s="69"/>
      <c r="G129" s="71">
        <f>SUMIF('Nhập'!$J$11:$J$19999,$B129,'Nhập'!$M$11:$M$19999)</f>
        <v>0</v>
      </c>
      <c r="H129" s="71">
        <f>SUMIF('Nhập'!$J$11:$J$19999,$B129,'Nhập'!$O$11:$O$19999)</f>
        <v>0</v>
      </c>
      <c r="I129" s="71">
        <f>SUMIF(Xuat!$I$11:$I$19999,$B129,Xuat!$K$11:$K$19999)</f>
        <v>0</v>
      </c>
      <c r="J129" s="71">
        <f>SUMIF(Xuat!$I$11:$I$19999,$B129,Xuat!$K$11:$K$19999)</f>
        <v>0</v>
      </c>
      <c r="K129" s="71">
        <f t="shared" ref="K129:L129" si="244">E129+G129-I129</f>
        <v>0</v>
      </c>
      <c r="L129" s="71">
        <f t="shared" si="244"/>
        <v>0</v>
      </c>
      <c r="M129" s="71">
        <f t="shared" ref="M129:N129" si="245">E129+G129</f>
        <v>0</v>
      </c>
      <c r="N129" s="71">
        <f t="shared" si="245"/>
        <v>0</v>
      </c>
      <c r="O129" s="73" t="str">
        <f t="shared" si="5"/>
        <v/>
      </c>
      <c r="P129" s="71">
        <f t="shared" si="6"/>
        <v>0</v>
      </c>
      <c r="Q129" s="74"/>
      <c r="R129" s="75"/>
      <c r="S129" s="75"/>
      <c r="T129" s="75"/>
      <c r="U129" s="75"/>
      <c r="V129" s="75"/>
      <c r="W129" s="75"/>
      <c r="X129" s="75"/>
      <c r="Y129" s="75"/>
      <c r="Z129" s="75"/>
    </row>
    <row r="130" ht="18.75" customHeight="1">
      <c r="A130" s="65" t="str">
        <f t="shared" si="7"/>
        <v/>
      </c>
      <c r="B130" s="66"/>
      <c r="C130" s="67" t="str">
        <f t="shared" si="204"/>
        <v/>
      </c>
      <c r="D130" s="68" t="str">
        <f t="shared" si="205"/>
        <v/>
      </c>
      <c r="E130" s="69"/>
      <c r="F130" s="69"/>
      <c r="G130" s="71">
        <f>SUMIF('Nhập'!$J$11:$J$19999,$B130,'Nhập'!$M$11:$M$19999)</f>
        <v>0</v>
      </c>
      <c r="H130" s="71">
        <f>SUMIF('Nhập'!$J$11:$J$19999,$B130,'Nhập'!$O$11:$O$19999)</f>
        <v>0</v>
      </c>
      <c r="I130" s="71">
        <f>SUMIF(Xuat!$I$11:$I$19999,$B130,Xuat!$K$11:$K$19999)</f>
        <v>0</v>
      </c>
      <c r="J130" s="71">
        <f>SUMIF(Xuat!$I$11:$I$19999,$B130,Xuat!$K$11:$K$19999)</f>
        <v>0</v>
      </c>
      <c r="K130" s="71">
        <f t="shared" ref="K130:L130" si="246">E130+G130-I130</f>
        <v>0</v>
      </c>
      <c r="L130" s="71">
        <f t="shared" si="246"/>
        <v>0</v>
      </c>
      <c r="M130" s="71">
        <f t="shared" ref="M130:N130" si="247">E130+G130</f>
        <v>0</v>
      </c>
      <c r="N130" s="71">
        <f t="shared" si="247"/>
        <v>0</v>
      </c>
      <c r="O130" s="73" t="str">
        <f t="shared" si="5"/>
        <v/>
      </c>
      <c r="P130" s="71">
        <f t="shared" si="6"/>
        <v>0</v>
      </c>
      <c r="Q130" s="74"/>
      <c r="R130" s="75"/>
      <c r="S130" s="75"/>
      <c r="T130" s="75"/>
      <c r="U130" s="75"/>
      <c r="V130" s="75"/>
      <c r="W130" s="75"/>
      <c r="X130" s="75"/>
      <c r="Y130" s="75"/>
      <c r="Z130" s="75"/>
    </row>
    <row r="131" ht="18.75" customHeight="1">
      <c r="A131" s="65" t="str">
        <f t="shared" si="7"/>
        <v/>
      </c>
      <c r="B131" s="66"/>
      <c r="C131" s="67" t="str">
        <f t="shared" si="204"/>
        <v/>
      </c>
      <c r="D131" s="68" t="str">
        <f t="shared" si="205"/>
        <v/>
      </c>
      <c r="E131" s="69"/>
      <c r="F131" s="69"/>
      <c r="G131" s="71">
        <f>SUMIF('Nhập'!$J$11:$J$19999,$B131,'Nhập'!$M$11:$M$19999)</f>
        <v>0</v>
      </c>
      <c r="H131" s="71">
        <f>SUMIF('Nhập'!$J$11:$J$19999,$B131,'Nhập'!$O$11:$O$19999)</f>
        <v>0</v>
      </c>
      <c r="I131" s="71">
        <f>SUMIF(Xuat!$I$11:$I$19999,$B131,Xuat!$K$11:$K$19999)</f>
        <v>0</v>
      </c>
      <c r="J131" s="71">
        <f>SUMIF(Xuat!$I$11:$I$19999,$B131,Xuat!$K$11:$K$19999)</f>
        <v>0</v>
      </c>
      <c r="K131" s="71">
        <f t="shared" ref="K131:L131" si="248">E131+G131-I131</f>
        <v>0</v>
      </c>
      <c r="L131" s="71">
        <f t="shared" si="248"/>
        <v>0</v>
      </c>
      <c r="M131" s="71">
        <f t="shared" ref="M131:N131" si="249">E131+G131</f>
        <v>0</v>
      </c>
      <c r="N131" s="71">
        <f t="shared" si="249"/>
        <v>0</v>
      </c>
      <c r="O131" s="73" t="str">
        <f t="shared" si="5"/>
        <v/>
      </c>
      <c r="P131" s="71">
        <f t="shared" si="6"/>
        <v>0</v>
      </c>
      <c r="Q131" s="74"/>
      <c r="R131" s="75"/>
      <c r="S131" s="75"/>
      <c r="T131" s="75"/>
      <c r="U131" s="75"/>
      <c r="V131" s="75"/>
      <c r="W131" s="75"/>
      <c r="X131" s="75"/>
      <c r="Y131" s="75"/>
      <c r="Z131" s="75"/>
    </row>
    <row r="132" ht="18.75" customHeight="1">
      <c r="A132" s="65" t="str">
        <f t="shared" si="7"/>
        <v/>
      </c>
      <c r="B132" s="66"/>
      <c r="C132" s="67" t="str">
        <f t="shared" si="204"/>
        <v/>
      </c>
      <c r="D132" s="68" t="str">
        <f t="shared" si="205"/>
        <v/>
      </c>
      <c r="E132" s="69"/>
      <c r="F132" s="69"/>
      <c r="G132" s="71">
        <f>SUMIF('Nhập'!$J$11:$J$19999,$B132,'Nhập'!$M$11:$M$19999)</f>
        <v>0</v>
      </c>
      <c r="H132" s="71">
        <f>SUMIF('Nhập'!$J$11:$J$19999,$B132,'Nhập'!$O$11:$O$19999)</f>
        <v>0</v>
      </c>
      <c r="I132" s="71">
        <f>SUMIF(Xuat!$I$11:$I$19999,$B132,Xuat!$K$11:$K$19999)</f>
        <v>0</v>
      </c>
      <c r="J132" s="71">
        <f>SUMIF(Xuat!$I$11:$I$19999,$B132,Xuat!$K$11:$K$19999)</f>
        <v>0</v>
      </c>
      <c r="K132" s="71">
        <f t="shared" ref="K132:L132" si="250">E132+G132-I132</f>
        <v>0</v>
      </c>
      <c r="L132" s="71">
        <f t="shared" si="250"/>
        <v>0</v>
      </c>
      <c r="M132" s="71">
        <f t="shared" ref="M132:N132" si="251">E132+G132</f>
        <v>0</v>
      </c>
      <c r="N132" s="71">
        <f t="shared" si="251"/>
        <v>0</v>
      </c>
      <c r="O132" s="73" t="str">
        <f t="shared" si="5"/>
        <v/>
      </c>
      <c r="P132" s="71">
        <f t="shared" si="6"/>
        <v>0</v>
      </c>
      <c r="Q132" s="74"/>
      <c r="R132" s="75"/>
      <c r="S132" s="75"/>
      <c r="T132" s="75"/>
      <c r="U132" s="75"/>
      <c r="V132" s="75"/>
      <c r="W132" s="75"/>
      <c r="X132" s="75"/>
      <c r="Y132" s="75"/>
      <c r="Z132" s="75"/>
    </row>
    <row r="133" ht="18.75" customHeight="1">
      <c r="A133" s="65" t="str">
        <f t="shared" si="7"/>
        <v/>
      </c>
      <c r="B133" s="66"/>
      <c r="C133" s="67" t="str">
        <f t="shared" si="204"/>
        <v/>
      </c>
      <c r="D133" s="68" t="str">
        <f t="shared" si="205"/>
        <v/>
      </c>
      <c r="E133" s="69"/>
      <c r="F133" s="69"/>
      <c r="G133" s="71">
        <f>SUMIF('Nhập'!$J$11:$J$19999,$B133,'Nhập'!$M$11:$M$19999)</f>
        <v>0</v>
      </c>
      <c r="H133" s="71">
        <f>SUMIF('Nhập'!$J$11:$J$19999,$B133,'Nhập'!$O$11:$O$19999)</f>
        <v>0</v>
      </c>
      <c r="I133" s="71">
        <f>SUMIF(Xuat!$I$11:$I$19999,$B133,Xuat!$K$11:$K$19999)</f>
        <v>0</v>
      </c>
      <c r="J133" s="71">
        <f>SUMIF(Xuat!$I$11:$I$19999,$B133,Xuat!$K$11:$K$19999)</f>
        <v>0</v>
      </c>
      <c r="K133" s="71">
        <f t="shared" ref="K133:L133" si="252">E133+G133-I133</f>
        <v>0</v>
      </c>
      <c r="L133" s="71">
        <f t="shared" si="252"/>
        <v>0</v>
      </c>
      <c r="M133" s="71">
        <f t="shared" ref="M133:N133" si="253">E133+G133</f>
        <v>0</v>
      </c>
      <c r="N133" s="71">
        <f t="shared" si="253"/>
        <v>0</v>
      </c>
      <c r="O133" s="73" t="str">
        <f t="shared" si="5"/>
        <v/>
      </c>
      <c r="P133" s="71">
        <f t="shared" si="6"/>
        <v>0</v>
      </c>
      <c r="Q133" s="74"/>
      <c r="R133" s="75"/>
      <c r="S133" s="75"/>
      <c r="T133" s="75"/>
      <c r="U133" s="75"/>
      <c r="V133" s="75"/>
      <c r="W133" s="75"/>
      <c r="X133" s="75"/>
      <c r="Y133" s="75"/>
      <c r="Z133" s="75"/>
    </row>
    <row r="134" ht="18.75" customHeight="1">
      <c r="A134" s="65" t="str">
        <f t="shared" si="7"/>
        <v/>
      </c>
      <c r="B134" s="66"/>
      <c r="C134" s="67" t="str">
        <f t="shared" si="204"/>
        <v/>
      </c>
      <c r="D134" s="68" t="str">
        <f t="shared" si="205"/>
        <v/>
      </c>
      <c r="E134" s="69"/>
      <c r="F134" s="69"/>
      <c r="G134" s="71">
        <f>SUMIF('Nhập'!$J$11:$J$19999,$B134,'Nhập'!$M$11:$M$19999)</f>
        <v>0</v>
      </c>
      <c r="H134" s="71">
        <f>SUMIF('Nhập'!$J$11:$J$19999,$B134,'Nhập'!$O$11:$O$19999)</f>
        <v>0</v>
      </c>
      <c r="I134" s="71">
        <f>SUMIF(Xuat!$I$11:$I$19999,$B134,Xuat!$K$11:$K$19999)</f>
        <v>0</v>
      </c>
      <c r="J134" s="71">
        <f>SUMIF(Xuat!$I$11:$I$19999,$B134,Xuat!$K$11:$K$19999)</f>
        <v>0</v>
      </c>
      <c r="K134" s="71">
        <f t="shared" ref="K134:L134" si="254">E134+G134-I134</f>
        <v>0</v>
      </c>
      <c r="L134" s="71">
        <f t="shared" si="254"/>
        <v>0</v>
      </c>
      <c r="M134" s="71">
        <f t="shared" ref="M134:N134" si="255">E134+G134</f>
        <v>0</v>
      </c>
      <c r="N134" s="71">
        <f t="shared" si="255"/>
        <v>0</v>
      </c>
      <c r="O134" s="73" t="str">
        <f t="shared" si="5"/>
        <v/>
      </c>
      <c r="P134" s="71">
        <f t="shared" si="6"/>
        <v>0</v>
      </c>
      <c r="Q134" s="74"/>
      <c r="R134" s="75"/>
      <c r="S134" s="75"/>
      <c r="T134" s="75"/>
      <c r="U134" s="75"/>
      <c r="V134" s="75"/>
      <c r="W134" s="75"/>
      <c r="X134" s="75"/>
      <c r="Y134" s="75"/>
      <c r="Z134" s="75"/>
    </row>
    <row r="135" ht="18.75" customHeight="1">
      <c r="A135" s="65" t="str">
        <f t="shared" si="7"/>
        <v/>
      </c>
      <c r="B135" s="66"/>
      <c r="C135" s="67" t="str">
        <f t="shared" si="204"/>
        <v/>
      </c>
      <c r="D135" s="68" t="str">
        <f t="shared" si="205"/>
        <v/>
      </c>
      <c r="E135" s="69"/>
      <c r="F135" s="69"/>
      <c r="G135" s="71">
        <f>SUMIF('Nhập'!$J$11:$J$19999,$B135,'Nhập'!$M$11:$M$19999)</f>
        <v>0</v>
      </c>
      <c r="H135" s="71">
        <f>SUMIF('Nhập'!$J$11:$J$19999,$B135,'Nhập'!$O$11:$O$19999)</f>
        <v>0</v>
      </c>
      <c r="I135" s="71">
        <f>SUMIF(Xuat!$I$11:$I$19999,$B135,Xuat!$K$11:$K$19999)</f>
        <v>0</v>
      </c>
      <c r="J135" s="71">
        <f>SUMIF(Xuat!$I$11:$I$19999,$B135,Xuat!$K$11:$K$19999)</f>
        <v>0</v>
      </c>
      <c r="K135" s="71">
        <f t="shared" ref="K135:L135" si="256">E135+G135-I135</f>
        <v>0</v>
      </c>
      <c r="L135" s="71">
        <f t="shared" si="256"/>
        <v>0</v>
      </c>
      <c r="M135" s="71">
        <f t="shared" ref="M135:N135" si="257">E135+G135</f>
        <v>0</v>
      </c>
      <c r="N135" s="71">
        <f t="shared" si="257"/>
        <v>0</v>
      </c>
      <c r="O135" s="73" t="str">
        <f t="shared" si="5"/>
        <v/>
      </c>
      <c r="P135" s="71">
        <f t="shared" si="6"/>
        <v>0</v>
      </c>
      <c r="Q135" s="74"/>
      <c r="R135" s="75"/>
      <c r="S135" s="75"/>
      <c r="T135" s="75"/>
      <c r="U135" s="75"/>
      <c r="V135" s="75"/>
      <c r="W135" s="75"/>
      <c r="X135" s="75"/>
      <c r="Y135" s="75"/>
      <c r="Z135" s="75"/>
    </row>
    <row r="136" ht="18.75" customHeight="1">
      <c r="A136" s="65" t="str">
        <f t="shared" si="7"/>
        <v/>
      </c>
      <c r="B136" s="66"/>
      <c r="C136" s="67" t="str">
        <f t="shared" si="204"/>
        <v/>
      </c>
      <c r="D136" s="68" t="str">
        <f t="shared" si="205"/>
        <v/>
      </c>
      <c r="E136" s="69"/>
      <c r="F136" s="69"/>
      <c r="G136" s="71">
        <f>SUMIF('Nhập'!$J$11:$J$19999,$B136,'Nhập'!$M$11:$M$19999)</f>
        <v>0</v>
      </c>
      <c r="H136" s="71">
        <f>SUMIF('Nhập'!$J$11:$J$19999,$B136,'Nhập'!$O$11:$O$19999)</f>
        <v>0</v>
      </c>
      <c r="I136" s="71">
        <f>SUMIF(Xuat!$I$11:$I$19999,$B136,Xuat!$K$11:$K$19999)</f>
        <v>0</v>
      </c>
      <c r="J136" s="71">
        <f>SUMIF(Xuat!$I$11:$I$19999,$B136,Xuat!$K$11:$K$19999)</f>
        <v>0</v>
      </c>
      <c r="K136" s="71">
        <f t="shared" ref="K136:L136" si="258">E136+G136-I136</f>
        <v>0</v>
      </c>
      <c r="L136" s="71">
        <f t="shared" si="258"/>
        <v>0</v>
      </c>
      <c r="M136" s="71">
        <f t="shared" ref="M136:N136" si="259">E136+G136</f>
        <v>0</v>
      </c>
      <c r="N136" s="71">
        <f t="shared" si="259"/>
        <v>0</v>
      </c>
      <c r="O136" s="73" t="str">
        <f t="shared" si="5"/>
        <v/>
      </c>
      <c r="P136" s="71">
        <f t="shared" si="6"/>
        <v>0</v>
      </c>
      <c r="Q136" s="74"/>
      <c r="R136" s="75"/>
      <c r="S136" s="75"/>
      <c r="T136" s="75"/>
      <c r="U136" s="75"/>
      <c r="V136" s="75"/>
      <c r="W136" s="75"/>
      <c r="X136" s="75"/>
      <c r="Y136" s="75"/>
      <c r="Z136" s="75"/>
    </row>
    <row r="137" ht="18.75" customHeight="1">
      <c r="A137" s="65" t="str">
        <f t="shared" si="7"/>
        <v/>
      </c>
      <c r="B137" s="66"/>
      <c r="C137" s="67" t="str">
        <f t="shared" si="204"/>
        <v/>
      </c>
      <c r="D137" s="68" t="str">
        <f t="shared" si="205"/>
        <v/>
      </c>
      <c r="E137" s="69"/>
      <c r="F137" s="69"/>
      <c r="G137" s="71">
        <f>SUMIF('Nhập'!$J$11:$J$19999,$B137,'Nhập'!$M$11:$M$19999)</f>
        <v>0</v>
      </c>
      <c r="H137" s="71">
        <f>SUMIF('Nhập'!$J$11:$J$19999,$B137,'Nhập'!$O$11:$O$19999)</f>
        <v>0</v>
      </c>
      <c r="I137" s="71">
        <f>SUMIF(Xuat!$I$11:$I$19999,$B137,Xuat!$K$11:$K$19999)</f>
        <v>0</v>
      </c>
      <c r="J137" s="71">
        <f>SUMIF(Xuat!$I$11:$I$19999,$B137,Xuat!$K$11:$K$19999)</f>
        <v>0</v>
      </c>
      <c r="K137" s="71">
        <f t="shared" ref="K137:L137" si="260">E137+G137-I137</f>
        <v>0</v>
      </c>
      <c r="L137" s="71">
        <f t="shared" si="260"/>
        <v>0</v>
      </c>
      <c r="M137" s="71">
        <f t="shared" ref="M137:N137" si="261">E137+G137</f>
        <v>0</v>
      </c>
      <c r="N137" s="71">
        <f t="shared" si="261"/>
        <v>0</v>
      </c>
      <c r="O137" s="73" t="str">
        <f t="shared" si="5"/>
        <v/>
      </c>
      <c r="P137" s="71">
        <f t="shared" si="6"/>
        <v>0</v>
      </c>
      <c r="Q137" s="74"/>
      <c r="R137" s="75"/>
      <c r="S137" s="75"/>
      <c r="T137" s="75"/>
      <c r="U137" s="75"/>
      <c r="V137" s="75"/>
      <c r="W137" s="75"/>
      <c r="X137" s="75"/>
      <c r="Y137" s="75"/>
      <c r="Z137" s="75"/>
    </row>
    <row r="138" ht="18.75" customHeight="1">
      <c r="A138" s="65" t="str">
        <f t="shared" si="7"/>
        <v/>
      </c>
      <c r="B138" s="66"/>
      <c r="C138" s="67" t="str">
        <f t="shared" si="204"/>
        <v/>
      </c>
      <c r="D138" s="68" t="str">
        <f t="shared" si="205"/>
        <v/>
      </c>
      <c r="E138" s="69"/>
      <c r="F138" s="69"/>
      <c r="G138" s="71">
        <f>SUMIF('Nhập'!$J$11:$J$19999,$B138,'Nhập'!$M$11:$M$19999)</f>
        <v>0</v>
      </c>
      <c r="H138" s="71">
        <f>SUMIF('Nhập'!$J$11:$J$19999,$B138,'Nhập'!$O$11:$O$19999)</f>
        <v>0</v>
      </c>
      <c r="I138" s="71">
        <f>SUMIF(Xuat!$I$11:$I$19999,$B138,Xuat!$K$11:$K$19999)</f>
        <v>0</v>
      </c>
      <c r="J138" s="71">
        <f>SUMIF(Xuat!$I$11:$I$19999,$B138,Xuat!$K$11:$K$19999)</f>
        <v>0</v>
      </c>
      <c r="K138" s="71">
        <f t="shared" ref="K138:L138" si="262">E138+G138-I138</f>
        <v>0</v>
      </c>
      <c r="L138" s="71">
        <f t="shared" si="262"/>
        <v>0</v>
      </c>
      <c r="M138" s="71">
        <f t="shared" ref="M138:N138" si="263">E138+G138</f>
        <v>0</v>
      </c>
      <c r="N138" s="71">
        <f t="shared" si="263"/>
        <v>0</v>
      </c>
      <c r="O138" s="73" t="str">
        <f t="shared" si="5"/>
        <v/>
      </c>
      <c r="P138" s="71">
        <f t="shared" si="6"/>
        <v>0</v>
      </c>
      <c r="Q138" s="74"/>
      <c r="R138" s="75"/>
      <c r="S138" s="75"/>
      <c r="T138" s="75"/>
      <c r="U138" s="75"/>
      <c r="V138" s="75"/>
      <c r="W138" s="75"/>
      <c r="X138" s="75"/>
      <c r="Y138" s="75"/>
      <c r="Z138" s="75"/>
    </row>
    <row r="139" ht="18.75" customHeight="1">
      <c r="A139" s="65" t="str">
        <f t="shared" si="7"/>
        <v/>
      </c>
      <c r="B139" s="66"/>
      <c r="C139" s="67" t="str">
        <f t="shared" si="204"/>
        <v/>
      </c>
      <c r="D139" s="68" t="str">
        <f t="shared" si="205"/>
        <v/>
      </c>
      <c r="E139" s="69"/>
      <c r="F139" s="69"/>
      <c r="G139" s="71">
        <f>SUMIF('Nhập'!$J$11:$J$19999,$B139,'Nhập'!$M$11:$M$19999)</f>
        <v>0</v>
      </c>
      <c r="H139" s="71">
        <f>SUMIF('Nhập'!$J$11:$J$19999,$B139,'Nhập'!$O$11:$O$19999)</f>
        <v>0</v>
      </c>
      <c r="I139" s="71">
        <f>SUMIF(Xuat!$I$11:$I$19999,$B139,Xuat!$K$11:$K$19999)</f>
        <v>0</v>
      </c>
      <c r="J139" s="71">
        <f>SUMIF(Xuat!$I$11:$I$19999,$B139,Xuat!$K$11:$K$19999)</f>
        <v>0</v>
      </c>
      <c r="K139" s="71">
        <f t="shared" ref="K139:L139" si="264">E139+G139-I139</f>
        <v>0</v>
      </c>
      <c r="L139" s="71">
        <f t="shared" si="264"/>
        <v>0</v>
      </c>
      <c r="M139" s="71">
        <f t="shared" ref="M139:N139" si="265">E139+G139</f>
        <v>0</v>
      </c>
      <c r="N139" s="71">
        <f t="shared" si="265"/>
        <v>0</v>
      </c>
      <c r="O139" s="73" t="str">
        <f t="shared" si="5"/>
        <v/>
      </c>
      <c r="P139" s="71">
        <f t="shared" si="6"/>
        <v>0</v>
      </c>
      <c r="Q139" s="74"/>
      <c r="R139" s="75"/>
      <c r="S139" s="75"/>
      <c r="T139" s="75"/>
      <c r="U139" s="75"/>
      <c r="V139" s="75"/>
      <c r="W139" s="75"/>
      <c r="X139" s="75"/>
      <c r="Y139" s="75"/>
      <c r="Z139" s="75"/>
    </row>
    <row r="140" ht="18.75" customHeight="1">
      <c r="A140" s="65" t="str">
        <f t="shared" si="7"/>
        <v/>
      </c>
      <c r="B140" s="66"/>
      <c r="C140" s="67" t="str">
        <f t="shared" si="204"/>
        <v/>
      </c>
      <c r="D140" s="68" t="str">
        <f t="shared" si="205"/>
        <v/>
      </c>
      <c r="E140" s="69"/>
      <c r="F140" s="69"/>
      <c r="G140" s="71">
        <f>SUMIF('Nhập'!$J$11:$J$19999,$B140,'Nhập'!$M$11:$M$19999)</f>
        <v>0</v>
      </c>
      <c r="H140" s="71">
        <f>SUMIF('Nhập'!$J$11:$J$19999,$B140,'Nhập'!$O$11:$O$19999)</f>
        <v>0</v>
      </c>
      <c r="I140" s="71">
        <f>SUMIF(Xuat!$I$11:$I$19999,$B140,Xuat!$K$11:$K$19999)</f>
        <v>0</v>
      </c>
      <c r="J140" s="71">
        <f>SUMIF(Xuat!$I$11:$I$19999,$B140,Xuat!$K$11:$K$19999)</f>
        <v>0</v>
      </c>
      <c r="K140" s="71">
        <f t="shared" ref="K140:L140" si="266">E140+G140-I140</f>
        <v>0</v>
      </c>
      <c r="L140" s="71">
        <f t="shared" si="266"/>
        <v>0</v>
      </c>
      <c r="M140" s="71">
        <f t="shared" ref="M140:N140" si="267">E140+G140</f>
        <v>0</v>
      </c>
      <c r="N140" s="71">
        <f t="shared" si="267"/>
        <v>0</v>
      </c>
      <c r="O140" s="73" t="str">
        <f t="shared" si="5"/>
        <v/>
      </c>
      <c r="P140" s="71">
        <f t="shared" si="6"/>
        <v>0</v>
      </c>
      <c r="Q140" s="74"/>
      <c r="R140" s="75"/>
      <c r="S140" s="75"/>
      <c r="T140" s="75"/>
      <c r="U140" s="75"/>
      <c r="V140" s="75"/>
      <c r="W140" s="75"/>
      <c r="X140" s="75"/>
      <c r="Y140" s="75"/>
      <c r="Z140" s="75"/>
    </row>
    <row r="141" ht="18.75" customHeight="1">
      <c r="A141" s="65" t="str">
        <f t="shared" si="7"/>
        <v/>
      </c>
      <c r="B141" s="66"/>
      <c r="C141" s="67" t="str">
        <f t="shared" si="204"/>
        <v/>
      </c>
      <c r="D141" s="68" t="str">
        <f t="shared" si="205"/>
        <v/>
      </c>
      <c r="E141" s="69"/>
      <c r="F141" s="69"/>
      <c r="G141" s="71">
        <f>SUMIF('Nhập'!$J$11:$J$19999,$B141,'Nhập'!$M$11:$M$19999)</f>
        <v>0</v>
      </c>
      <c r="H141" s="71">
        <f>SUMIF('Nhập'!$J$11:$J$19999,$B141,'Nhập'!$O$11:$O$19999)</f>
        <v>0</v>
      </c>
      <c r="I141" s="71">
        <f>SUMIF(Xuat!$I$11:$I$19999,$B141,Xuat!$K$11:$K$19999)</f>
        <v>0</v>
      </c>
      <c r="J141" s="71">
        <f>SUMIF(Xuat!$I$11:$I$19999,$B141,Xuat!$K$11:$K$19999)</f>
        <v>0</v>
      </c>
      <c r="K141" s="71">
        <f t="shared" ref="K141:L141" si="268">E141+G141-I141</f>
        <v>0</v>
      </c>
      <c r="L141" s="71">
        <f t="shared" si="268"/>
        <v>0</v>
      </c>
      <c r="M141" s="71">
        <f t="shared" ref="M141:N141" si="269">E141+G141</f>
        <v>0</v>
      </c>
      <c r="N141" s="71">
        <f t="shared" si="269"/>
        <v>0</v>
      </c>
      <c r="O141" s="73" t="str">
        <f t="shared" si="5"/>
        <v/>
      </c>
      <c r="P141" s="71">
        <f t="shared" si="6"/>
        <v>0</v>
      </c>
      <c r="Q141" s="74"/>
      <c r="R141" s="75"/>
      <c r="S141" s="75"/>
      <c r="T141" s="75"/>
      <c r="U141" s="75"/>
      <c r="V141" s="75"/>
      <c r="W141" s="75"/>
      <c r="X141" s="75"/>
      <c r="Y141" s="75"/>
      <c r="Z141" s="75"/>
    </row>
    <row r="142" ht="18.75" customHeight="1">
      <c r="A142" s="65" t="str">
        <f t="shared" si="7"/>
        <v/>
      </c>
      <c r="B142" s="66"/>
      <c r="C142" s="67" t="str">
        <f t="shared" si="204"/>
        <v/>
      </c>
      <c r="D142" s="68" t="str">
        <f t="shared" si="205"/>
        <v/>
      </c>
      <c r="E142" s="69"/>
      <c r="F142" s="69"/>
      <c r="G142" s="71">
        <f>SUMIF('Nhập'!$J$11:$J$19999,$B142,'Nhập'!$M$11:$M$19999)</f>
        <v>0</v>
      </c>
      <c r="H142" s="71">
        <f>SUMIF('Nhập'!$J$11:$J$19999,$B142,'Nhập'!$O$11:$O$19999)</f>
        <v>0</v>
      </c>
      <c r="I142" s="71">
        <f>SUMIF(Xuat!$I$11:$I$19999,$B142,Xuat!$K$11:$K$19999)</f>
        <v>0</v>
      </c>
      <c r="J142" s="71">
        <f>SUMIF(Xuat!$I$11:$I$19999,$B142,Xuat!$K$11:$K$19999)</f>
        <v>0</v>
      </c>
      <c r="K142" s="71">
        <f t="shared" ref="K142:L142" si="270">E142+G142-I142</f>
        <v>0</v>
      </c>
      <c r="L142" s="71">
        <f t="shared" si="270"/>
        <v>0</v>
      </c>
      <c r="M142" s="71">
        <f t="shared" ref="M142:N142" si="271">E142+G142</f>
        <v>0</v>
      </c>
      <c r="N142" s="71">
        <f t="shared" si="271"/>
        <v>0</v>
      </c>
      <c r="O142" s="73" t="str">
        <f t="shared" si="5"/>
        <v/>
      </c>
      <c r="P142" s="71">
        <f t="shared" si="6"/>
        <v>0</v>
      </c>
      <c r="Q142" s="74"/>
      <c r="R142" s="75"/>
      <c r="S142" s="75"/>
      <c r="T142" s="75"/>
      <c r="U142" s="75"/>
      <c r="V142" s="75"/>
      <c r="W142" s="75"/>
      <c r="X142" s="75"/>
      <c r="Y142" s="75"/>
      <c r="Z142" s="75"/>
    </row>
    <row r="143" ht="18.75" customHeight="1">
      <c r="A143" s="65" t="str">
        <f t="shared" si="7"/>
        <v/>
      </c>
      <c r="B143" s="66"/>
      <c r="C143" s="67" t="str">
        <f t="shared" si="204"/>
        <v/>
      </c>
      <c r="D143" s="68" t="str">
        <f t="shared" si="205"/>
        <v/>
      </c>
      <c r="E143" s="69"/>
      <c r="F143" s="69"/>
      <c r="G143" s="71">
        <f>SUMIF('Nhập'!$J$11:$J$19999,$B143,'Nhập'!$M$11:$M$19999)</f>
        <v>0</v>
      </c>
      <c r="H143" s="71">
        <f>SUMIF('Nhập'!$J$11:$J$19999,$B143,'Nhập'!$O$11:$O$19999)</f>
        <v>0</v>
      </c>
      <c r="I143" s="71">
        <f>SUMIF(Xuat!$I$11:$I$19999,$B143,Xuat!$K$11:$K$19999)</f>
        <v>0</v>
      </c>
      <c r="J143" s="71">
        <f>SUMIF(Xuat!$I$11:$I$19999,$B143,Xuat!$K$11:$K$19999)</f>
        <v>0</v>
      </c>
      <c r="K143" s="71">
        <f t="shared" ref="K143:L143" si="272">E143+G143-I143</f>
        <v>0</v>
      </c>
      <c r="L143" s="71">
        <f t="shared" si="272"/>
        <v>0</v>
      </c>
      <c r="M143" s="71">
        <f t="shared" ref="M143:N143" si="273">E143+G143</f>
        <v>0</v>
      </c>
      <c r="N143" s="71">
        <f t="shared" si="273"/>
        <v>0</v>
      </c>
      <c r="O143" s="73" t="str">
        <f t="shared" si="5"/>
        <v/>
      </c>
      <c r="P143" s="71">
        <f t="shared" si="6"/>
        <v>0</v>
      </c>
      <c r="Q143" s="74"/>
      <c r="R143" s="75"/>
      <c r="S143" s="75"/>
      <c r="T143" s="75"/>
      <c r="U143" s="75"/>
      <c r="V143" s="75"/>
      <c r="W143" s="75"/>
      <c r="X143" s="75"/>
      <c r="Y143" s="75"/>
      <c r="Z143" s="75"/>
    </row>
    <row r="144" ht="18.75" customHeight="1">
      <c r="A144" s="65" t="str">
        <f t="shared" si="7"/>
        <v/>
      </c>
      <c r="B144" s="66"/>
      <c r="C144" s="67" t="str">
        <f t="shared" si="204"/>
        <v/>
      </c>
      <c r="D144" s="68" t="str">
        <f t="shared" si="205"/>
        <v/>
      </c>
      <c r="E144" s="69"/>
      <c r="F144" s="69"/>
      <c r="G144" s="71">
        <f>SUMIF('Nhập'!$J$11:$J$19999,$B144,'Nhập'!$M$11:$M$19999)</f>
        <v>0</v>
      </c>
      <c r="H144" s="71">
        <f>SUMIF('Nhập'!$J$11:$J$19999,$B144,'Nhập'!$O$11:$O$19999)</f>
        <v>0</v>
      </c>
      <c r="I144" s="71">
        <f>SUMIF(Xuat!$I$11:$I$19999,$B144,Xuat!$K$11:$K$19999)</f>
        <v>0</v>
      </c>
      <c r="J144" s="71">
        <f>SUMIF(Xuat!$I$11:$I$19999,$B144,Xuat!$K$11:$K$19999)</f>
        <v>0</v>
      </c>
      <c r="K144" s="71">
        <f t="shared" ref="K144:L144" si="274">E144+G144-I144</f>
        <v>0</v>
      </c>
      <c r="L144" s="71">
        <f t="shared" si="274"/>
        <v>0</v>
      </c>
      <c r="M144" s="71">
        <f t="shared" ref="M144:N144" si="275">E144+G144</f>
        <v>0</v>
      </c>
      <c r="N144" s="71">
        <f t="shared" si="275"/>
        <v>0</v>
      </c>
      <c r="O144" s="73" t="str">
        <f t="shared" si="5"/>
        <v/>
      </c>
      <c r="P144" s="71">
        <f t="shared" si="6"/>
        <v>0</v>
      </c>
      <c r="Q144" s="74"/>
      <c r="R144" s="75"/>
      <c r="S144" s="75"/>
      <c r="T144" s="75"/>
      <c r="U144" s="75"/>
      <c r="V144" s="75"/>
      <c r="W144" s="75"/>
      <c r="X144" s="75"/>
      <c r="Y144" s="75"/>
      <c r="Z144" s="75"/>
    </row>
    <row r="145" ht="18.75" customHeight="1">
      <c r="A145" s="65" t="str">
        <f t="shared" si="7"/>
        <v/>
      </c>
      <c r="B145" s="66"/>
      <c r="C145" s="67" t="str">
        <f t="shared" si="204"/>
        <v/>
      </c>
      <c r="D145" s="68" t="str">
        <f t="shared" si="205"/>
        <v/>
      </c>
      <c r="E145" s="69"/>
      <c r="F145" s="69"/>
      <c r="G145" s="71">
        <f>SUMIF('Nhập'!$J$11:$J$19999,$B145,'Nhập'!$M$11:$M$19999)</f>
        <v>0</v>
      </c>
      <c r="H145" s="71">
        <f>SUMIF('Nhập'!$J$11:$J$19999,$B145,'Nhập'!$O$11:$O$19999)</f>
        <v>0</v>
      </c>
      <c r="I145" s="71">
        <f>SUMIF(Xuat!$I$11:$I$19999,$B145,Xuat!$K$11:$K$19999)</f>
        <v>0</v>
      </c>
      <c r="J145" s="71">
        <f>SUMIF(Xuat!$I$11:$I$19999,$B145,Xuat!$K$11:$K$19999)</f>
        <v>0</v>
      </c>
      <c r="K145" s="71">
        <f t="shared" ref="K145:L145" si="276">E145+G145-I145</f>
        <v>0</v>
      </c>
      <c r="L145" s="71">
        <f t="shared" si="276"/>
        <v>0</v>
      </c>
      <c r="M145" s="71">
        <f t="shared" ref="M145:N145" si="277">E145+G145</f>
        <v>0</v>
      </c>
      <c r="N145" s="71">
        <f t="shared" si="277"/>
        <v>0</v>
      </c>
      <c r="O145" s="73" t="str">
        <f t="shared" si="5"/>
        <v/>
      </c>
      <c r="P145" s="71">
        <f t="shared" si="6"/>
        <v>0</v>
      </c>
      <c r="Q145" s="74"/>
      <c r="R145" s="75"/>
      <c r="S145" s="75"/>
      <c r="T145" s="75"/>
      <c r="U145" s="75"/>
      <c r="V145" s="75"/>
      <c r="W145" s="75"/>
      <c r="X145" s="75"/>
      <c r="Y145" s="75"/>
      <c r="Z145" s="75"/>
    </row>
    <row r="146" ht="18.75" customHeight="1">
      <c r="A146" s="65" t="str">
        <f t="shared" si="7"/>
        <v/>
      </c>
      <c r="B146" s="66"/>
      <c r="C146" s="67" t="str">
        <f t="shared" si="204"/>
        <v/>
      </c>
      <c r="D146" s="68" t="str">
        <f t="shared" si="205"/>
        <v/>
      </c>
      <c r="E146" s="69"/>
      <c r="F146" s="69"/>
      <c r="G146" s="71">
        <f>SUMIF('Nhập'!$J$11:$J$19999,$B146,'Nhập'!$M$11:$M$19999)</f>
        <v>0</v>
      </c>
      <c r="H146" s="71">
        <f>SUMIF('Nhập'!$J$11:$J$19999,$B146,'Nhập'!$O$11:$O$19999)</f>
        <v>0</v>
      </c>
      <c r="I146" s="71">
        <f>SUMIF(Xuat!$I$11:$I$19999,$B146,Xuat!$K$11:$K$19999)</f>
        <v>0</v>
      </c>
      <c r="J146" s="71">
        <f>SUMIF(Xuat!$I$11:$I$19999,$B146,Xuat!$K$11:$K$19999)</f>
        <v>0</v>
      </c>
      <c r="K146" s="71">
        <f t="shared" ref="K146:L146" si="278">E146+G146-I146</f>
        <v>0</v>
      </c>
      <c r="L146" s="71">
        <f t="shared" si="278"/>
        <v>0</v>
      </c>
      <c r="M146" s="71">
        <f t="shared" ref="M146:N146" si="279">E146+G146</f>
        <v>0</v>
      </c>
      <c r="N146" s="71">
        <f t="shared" si="279"/>
        <v>0</v>
      </c>
      <c r="O146" s="73" t="str">
        <f t="shared" si="5"/>
        <v/>
      </c>
      <c r="P146" s="71">
        <f t="shared" si="6"/>
        <v>0</v>
      </c>
      <c r="Q146" s="74"/>
      <c r="R146" s="75"/>
      <c r="S146" s="75"/>
      <c r="T146" s="75"/>
      <c r="U146" s="75"/>
      <c r="V146" s="75"/>
      <c r="W146" s="75"/>
      <c r="X146" s="75"/>
      <c r="Y146" s="75"/>
      <c r="Z146" s="75"/>
    </row>
    <row r="147" ht="18.75" customHeight="1">
      <c r="A147" s="65" t="str">
        <f t="shared" si="7"/>
        <v/>
      </c>
      <c r="B147" s="66"/>
      <c r="C147" s="67" t="str">
        <f t="shared" si="204"/>
        <v/>
      </c>
      <c r="D147" s="68" t="str">
        <f t="shared" si="205"/>
        <v/>
      </c>
      <c r="E147" s="69"/>
      <c r="F147" s="69"/>
      <c r="G147" s="71">
        <f>SUMIF('Nhập'!$J$11:$J$19999,$B147,'Nhập'!$M$11:$M$19999)</f>
        <v>0</v>
      </c>
      <c r="H147" s="71">
        <f>SUMIF('Nhập'!$J$11:$J$19999,$B147,'Nhập'!$O$11:$O$19999)</f>
        <v>0</v>
      </c>
      <c r="I147" s="71">
        <f>SUMIF(Xuat!$I$11:$I$19999,$B147,Xuat!$K$11:$K$19999)</f>
        <v>0</v>
      </c>
      <c r="J147" s="71">
        <f>SUMIF(Xuat!$I$11:$I$19999,$B147,Xuat!$K$11:$K$19999)</f>
        <v>0</v>
      </c>
      <c r="K147" s="71">
        <f t="shared" ref="K147:L147" si="280">E147+G147-I147</f>
        <v>0</v>
      </c>
      <c r="L147" s="71">
        <f t="shared" si="280"/>
        <v>0</v>
      </c>
      <c r="M147" s="71">
        <f t="shared" ref="M147:N147" si="281">E147+G147</f>
        <v>0</v>
      </c>
      <c r="N147" s="71">
        <f t="shared" si="281"/>
        <v>0</v>
      </c>
      <c r="O147" s="73" t="str">
        <f t="shared" si="5"/>
        <v/>
      </c>
      <c r="P147" s="71">
        <f t="shared" si="6"/>
        <v>0</v>
      </c>
      <c r="Q147" s="74"/>
      <c r="R147" s="75"/>
      <c r="S147" s="75"/>
      <c r="T147" s="75"/>
      <c r="U147" s="75"/>
      <c r="V147" s="75"/>
      <c r="W147" s="75"/>
      <c r="X147" s="75"/>
      <c r="Y147" s="75"/>
      <c r="Z147" s="75"/>
    </row>
    <row r="148" ht="18.75" customHeight="1">
      <c r="A148" s="65" t="str">
        <f t="shared" si="7"/>
        <v/>
      </c>
      <c r="B148" s="66"/>
      <c r="C148" s="67" t="str">
        <f t="shared" si="204"/>
        <v/>
      </c>
      <c r="D148" s="68" t="str">
        <f t="shared" si="205"/>
        <v/>
      </c>
      <c r="E148" s="69"/>
      <c r="F148" s="69"/>
      <c r="G148" s="71">
        <f>SUMIF('Nhập'!$J$11:$J$19999,$B148,'Nhập'!$M$11:$M$19999)</f>
        <v>0</v>
      </c>
      <c r="H148" s="71">
        <f>SUMIF('Nhập'!$J$11:$J$19999,$B148,'Nhập'!$O$11:$O$19999)</f>
        <v>0</v>
      </c>
      <c r="I148" s="71">
        <f>SUMIF(Xuat!$I$11:$I$19999,$B148,Xuat!$K$11:$K$19999)</f>
        <v>0</v>
      </c>
      <c r="J148" s="71">
        <f>SUMIF(Xuat!$I$11:$I$19999,$B148,Xuat!$K$11:$K$19999)</f>
        <v>0</v>
      </c>
      <c r="K148" s="71">
        <f t="shared" ref="K148:L148" si="282">E148+G148-I148</f>
        <v>0</v>
      </c>
      <c r="L148" s="71">
        <f t="shared" si="282"/>
        <v>0</v>
      </c>
      <c r="M148" s="71">
        <f t="shared" ref="M148:N148" si="283">E148+G148</f>
        <v>0</v>
      </c>
      <c r="N148" s="71">
        <f t="shared" si="283"/>
        <v>0</v>
      </c>
      <c r="O148" s="73" t="str">
        <f t="shared" si="5"/>
        <v/>
      </c>
      <c r="P148" s="71">
        <f t="shared" si="6"/>
        <v>0</v>
      </c>
      <c r="Q148" s="74"/>
      <c r="R148" s="75"/>
      <c r="S148" s="75"/>
      <c r="T148" s="75"/>
      <c r="U148" s="75"/>
      <c r="V148" s="75"/>
      <c r="W148" s="75"/>
      <c r="X148" s="75"/>
      <c r="Y148" s="75"/>
      <c r="Z148" s="75"/>
    </row>
    <row r="149" ht="18.75" customHeight="1">
      <c r="A149" s="65" t="str">
        <f t="shared" si="7"/>
        <v/>
      </c>
      <c r="B149" s="66"/>
      <c r="C149" s="67" t="str">
        <f t="shared" si="204"/>
        <v/>
      </c>
      <c r="D149" s="68" t="str">
        <f t="shared" si="205"/>
        <v/>
      </c>
      <c r="E149" s="69"/>
      <c r="F149" s="69"/>
      <c r="G149" s="71">
        <f>SUMIF('Nhập'!$J$11:$J$19999,$B149,'Nhập'!$M$11:$M$19999)</f>
        <v>0</v>
      </c>
      <c r="H149" s="71">
        <f>SUMIF('Nhập'!$J$11:$J$19999,$B149,'Nhập'!$O$11:$O$19999)</f>
        <v>0</v>
      </c>
      <c r="I149" s="71">
        <f>SUMIF(Xuat!$I$11:$I$19999,$B149,Xuat!$K$11:$K$19999)</f>
        <v>0</v>
      </c>
      <c r="J149" s="71">
        <f>SUMIF(Xuat!$I$11:$I$19999,$B149,Xuat!$K$11:$K$19999)</f>
        <v>0</v>
      </c>
      <c r="K149" s="71">
        <f t="shared" ref="K149:L149" si="284">E149+G149-I149</f>
        <v>0</v>
      </c>
      <c r="L149" s="71">
        <f t="shared" si="284"/>
        <v>0</v>
      </c>
      <c r="M149" s="71">
        <f t="shared" ref="M149:N149" si="285">E149+G149</f>
        <v>0</v>
      </c>
      <c r="N149" s="71">
        <f t="shared" si="285"/>
        <v>0</v>
      </c>
      <c r="O149" s="73" t="str">
        <f t="shared" si="5"/>
        <v/>
      </c>
      <c r="P149" s="71">
        <f t="shared" si="6"/>
        <v>0</v>
      </c>
      <c r="Q149" s="74"/>
      <c r="R149" s="75"/>
      <c r="S149" s="75"/>
      <c r="T149" s="75"/>
      <c r="U149" s="75"/>
      <c r="V149" s="75"/>
      <c r="W149" s="75"/>
      <c r="X149" s="75"/>
      <c r="Y149" s="75"/>
      <c r="Z149" s="75"/>
    </row>
    <row r="150" ht="18.75" customHeight="1">
      <c r="A150" s="65" t="str">
        <f t="shared" si="7"/>
        <v/>
      </c>
      <c r="B150" s="66"/>
      <c r="C150" s="67" t="str">
        <f t="shared" si="204"/>
        <v/>
      </c>
      <c r="D150" s="68" t="str">
        <f t="shared" si="205"/>
        <v/>
      </c>
      <c r="E150" s="69"/>
      <c r="F150" s="69"/>
      <c r="G150" s="71">
        <f>SUMIF('Nhập'!$J$11:$J$19999,$B150,'Nhập'!$M$11:$M$19999)</f>
        <v>0</v>
      </c>
      <c r="H150" s="71">
        <f>SUMIF('Nhập'!$J$11:$J$19999,$B150,'Nhập'!$O$11:$O$19999)</f>
        <v>0</v>
      </c>
      <c r="I150" s="71">
        <f>SUMIF(Xuat!$I$11:$I$19999,$B150,Xuat!$K$11:$K$19999)</f>
        <v>0</v>
      </c>
      <c r="J150" s="71">
        <f>SUMIF(Xuat!$I$11:$I$19999,$B150,Xuat!$K$11:$K$19999)</f>
        <v>0</v>
      </c>
      <c r="K150" s="71">
        <f t="shared" ref="K150:L150" si="286">E150+G150-I150</f>
        <v>0</v>
      </c>
      <c r="L150" s="71">
        <f t="shared" si="286"/>
        <v>0</v>
      </c>
      <c r="M150" s="71">
        <f t="shared" ref="M150:N150" si="287">E150+G150</f>
        <v>0</v>
      </c>
      <c r="N150" s="71">
        <f t="shared" si="287"/>
        <v>0</v>
      </c>
      <c r="O150" s="73" t="str">
        <f t="shared" si="5"/>
        <v/>
      </c>
      <c r="P150" s="71">
        <f t="shared" si="6"/>
        <v>0</v>
      </c>
      <c r="Q150" s="74"/>
      <c r="R150" s="75"/>
      <c r="S150" s="75"/>
      <c r="T150" s="75"/>
      <c r="U150" s="75"/>
      <c r="V150" s="75"/>
      <c r="W150" s="75"/>
      <c r="X150" s="75"/>
      <c r="Y150" s="75"/>
      <c r="Z150" s="75"/>
    </row>
    <row r="151" ht="18.75" customHeight="1">
      <c r="A151" s="65" t="str">
        <f t="shared" si="7"/>
        <v/>
      </c>
      <c r="B151" s="66"/>
      <c r="C151" s="67" t="str">
        <f t="shared" si="204"/>
        <v/>
      </c>
      <c r="D151" s="68" t="str">
        <f t="shared" si="205"/>
        <v/>
      </c>
      <c r="E151" s="69"/>
      <c r="F151" s="69"/>
      <c r="G151" s="71">
        <f>SUMIF('Nhập'!$J$11:$J$19999,$B151,'Nhập'!$M$11:$M$19999)</f>
        <v>0</v>
      </c>
      <c r="H151" s="71">
        <f>SUMIF('Nhập'!$J$11:$J$19999,$B151,'Nhập'!$O$11:$O$19999)</f>
        <v>0</v>
      </c>
      <c r="I151" s="71">
        <f>SUMIF(Xuat!$I$11:$I$19999,$B151,Xuat!$K$11:$K$19999)</f>
        <v>0</v>
      </c>
      <c r="J151" s="71">
        <f>SUMIF(Xuat!$I$11:$I$19999,$B151,Xuat!$K$11:$K$19999)</f>
        <v>0</v>
      </c>
      <c r="K151" s="71">
        <f t="shared" ref="K151:L151" si="288">E151+G151-I151</f>
        <v>0</v>
      </c>
      <c r="L151" s="71">
        <f t="shared" si="288"/>
        <v>0</v>
      </c>
      <c r="M151" s="71">
        <f t="shared" ref="M151:N151" si="289">E151+G151</f>
        <v>0</v>
      </c>
      <c r="N151" s="71">
        <f t="shared" si="289"/>
        <v>0</v>
      </c>
      <c r="O151" s="73" t="str">
        <f t="shared" si="5"/>
        <v/>
      </c>
      <c r="P151" s="71">
        <f t="shared" si="6"/>
        <v>0</v>
      </c>
      <c r="Q151" s="74"/>
      <c r="R151" s="75"/>
      <c r="S151" s="75"/>
      <c r="T151" s="75"/>
      <c r="U151" s="75"/>
      <c r="V151" s="75"/>
      <c r="W151" s="75"/>
      <c r="X151" s="75"/>
      <c r="Y151" s="75"/>
      <c r="Z151" s="75"/>
    </row>
    <row r="152" ht="18.75" customHeight="1">
      <c r="A152" s="65" t="str">
        <f t="shared" si="7"/>
        <v/>
      </c>
      <c r="B152" s="66"/>
      <c r="C152" s="67" t="str">
        <f t="shared" si="204"/>
        <v/>
      </c>
      <c r="D152" s="68" t="str">
        <f t="shared" si="205"/>
        <v/>
      </c>
      <c r="E152" s="69"/>
      <c r="F152" s="69"/>
      <c r="G152" s="71">
        <f>SUMIF('Nhập'!$J$11:$J$19999,$B152,'Nhập'!$M$11:$M$19999)</f>
        <v>0</v>
      </c>
      <c r="H152" s="71">
        <f>SUMIF('Nhập'!$J$11:$J$19999,$B152,'Nhập'!$O$11:$O$19999)</f>
        <v>0</v>
      </c>
      <c r="I152" s="71">
        <f>SUMIF(Xuat!$I$11:$I$19999,$B152,Xuat!$K$11:$K$19999)</f>
        <v>0</v>
      </c>
      <c r="J152" s="71">
        <f>SUMIF(Xuat!$I$11:$I$19999,$B152,Xuat!$K$11:$K$19999)</f>
        <v>0</v>
      </c>
      <c r="K152" s="71">
        <f t="shared" ref="K152:L152" si="290">E152+G152-I152</f>
        <v>0</v>
      </c>
      <c r="L152" s="71">
        <f t="shared" si="290"/>
        <v>0</v>
      </c>
      <c r="M152" s="71">
        <f t="shared" ref="M152:N152" si="291">E152+G152</f>
        <v>0</v>
      </c>
      <c r="N152" s="71">
        <f t="shared" si="291"/>
        <v>0</v>
      </c>
      <c r="O152" s="73" t="str">
        <f t="shared" si="5"/>
        <v/>
      </c>
      <c r="P152" s="71">
        <f t="shared" si="6"/>
        <v>0</v>
      </c>
      <c r="Q152" s="74"/>
      <c r="R152" s="75"/>
      <c r="S152" s="75"/>
      <c r="T152" s="75"/>
      <c r="U152" s="75"/>
      <c r="V152" s="75"/>
      <c r="W152" s="75"/>
      <c r="X152" s="75"/>
      <c r="Y152" s="75"/>
      <c r="Z152" s="75"/>
    </row>
    <row r="153" ht="18.75" customHeight="1">
      <c r="A153" s="65" t="str">
        <f t="shared" si="7"/>
        <v/>
      </c>
      <c r="B153" s="66"/>
      <c r="C153" s="67" t="str">
        <f t="shared" si="204"/>
        <v/>
      </c>
      <c r="D153" s="68" t="str">
        <f t="shared" si="205"/>
        <v/>
      </c>
      <c r="E153" s="69"/>
      <c r="F153" s="69"/>
      <c r="G153" s="71">
        <f>SUMIF('Nhập'!$J$11:$J$19999,$B153,'Nhập'!$M$11:$M$19999)</f>
        <v>0</v>
      </c>
      <c r="H153" s="71">
        <f>SUMIF('Nhập'!$J$11:$J$19999,$B153,'Nhập'!$O$11:$O$19999)</f>
        <v>0</v>
      </c>
      <c r="I153" s="71">
        <f>SUMIF(Xuat!$I$11:$I$19999,$B153,Xuat!$K$11:$K$19999)</f>
        <v>0</v>
      </c>
      <c r="J153" s="71">
        <f>SUMIF(Xuat!$I$11:$I$19999,$B153,Xuat!$K$11:$K$19999)</f>
        <v>0</v>
      </c>
      <c r="K153" s="71">
        <f t="shared" ref="K153:L153" si="292">E153+G153-I153</f>
        <v>0</v>
      </c>
      <c r="L153" s="71">
        <f t="shared" si="292"/>
        <v>0</v>
      </c>
      <c r="M153" s="71">
        <f t="shared" ref="M153:N153" si="293">E153+G153</f>
        <v>0</v>
      </c>
      <c r="N153" s="71">
        <f t="shared" si="293"/>
        <v>0</v>
      </c>
      <c r="O153" s="73" t="str">
        <f t="shared" si="5"/>
        <v/>
      </c>
      <c r="P153" s="71">
        <f t="shared" si="6"/>
        <v>0</v>
      </c>
      <c r="Q153" s="74"/>
      <c r="R153" s="75"/>
      <c r="S153" s="75"/>
      <c r="T153" s="75"/>
      <c r="U153" s="75"/>
      <c r="V153" s="75"/>
      <c r="W153" s="75"/>
      <c r="X153" s="75"/>
      <c r="Y153" s="75"/>
      <c r="Z153" s="75"/>
    </row>
    <row r="154" ht="18.75" customHeight="1">
      <c r="A154" s="65" t="str">
        <f t="shared" si="7"/>
        <v/>
      </c>
      <c r="B154" s="66"/>
      <c r="C154" s="67" t="str">
        <f t="shared" si="204"/>
        <v/>
      </c>
      <c r="D154" s="68" t="str">
        <f t="shared" si="205"/>
        <v/>
      </c>
      <c r="E154" s="69"/>
      <c r="F154" s="69"/>
      <c r="G154" s="71">
        <f>SUMIF('Nhập'!$J$11:$J$19999,$B154,'Nhập'!$M$11:$M$19999)</f>
        <v>0</v>
      </c>
      <c r="H154" s="71">
        <f>SUMIF('Nhập'!$J$11:$J$19999,$B154,'Nhập'!$O$11:$O$19999)</f>
        <v>0</v>
      </c>
      <c r="I154" s="71">
        <f>SUMIF(Xuat!$I$11:$I$19999,$B154,Xuat!$K$11:$K$19999)</f>
        <v>0</v>
      </c>
      <c r="J154" s="71">
        <f>SUMIF(Xuat!$I$11:$I$19999,$B154,Xuat!$K$11:$K$19999)</f>
        <v>0</v>
      </c>
      <c r="K154" s="71">
        <f t="shared" ref="K154:L154" si="294">E154+G154-I154</f>
        <v>0</v>
      </c>
      <c r="L154" s="71">
        <f t="shared" si="294"/>
        <v>0</v>
      </c>
      <c r="M154" s="71">
        <f t="shared" ref="M154:N154" si="295">E154+G154</f>
        <v>0</v>
      </c>
      <c r="N154" s="71">
        <f t="shared" si="295"/>
        <v>0</v>
      </c>
      <c r="O154" s="73" t="str">
        <f t="shared" si="5"/>
        <v/>
      </c>
      <c r="P154" s="71">
        <f t="shared" si="6"/>
        <v>0</v>
      </c>
      <c r="Q154" s="74"/>
      <c r="R154" s="75"/>
      <c r="S154" s="75"/>
      <c r="T154" s="75"/>
      <c r="U154" s="75"/>
      <c r="V154" s="75"/>
      <c r="W154" s="75"/>
      <c r="X154" s="75"/>
      <c r="Y154" s="75"/>
      <c r="Z154" s="75"/>
    </row>
    <row r="155" ht="18.75" customHeight="1">
      <c r="A155" s="65" t="str">
        <f t="shared" si="7"/>
        <v/>
      </c>
      <c r="B155" s="66"/>
      <c r="C155" s="67" t="str">
        <f t="shared" si="204"/>
        <v/>
      </c>
      <c r="D155" s="68" t="str">
        <f t="shared" si="205"/>
        <v/>
      </c>
      <c r="E155" s="69"/>
      <c r="F155" s="69"/>
      <c r="G155" s="71">
        <f>SUMIF('Nhập'!$J$11:$J$19999,$B155,'Nhập'!$M$11:$M$19999)</f>
        <v>0</v>
      </c>
      <c r="H155" s="71">
        <f>SUMIF('Nhập'!$J$11:$J$19999,$B155,'Nhập'!$O$11:$O$19999)</f>
        <v>0</v>
      </c>
      <c r="I155" s="71">
        <f>SUMIF(Xuat!$I$11:$I$19999,$B155,Xuat!$K$11:$K$19999)</f>
        <v>0</v>
      </c>
      <c r="J155" s="71">
        <f>SUMIF(Xuat!$I$11:$I$19999,$B155,Xuat!$K$11:$K$19999)</f>
        <v>0</v>
      </c>
      <c r="K155" s="71">
        <f t="shared" ref="K155:L155" si="296">E155+G155-I155</f>
        <v>0</v>
      </c>
      <c r="L155" s="71">
        <f t="shared" si="296"/>
        <v>0</v>
      </c>
      <c r="M155" s="71">
        <f t="shared" ref="M155:N155" si="297">E155+G155</f>
        <v>0</v>
      </c>
      <c r="N155" s="71">
        <f t="shared" si="297"/>
        <v>0</v>
      </c>
      <c r="O155" s="73" t="str">
        <f t="shared" si="5"/>
        <v/>
      </c>
      <c r="P155" s="71">
        <f t="shared" si="6"/>
        <v>0</v>
      </c>
      <c r="Q155" s="74"/>
      <c r="R155" s="75"/>
      <c r="S155" s="75"/>
      <c r="T155" s="75"/>
      <c r="U155" s="75"/>
      <c r="V155" s="75"/>
      <c r="W155" s="75"/>
      <c r="X155" s="75"/>
      <c r="Y155" s="75"/>
      <c r="Z155" s="75"/>
    </row>
    <row r="156" ht="18.75" customHeight="1">
      <c r="A156" s="65" t="str">
        <f t="shared" si="7"/>
        <v/>
      </c>
      <c r="B156" s="66"/>
      <c r="C156" s="67" t="str">
        <f t="shared" si="204"/>
        <v/>
      </c>
      <c r="D156" s="68" t="str">
        <f t="shared" si="205"/>
        <v/>
      </c>
      <c r="E156" s="69"/>
      <c r="F156" s="69"/>
      <c r="G156" s="71">
        <f>SUMIF('Nhập'!$J$11:$J$19999,$B156,'Nhập'!$M$11:$M$19999)</f>
        <v>0</v>
      </c>
      <c r="H156" s="71">
        <f>SUMIF('Nhập'!$J$11:$J$19999,$B156,'Nhập'!$O$11:$O$19999)</f>
        <v>0</v>
      </c>
      <c r="I156" s="71">
        <f>SUMIF(Xuat!$I$11:$I$19999,$B156,Xuat!$K$11:$K$19999)</f>
        <v>0</v>
      </c>
      <c r="J156" s="71">
        <f>SUMIF(Xuat!$I$11:$I$19999,$B156,Xuat!$K$11:$K$19999)</f>
        <v>0</v>
      </c>
      <c r="K156" s="71">
        <f t="shared" ref="K156:L156" si="298">E156+G156-I156</f>
        <v>0</v>
      </c>
      <c r="L156" s="71">
        <f t="shared" si="298"/>
        <v>0</v>
      </c>
      <c r="M156" s="71">
        <f t="shared" ref="M156:N156" si="299">E156+G156</f>
        <v>0</v>
      </c>
      <c r="N156" s="71">
        <f t="shared" si="299"/>
        <v>0</v>
      </c>
      <c r="O156" s="73" t="str">
        <f t="shared" si="5"/>
        <v/>
      </c>
      <c r="P156" s="71">
        <f t="shared" si="6"/>
        <v>0</v>
      </c>
      <c r="Q156" s="74"/>
      <c r="R156" s="75"/>
      <c r="S156" s="75"/>
      <c r="T156" s="75"/>
      <c r="U156" s="75"/>
      <c r="V156" s="75"/>
      <c r="W156" s="75"/>
      <c r="X156" s="75"/>
      <c r="Y156" s="75"/>
      <c r="Z156" s="75"/>
    </row>
    <row r="157" ht="18.75" customHeight="1">
      <c r="A157" s="65" t="str">
        <f t="shared" si="7"/>
        <v/>
      </c>
      <c r="B157" s="66"/>
      <c r="C157" s="67" t="str">
        <f t="shared" si="204"/>
        <v/>
      </c>
      <c r="D157" s="68" t="str">
        <f t="shared" si="205"/>
        <v/>
      </c>
      <c r="E157" s="69"/>
      <c r="F157" s="69"/>
      <c r="G157" s="71">
        <f>SUMIF('Nhập'!$J$11:$J$19999,$B157,'Nhập'!$M$11:$M$19999)</f>
        <v>0</v>
      </c>
      <c r="H157" s="71">
        <f>SUMIF('Nhập'!$J$11:$J$19999,$B157,'Nhập'!$O$11:$O$19999)</f>
        <v>0</v>
      </c>
      <c r="I157" s="71">
        <f>SUMIF(Xuat!$I$11:$I$19999,$B157,Xuat!$K$11:$K$19999)</f>
        <v>0</v>
      </c>
      <c r="J157" s="71">
        <f>SUMIF(Xuat!$I$11:$I$19999,$B157,Xuat!$K$11:$K$19999)</f>
        <v>0</v>
      </c>
      <c r="K157" s="71">
        <f t="shared" ref="K157:L157" si="300">E157+G157-I157</f>
        <v>0</v>
      </c>
      <c r="L157" s="71">
        <f t="shared" si="300"/>
        <v>0</v>
      </c>
      <c r="M157" s="71">
        <f t="shared" ref="M157:N157" si="301">E157+G157</f>
        <v>0</v>
      </c>
      <c r="N157" s="71">
        <f t="shared" si="301"/>
        <v>0</v>
      </c>
      <c r="O157" s="73" t="str">
        <f t="shared" si="5"/>
        <v/>
      </c>
      <c r="P157" s="71">
        <f t="shared" si="6"/>
        <v>0</v>
      </c>
      <c r="Q157" s="74"/>
      <c r="R157" s="75"/>
      <c r="S157" s="75"/>
      <c r="T157" s="75"/>
      <c r="U157" s="75"/>
      <c r="V157" s="75"/>
      <c r="W157" s="75"/>
      <c r="X157" s="75"/>
      <c r="Y157" s="75"/>
      <c r="Z157" s="75"/>
    </row>
    <row r="158" ht="18.75" customHeight="1">
      <c r="A158" s="65" t="str">
        <f t="shared" si="7"/>
        <v/>
      </c>
      <c r="B158" s="66"/>
      <c r="C158" s="67" t="str">
        <f t="shared" si="204"/>
        <v/>
      </c>
      <c r="D158" s="68" t="str">
        <f t="shared" si="205"/>
        <v/>
      </c>
      <c r="E158" s="69"/>
      <c r="F158" s="69"/>
      <c r="G158" s="71">
        <f>SUMIF('Nhập'!$J$11:$J$19999,$B158,'Nhập'!$M$11:$M$19999)</f>
        <v>0</v>
      </c>
      <c r="H158" s="71">
        <f>SUMIF('Nhập'!$J$11:$J$19999,$B158,'Nhập'!$O$11:$O$19999)</f>
        <v>0</v>
      </c>
      <c r="I158" s="71">
        <f>SUMIF(Xuat!$I$11:$I$19999,$B158,Xuat!$K$11:$K$19999)</f>
        <v>0</v>
      </c>
      <c r="J158" s="71">
        <f>SUMIF(Xuat!$I$11:$I$19999,$B158,Xuat!$K$11:$K$19999)</f>
        <v>0</v>
      </c>
      <c r="K158" s="71">
        <f t="shared" ref="K158:L158" si="302">E158+G158-I158</f>
        <v>0</v>
      </c>
      <c r="L158" s="71">
        <f t="shared" si="302"/>
        <v>0</v>
      </c>
      <c r="M158" s="71">
        <f t="shared" ref="M158:N158" si="303">E158+G158</f>
        <v>0</v>
      </c>
      <c r="N158" s="71">
        <f t="shared" si="303"/>
        <v>0</v>
      </c>
      <c r="O158" s="73" t="str">
        <f t="shared" si="5"/>
        <v/>
      </c>
      <c r="P158" s="71">
        <f t="shared" si="6"/>
        <v>0</v>
      </c>
      <c r="Q158" s="74"/>
      <c r="R158" s="75"/>
      <c r="S158" s="75"/>
      <c r="T158" s="75"/>
      <c r="U158" s="75"/>
      <c r="V158" s="75"/>
      <c r="W158" s="75"/>
      <c r="X158" s="75"/>
      <c r="Y158" s="75"/>
      <c r="Z158" s="75"/>
    </row>
    <row r="159" ht="18.75" customHeight="1">
      <c r="A159" s="65" t="str">
        <f t="shared" si="7"/>
        <v/>
      </c>
      <c r="B159" s="66"/>
      <c r="C159" s="67" t="str">
        <f t="shared" si="204"/>
        <v/>
      </c>
      <c r="D159" s="68" t="str">
        <f t="shared" si="205"/>
        <v/>
      </c>
      <c r="E159" s="69"/>
      <c r="F159" s="69"/>
      <c r="G159" s="71">
        <f>SUMIF('Nhập'!$J$11:$J$19999,$B159,'Nhập'!$M$11:$M$19999)</f>
        <v>0</v>
      </c>
      <c r="H159" s="71">
        <f>SUMIF('Nhập'!$J$11:$J$19999,$B159,'Nhập'!$O$11:$O$19999)</f>
        <v>0</v>
      </c>
      <c r="I159" s="71">
        <f>SUMIF(Xuat!$I$11:$I$19999,$B159,Xuat!$K$11:$K$19999)</f>
        <v>0</v>
      </c>
      <c r="J159" s="71">
        <f>SUMIF(Xuat!$I$11:$I$19999,$B159,Xuat!$K$11:$K$19999)</f>
        <v>0</v>
      </c>
      <c r="K159" s="71">
        <f t="shared" ref="K159:L159" si="304">E159+G159-I159</f>
        <v>0</v>
      </c>
      <c r="L159" s="71">
        <f t="shared" si="304"/>
        <v>0</v>
      </c>
      <c r="M159" s="71">
        <f t="shared" ref="M159:N159" si="305">E159+G159</f>
        <v>0</v>
      </c>
      <c r="N159" s="71">
        <f t="shared" si="305"/>
        <v>0</v>
      </c>
      <c r="O159" s="73" t="str">
        <f t="shared" si="5"/>
        <v/>
      </c>
      <c r="P159" s="71">
        <f t="shared" si="6"/>
        <v>0</v>
      </c>
      <c r="Q159" s="74"/>
      <c r="R159" s="75"/>
      <c r="S159" s="75"/>
      <c r="T159" s="75"/>
      <c r="U159" s="75"/>
      <c r="V159" s="75"/>
      <c r="W159" s="75"/>
      <c r="X159" s="75"/>
      <c r="Y159" s="75"/>
      <c r="Z159" s="75"/>
    </row>
    <row r="160" ht="18.75" customHeight="1">
      <c r="A160" s="65" t="str">
        <f t="shared" si="7"/>
        <v/>
      </c>
      <c r="B160" s="66"/>
      <c r="C160" s="67" t="str">
        <f t="shared" si="204"/>
        <v/>
      </c>
      <c r="D160" s="68" t="str">
        <f t="shared" si="205"/>
        <v/>
      </c>
      <c r="E160" s="69"/>
      <c r="F160" s="69"/>
      <c r="G160" s="71">
        <f>SUMIF('Nhập'!$J$11:$J$19999,$B160,'Nhập'!$M$11:$M$19999)</f>
        <v>0</v>
      </c>
      <c r="H160" s="71">
        <f>SUMIF('Nhập'!$J$11:$J$19999,$B160,'Nhập'!$O$11:$O$19999)</f>
        <v>0</v>
      </c>
      <c r="I160" s="71">
        <f>SUMIF(Xuat!$I$11:$I$19999,$B160,Xuat!$K$11:$K$19999)</f>
        <v>0</v>
      </c>
      <c r="J160" s="71">
        <f>SUMIF(Xuat!$I$11:$I$19999,$B160,Xuat!$K$11:$K$19999)</f>
        <v>0</v>
      </c>
      <c r="K160" s="71">
        <f t="shared" ref="K160:L160" si="306">E160+G160-I160</f>
        <v>0</v>
      </c>
      <c r="L160" s="71">
        <f t="shared" si="306"/>
        <v>0</v>
      </c>
      <c r="M160" s="71">
        <f t="shared" ref="M160:N160" si="307">E160+G160</f>
        <v>0</v>
      </c>
      <c r="N160" s="71">
        <f t="shared" si="307"/>
        <v>0</v>
      </c>
      <c r="O160" s="73" t="str">
        <f t="shared" si="5"/>
        <v/>
      </c>
      <c r="P160" s="71">
        <f t="shared" si="6"/>
        <v>0</v>
      </c>
      <c r="Q160" s="74"/>
      <c r="R160" s="75"/>
      <c r="S160" s="75"/>
      <c r="T160" s="75"/>
      <c r="U160" s="75"/>
      <c r="V160" s="75"/>
      <c r="W160" s="75"/>
      <c r="X160" s="75"/>
      <c r="Y160" s="75"/>
      <c r="Z160" s="75"/>
    </row>
    <row r="161" ht="18.75" customHeight="1">
      <c r="A161" s="65" t="str">
        <f t="shared" si="7"/>
        <v/>
      </c>
      <c r="B161" s="66"/>
      <c r="C161" s="67" t="str">
        <f t="shared" si="204"/>
        <v/>
      </c>
      <c r="D161" s="68" t="str">
        <f t="shared" si="205"/>
        <v/>
      </c>
      <c r="E161" s="69"/>
      <c r="F161" s="69"/>
      <c r="G161" s="71">
        <f>SUMIF('Nhập'!$J$11:$J$19999,$B161,'Nhập'!$M$11:$M$19999)</f>
        <v>0</v>
      </c>
      <c r="H161" s="71">
        <f>SUMIF('Nhập'!$J$11:$J$19999,$B161,'Nhập'!$O$11:$O$19999)</f>
        <v>0</v>
      </c>
      <c r="I161" s="71">
        <f>SUMIF(Xuat!$I$11:$I$19999,$B161,Xuat!$K$11:$K$19999)</f>
        <v>0</v>
      </c>
      <c r="J161" s="71">
        <f>SUMIF(Xuat!$I$11:$I$19999,$B161,Xuat!$K$11:$K$19999)</f>
        <v>0</v>
      </c>
      <c r="K161" s="71">
        <f t="shared" ref="K161:L161" si="308">E161+G161-I161</f>
        <v>0</v>
      </c>
      <c r="L161" s="71">
        <f t="shared" si="308"/>
        <v>0</v>
      </c>
      <c r="M161" s="71">
        <f t="shared" ref="M161:N161" si="309">E161+G161</f>
        <v>0</v>
      </c>
      <c r="N161" s="71">
        <f t="shared" si="309"/>
        <v>0</v>
      </c>
      <c r="O161" s="73" t="str">
        <f t="shared" si="5"/>
        <v/>
      </c>
      <c r="P161" s="71">
        <f t="shared" si="6"/>
        <v>0</v>
      </c>
      <c r="Q161" s="74"/>
      <c r="R161" s="75"/>
      <c r="S161" s="75"/>
      <c r="T161" s="75"/>
      <c r="U161" s="75"/>
      <c r="V161" s="75"/>
      <c r="W161" s="75"/>
      <c r="X161" s="75"/>
      <c r="Y161" s="75"/>
      <c r="Z161" s="75"/>
    </row>
    <row r="162" ht="18.75" customHeight="1">
      <c r="A162" s="65" t="str">
        <f t="shared" si="7"/>
        <v/>
      </c>
      <c r="B162" s="66"/>
      <c r="C162" s="67" t="str">
        <f t="shared" si="204"/>
        <v/>
      </c>
      <c r="D162" s="68" t="str">
        <f t="shared" si="205"/>
        <v/>
      </c>
      <c r="E162" s="69"/>
      <c r="F162" s="69"/>
      <c r="G162" s="71">
        <f>SUMIF('Nhập'!$J$11:$J$19999,$B162,'Nhập'!$M$11:$M$19999)</f>
        <v>0</v>
      </c>
      <c r="H162" s="71">
        <f>SUMIF('Nhập'!$J$11:$J$19999,$B162,'Nhập'!$O$11:$O$19999)</f>
        <v>0</v>
      </c>
      <c r="I162" s="71">
        <f>SUMIF(Xuat!$I$11:$I$19999,$B162,Xuat!$K$11:$K$19999)</f>
        <v>0</v>
      </c>
      <c r="J162" s="71">
        <f>SUMIF(Xuat!$I$11:$I$19999,$B162,Xuat!$K$11:$K$19999)</f>
        <v>0</v>
      </c>
      <c r="K162" s="71">
        <f t="shared" ref="K162:L162" si="310">E162+G162-I162</f>
        <v>0</v>
      </c>
      <c r="L162" s="71">
        <f t="shared" si="310"/>
        <v>0</v>
      </c>
      <c r="M162" s="71">
        <f t="shared" ref="M162:N162" si="311">E162+G162</f>
        <v>0</v>
      </c>
      <c r="N162" s="71">
        <f t="shared" si="311"/>
        <v>0</v>
      </c>
      <c r="O162" s="73" t="str">
        <f t="shared" si="5"/>
        <v/>
      </c>
      <c r="P162" s="71">
        <f t="shared" si="6"/>
        <v>0</v>
      </c>
      <c r="Q162" s="74"/>
      <c r="R162" s="75"/>
      <c r="S162" s="75"/>
      <c r="T162" s="75"/>
      <c r="U162" s="75"/>
      <c r="V162" s="75"/>
      <c r="W162" s="75"/>
      <c r="X162" s="75"/>
      <c r="Y162" s="75"/>
      <c r="Z162" s="75"/>
    </row>
    <row r="163" ht="18.75" customHeight="1">
      <c r="A163" s="65" t="str">
        <f t="shared" si="7"/>
        <v/>
      </c>
      <c r="B163" s="66"/>
      <c r="C163" s="67" t="str">
        <f t="shared" si="204"/>
        <v/>
      </c>
      <c r="D163" s="68" t="str">
        <f t="shared" si="205"/>
        <v/>
      </c>
      <c r="E163" s="69"/>
      <c r="F163" s="69"/>
      <c r="G163" s="71">
        <f>SUMIF('Nhập'!$J$11:$J$19999,$B163,'Nhập'!$M$11:$M$19999)</f>
        <v>0</v>
      </c>
      <c r="H163" s="71">
        <f>SUMIF('Nhập'!$J$11:$J$19999,$B163,'Nhập'!$O$11:$O$19999)</f>
        <v>0</v>
      </c>
      <c r="I163" s="71">
        <f>SUMIF(Xuat!$I$11:$I$19999,$B163,Xuat!$K$11:$K$19999)</f>
        <v>0</v>
      </c>
      <c r="J163" s="71">
        <f>SUMIF(Xuat!$I$11:$I$19999,$B163,Xuat!$K$11:$K$19999)</f>
        <v>0</v>
      </c>
      <c r="K163" s="71">
        <f t="shared" ref="K163:L163" si="312">E163+G163-I163</f>
        <v>0</v>
      </c>
      <c r="L163" s="71">
        <f t="shared" si="312"/>
        <v>0</v>
      </c>
      <c r="M163" s="71">
        <f t="shared" ref="M163:N163" si="313">E163+G163</f>
        <v>0</v>
      </c>
      <c r="N163" s="71">
        <f t="shared" si="313"/>
        <v>0</v>
      </c>
      <c r="O163" s="73" t="str">
        <f t="shared" si="5"/>
        <v/>
      </c>
      <c r="P163" s="71">
        <f t="shared" si="6"/>
        <v>0</v>
      </c>
      <c r="Q163" s="74"/>
      <c r="R163" s="75"/>
      <c r="S163" s="75"/>
      <c r="T163" s="75"/>
      <c r="U163" s="75"/>
      <c r="V163" s="75"/>
      <c r="W163" s="75"/>
      <c r="X163" s="75"/>
      <c r="Y163" s="75"/>
      <c r="Z163" s="75"/>
    </row>
    <row r="164" ht="18.75" customHeight="1">
      <c r="A164" s="65" t="str">
        <f t="shared" si="7"/>
        <v/>
      </c>
      <c r="B164" s="66"/>
      <c r="C164" s="67" t="str">
        <f t="shared" si="204"/>
        <v/>
      </c>
      <c r="D164" s="68" t="str">
        <f t="shared" si="205"/>
        <v/>
      </c>
      <c r="E164" s="69"/>
      <c r="F164" s="69"/>
      <c r="G164" s="71">
        <f>SUMIF('Nhập'!$J$11:$J$19999,$B164,'Nhập'!$M$11:$M$19999)</f>
        <v>0</v>
      </c>
      <c r="H164" s="71">
        <f>SUMIF('Nhập'!$J$11:$J$19999,$B164,'Nhập'!$O$11:$O$19999)</f>
        <v>0</v>
      </c>
      <c r="I164" s="71">
        <f>SUMIF(Xuat!$I$11:$I$19999,$B164,Xuat!$K$11:$K$19999)</f>
        <v>0</v>
      </c>
      <c r="J164" s="71">
        <f>SUMIF(Xuat!$I$11:$I$19999,$B164,Xuat!$K$11:$K$19999)</f>
        <v>0</v>
      </c>
      <c r="K164" s="71">
        <f t="shared" ref="K164:L164" si="314">E164+G164-I164</f>
        <v>0</v>
      </c>
      <c r="L164" s="71">
        <f t="shared" si="314"/>
        <v>0</v>
      </c>
      <c r="M164" s="71">
        <f t="shared" ref="M164:N164" si="315">E164+G164</f>
        <v>0</v>
      </c>
      <c r="N164" s="71">
        <f t="shared" si="315"/>
        <v>0</v>
      </c>
      <c r="O164" s="73" t="str">
        <f t="shared" si="5"/>
        <v/>
      </c>
      <c r="P164" s="71">
        <f t="shared" si="6"/>
        <v>0</v>
      </c>
      <c r="Q164" s="74"/>
      <c r="R164" s="75"/>
      <c r="S164" s="75"/>
      <c r="T164" s="75"/>
      <c r="U164" s="75"/>
      <c r="V164" s="75"/>
      <c r="W164" s="75"/>
      <c r="X164" s="75"/>
      <c r="Y164" s="75"/>
      <c r="Z164" s="75"/>
    </row>
    <row r="165" ht="18.75" customHeight="1">
      <c r="A165" s="65" t="str">
        <f t="shared" si="7"/>
        <v/>
      </c>
      <c r="B165" s="66"/>
      <c r="C165" s="67" t="str">
        <f t="shared" si="204"/>
        <v/>
      </c>
      <c r="D165" s="68" t="str">
        <f t="shared" si="205"/>
        <v/>
      </c>
      <c r="E165" s="69"/>
      <c r="F165" s="69"/>
      <c r="G165" s="71">
        <f>SUMIF('Nhập'!$J$11:$J$19999,$B165,'Nhập'!$M$11:$M$19999)</f>
        <v>0</v>
      </c>
      <c r="H165" s="71">
        <f>SUMIF('Nhập'!$J$11:$J$19999,$B165,'Nhập'!$O$11:$O$19999)</f>
        <v>0</v>
      </c>
      <c r="I165" s="71">
        <f>SUMIF(Xuat!$I$11:$I$19999,$B165,Xuat!$K$11:$K$19999)</f>
        <v>0</v>
      </c>
      <c r="J165" s="71">
        <f>SUMIF(Xuat!$I$11:$I$19999,$B165,Xuat!$K$11:$K$19999)</f>
        <v>0</v>
      </c>
      <c r="K165" s="71">
        <f t="shared" ref="K165:L165" si="316">E165+G165-I165</f>
        <v>0</v>
      </c>
      <c r="L165" s="71">
        <f t="shared" si="316"/>
        <v>0</v>
      </c>
      <c r="M165" s="71">
        <f t="shared" ref="M165:N165" si="317">E165+G165</f>
        <v>0</v>
      </c>
      <c r="N165" s="71">
        <f t="shared" si="317"/>
        <v>0</v>
      </c>
      <c r="O165" s="73" t="str">
        <f t="shared" si="5"/>
        <v/>
      </c>
      <c r="P165" s="71">
        <f t="shared" si="6"/>
        <v>0</v>
      </c>
      <c r="Q165" s="74"/>
      <c r="R165" s="75"/>
      <c r="S165" s="75"/>
      <c r="T165" s="75"/>
      <c r="U165" s="75"/>
      <c r="V165" s="75"/>
      <c r="W165" s="75"/>
      <c r="X165" s="75"/>
      <c r="Y165" s="75"/>
      <c r="Z165" s="75"/>
    </row>
    <row r="166" ht="18.75" customHeight="1">
      <c r="A166" s="65" t="str">
        <f t="shared" si="7"/>
        <v/>
      </c>
      <c r="B166" s="66"/>
      <c r="C166" s="67" t="str">
        <f t="shared" si="204"/>
        <v/>
      </c>
      <c r="D166" s="68" t="str">
        <f t="shared" si="205"/>
        <v/>
      </c>
      <c r="E166" s="69"/>
      <c r="F166" s="69"/>
      <c r="G166" s="71">
        <f>SUMIF('Nhập'!$J$11:$J$19999,$B166,'Nhập'!$M$11:$M$19999)</f>
        <v>0</v>
      </c>
      <c r="H166" s="71">
        <f>SUMIF('Nhập'!$J$11:$J$19999,$B166,'Nhập'!$O$11:$O$19999)</f>
        <v>0</v>
      </c>
      <c r="I166" s="71">
        <f>SUMIF(Xuat!$I$11:$I$19999,$B166,Xuat!$K$11:$K$19999)</f>
        <v>0</v>
      </c>
      <c r="J166" s="71">
        <f>SUMIF(Xuat!$I$11:$I$19999,$B166,Xuat!$K$11:$K$19999)</f>
        <v>0</v>
      </c>
      <c r="K166" s="71">
        <f t="shared" ref="K166:L166" si="318">E166+G166-I166</f>
        <v>0</v>
      </c>
      <c r="L166" s="71">
        <f t="shared" si="318"/>
        <v>0</v>
      </c>
      <c r="M166" s="71">
        <f t="shared" ref="M166:N166" si="319">E166+G166</f>
        <v>0</v>
      </c>
      <c r="N166" s="71">
        <f t="shared" si="319"/>
        <v>0</v>
      </c>
      <c r="O166" s="73" t="str">
        <f t="shared" si="5"/>
        <v/>
      </c>
      <c r="P166" s="71">
        <f t="shared" si="6"/>
        <v>0</v>
      </c>
      <c r="Q166" s="74"/>
      <c r="R166" s="75"/>
      <c r="S166" s="75"/>
      <c r="T166" s="75"/>
      <c r="U166" s="75"/>
      <c r="V166" s="75"/>
      <c r="W166" s="75"/>
      <c r="X166" s="75"/>
      <c r="Y166" s="75"/>
      <c r="Z166" s="75"/>
    </row>
    <row r="167" ht="18.75" customHeight="1">
      <c r="A167" s="65" t="str">
        <f t="shared" si="7"/>
        <v/>
      </c>
      <c r="B167" s="66"/>
      <c r="C167" s="67" t="str">
        <f t="shared" si="204"/>
        <v/>
      </c>
      <c r="D167" s="68" t="str">
        <f t="shared" si="205"/>
        <v/>
      </c>
      <c r="E167" s="69"/>
      <c r="F167" s="69"/>
      <c r="G167" s="71">
        <f>SUMIF('Nhập'!$J$11:$J$19999,$B167,'Nhập'!$M$11:$M$19999)</f>
        <v>0</v>
      </c>
      <c r="H167" s="71">
        <f>SUMIF('Nhập'!$J$11:$J$19999,$B167,'Nhập'!$O$11:$O$19999)</f>
        <v>0</v>
      </c>
      <c r="I167" s="71">
        <f>SUMIF(Xuat!$I$11:$I$19999,$B167,Xuat!$K$11:$K$19999)</f>
        <v>0</v>
      </c>
      <c r="J167" s="71">
        <f>SUMIF(Xuat!$I$11:$I$19999,$B167,Xuat!$K$11:$K$19999)</f>
        <v>0</v>
      </c>
      <c r="K167" s="71">
        <f t="shared" ref="K167:L167" si="320">E167+G167-I167</f>
        <v>0</v>
      </c>
      <c r="L167" s="71">
        <f t="shared" si="320"/>
        <v>0</v>
      </c>
      <c r="M167" s="71">
        <f t="shared" ref="M167:N167" si="321">E167+G167</f>
        <v>0</v>
      </c>
      <c r="N167" s="71">
        <f t="shared" si="321"/>
        <v>0</v>
      </c>
      <c r="O167" s="73" t="str">
        <f t="shared" si="5"/>
        <v/>
      </c>
      <c r="P167" s="71">
        <f t="shared" si="6"/>
        <v>0</v>
      </c>
      <c r="Q167" s="74"/>
      <c r="R167" s="75"/>
      <c r="S167" s="75"/>
      <c r="T167" s="75"/>
      <c r="U167" s="75"/>
      <c r="V167" s="75"/>
      <c r="W167" s="75"/>
      <c r="X167" s="75"/>
      <c r="Y167" s="75"/>
      <c r="Z167" s="75"/>
    </row>
    <row r="168" ht="18.75" customHeight="1">
      <c r="A168" s="65" t="str">
        <f t="shared" si="7"/>
        <v/>
      </c>
      <c r="B168" s="66"/>
      <c r="C168" s="67" t="str">
        <f t="shared" si="204"/>
        <v/>
      </c>
      <c r="D168" s="68" t="str">
        <f t="shared" si="205"/>
        <v/>
      </c>
      <c r="E168" s="69"/>
      <c r="F168" s="69"/>
      <c r="G168" s="71">
        <f>SUMIF('Nhập'!$J$11:$J$19999,$B168,'Nhập'!$M$11:$M$19999)</f>
        <v>0</v>
      </c>
      <c r="H168" s="71">
        <f>SUMIF('Nhập'!$J$11:$J$19999,$B168,'Nhập'!$O$11:$O$19999)</f>
        <v>0</v>
      </c>
      <c r="I168" s="71">
        <f>SUMIF(Xuat!$I$11:$I$19999,$B168,Xuat!$K$11:$K$19999)</f>
        <v>0</v>
      </c>
      <c r="J168" s="71">
        <f>SUMIF(Xuat!$I$11:$I$19999,$B168,Xuat!$K$11:$K$19999)</f>
        <v>0</v>
      </c>
      <c r="K168" s="71">
        <f t="shared" ref="K168:L168" si="322">E168+G168-I168</f>
        <v>0</v>
      </c>
      <c r="L168" s="71">
        <f t="shared" si="322"/>
        <v>0</v>
      </c>
      <c r="M168" s="71">
        <f t="shared" ref="M168:N168" si="323">E168+G168</f>
        <v>0</v>
      </c>
      <c r="N168" s="71">
        <f t="shared" si="323"/>
        <v>0</v>
      </c>
      <c r="O168" s="73" t="str">
        <f t="shared" si="5"/>
        <v/>
      </c>
      <c r="P168" s="71">
        <f t="shared" si="6"/>
        <v>0</v>
      </c>
      <c r="Q168" s="74"/>
      <c r="R168" s="75"/>
      <c r="S168" s="75"/>
      <c r="T168" s="75"/>
      <c r="U168" s="75"/>
      <c r="V168" s="75"/>
      <c r="W168" s="75"/>
      <c r="X168" s="75"/>
      <c r="Y168" s="75"/>
      <c r="Z168" s="75"/>
    </row>
    <row r="169" ht="18.75" customHeight="1">
      <c r="A169" s="65" t="str">
        <f t="shared" si="7"/>
        <v/>
      </c>
      <c r="B169" s="66"/>
      <c r="C169" s="67" t="str">
        <f t="shared" si="204"/>
        <v/>
      </c>
      <c r="D169" s="68" t="str">
        <f t="shared" si="205"/>
        <v/>
      </c>
      <c r="E169" s="69"/>
      <c r="F169" s="69"/>
      <c r="G169" s="71">
        <f>SUMIF('Nhập'!$J$11:$J$19999,$B169,'Nhập'!$M$11:$M$19999)</f>
        <v>0</v>
      </c>
      <c r="H169" s="71">
        <f>SUMIF('Nhập'!$J$11:$J$19999,$B169,'Nhập'!$O$11:$O$19999)</f>
        <v>0</v>
      </c>
      <c r="I169" s="71">
        <f>SUMIF(Xuat!$I$11:$I$19999,$B169,Xuat!$K$11:$K$19999)</f>
        <v>0</v>
      </c>
      <c r="J169" s="71">
        <f>SUMIF(Xuat!$I$11:$I$19999,$B169,Xuat!$K$11:$K$19999)</f>
        <v>0</v>
      </c>
      <c r="K169" s="71">
        <f t="shared" ref="K169:L169" si="324">E169+G169-I169</f>
        <v>0</v>
      </c>
      <c r="L169" s="71">
        <f t="shared" si="324"/>
        <v>0</v>
      </c>
      <c r="M169" s="71">
        <f t="shared" ref="M169:N169" si="325">E169+G169</f>
        <v>0</v>
      </c>
      <c r="N169" s="71">
        <f t="shared" si="325"/>
        <v>0</v>
      </c>
      <c r="O169" s="73" t="str">
        <f t="shared" si="5"/>
        <v/>
      </c>
      <c r="P169" s="71">
        <f t="shared" si="6"/>
        <v>0</v>
      </c>
      <c r="Q169" s="74"/>
      <c r="R169" s="75"/>
      <c r="S169" s="75"/>
      <c r="T169" s="75"/>
      <c r="U169" s="75"/>
      <c r="V169" s="75"/>
      <c r="W169" s="75"/>
      <c r="X169" s="75"/>
      <c r="Y169" s="75"/>
      <c r="Z169" s="75"/>
    </row>
    <row r="170" ht="18.75" customHeight="1">
      <c r="A170" s="65" t="str">
        <f t="shared" si="7"/>
        <v/>
      </c>
      <c r="B170" s="66"/>
      <c r="C170" s="67" t="str">
        <f t="shared" si="204"/>
        <v/>
      </c>
      <c r="D170" s="68" t="str">
        <f t="shared" si="205"/>
        <v/>
      </c>
      <c r="E170" s="69"/>
      <c r="F170" s="69"/>
      <c r="G170" s="71">
        <f>SUMIF('Nhập'!$J$11:$J$19999,$B170,'Nhập'!$M$11:$M$19999)</f>
        <v>0</v>
      </c>
      <c r="H170" s="71">
        <f>SUMIF('Nhập'!$J$11:$J$19999,$B170,'Nhập'!$O$11:$O$19999)</f>
        <v>0</v>
      </c>
      <c r="I170" s="71">
        <f>SUMIF(Xuat!$I$11:$I$19999,$B170,Xuat!$K$11:$K$19999)</f>
        <v>0</v>
      </c>
      <c r="J170" s="71">
        <f>SUMIF(Xuat!$I$11:$I$19999,$B170,Xuat!$K$11:$K$19999)</f>
        <v>0</v>
      </c>
      <c r="K170" s="71">
        <f t="shared" ref="K170:L170" si="326">E170+G170-I170</f>
        <v>0</v>
      </c>
      <c r="L170" s="71">
        <f t="shared" si="326"/>
        <v>0</v>
      </c>
      <c r="M170" s="71">
        <f t="shared" ref="M170:N170" si="327">E170+G170</f>
        <v>0</v>
      </c>
      <c r="N170" s="71">
        <f t="shared" si="327"/>
        <v>0</v>
      </c>
      <c r="O170" s="73" t="str">
        <f t="shared" si="5"/>
        <v/>
      </c>
      <c r="P170" s="71">
        <f t="shared" si="6"/>
        <v>0</v>
      </c>
      <c r="Q170" s="74"/>
      <c r="R170" s="75"/>
      <c r="S170" s="75"/>
      <c r="T170" s="75"/>
      <c r="U170" s="75"/>
      <c r="V170" s="75"/>
      <c r="W170" s="75"/>
      <c r="X170" s="75"/>
      <c r="Y170" s="75"/>
      <c r="Z170" s="75"/>
    </row>
    <row r="171" ht="18.75" customHeight="1">
      <c r="A171" s="65" t="str">
        <f t="shared" si="7"/>
        <v/>
      </c>
      <c r="B171" s="66"/>
      <c r="C171" s="67" t="str">
        <f t="shared" si="204"/>
        <v/>
      </c>
      <c r="D171" s="68" t="str">
        <f t="shared" si="205"/>
        <v/>
      </c>
      <c r="E171" s="69"/>
      <c r="F171" s="69"/>
      <c r="G171" s="71">
        <f>SUMIF('Nhập'!$J$11:$J$19999,$B171,'Nhập'!$M$11:$M$19999)</f>
        <v>0</v>
      </c>
      <c r="H171" s="71">
        <f>SUMIF('Nhập'!$J$11:$J$19999,$B171,'Nhập'!$O$11:$O$19999)</f>
        <v>0</v>
      </c>
      <c r="I171" s="71">
        <f>SUMIF(Xuat!$I$11:$I$19999,$B171,Xuat!$K$11:$K$19999)</f>
        <v>0</v>
      </c>
      <c r="J171" s="71">
        <f>SUMIF(Xuat!$I$11:$I$19999,$B171,Xuat!$K$11:$K$19999)</f>
        <v>0</v>
      </c>
      <c r="K171" s="71">
        <f t="shared" ref="K171:L171" si="328">E171+G171-I171</f>
        <v>0</v>
      </c>
      <c r="L171" s="71">
        <f t="shared" si="328"/>
        <v>0</v>
      </c>
      <c r="M171" s="71">
        <f t="shared" ref="M171:N171" si="329">E171+G171</f>
        <v>0</v>
      </c>
      <c r="N171" s="71">
        <f t="shared" si="329"/>
        <v>0</v>
      </c>
      <c r="O171" s="73" t="str">
        <f t="shared" si="5"/>
        <v/>
      </c>
      <c r="P171" s="71">
        <f t="shared" si="6"/>
        <v>0</v>
      </c>
      <c r="Q171" s="74"/>
      <c r="R171" s="75"/>
      <c r="S171" s="75"/>
      <c r="T171" s="75"/>
      <c r="U171" s="75"/>
      <c r="V171" s="75"/>
      <c r="W171" s="75"/>
      <c r="X171" s="75"/>
      <c r="Y171" s="75"/>
      <c r="Z171" s="75"/>
    </row>
    <row r="172" ht="18.75" customHeight="1">
      <c r="A172" s="65" t="str">
        <f t="shared" si="7"/>
        <v/>
      </c>
      <c r="B172" s="66"/>
      <c r="C172" s="67" t="str">
        <f t="shared" si="204"/>
        <v/>
      </c>
      <c r="D172" s="68" t="str">
        <f t="shared" si="205"/>
        <v/>
      </c>
      <c r="E172" s="69"/>
      <c r="F172" s="69"/>
      <c r="G172" s="71">
        <f>SUMIF('Nhập'!$J$11:$J$19999,$B172,'Nhập'!$M$11:$M$19999)</f>
        <v>0</v>
      </c>
      <c r="H172" s="71">
        <f>SUMIF('Nhập'!$J$11:$J$19999,$B172,'Nhập'!$O$11:$O$19999)</f>
        <v>0</v>
      </c>
      <c r="I172" s="71">
        <f>SUMIF(Xuat!$I$11:$I$19999,$B172,Xuat!$K$11:$K$19999)</f>
        <v>0</v>
      </c>
      <c r="J172" s="71">
        <f>SUMIF(Xuat!$I$11:$I$19999,$B172,Xuat!$K$11:$K$19999)</f>
        <v>0</v>
      </c>
      <c r="K172" s="71">
        <f t="shared" ref="K172:L172" si="330">E172+G172-I172</f>
        <v>0</v>
      </c>
      <c r="L172" s="71">
        <f t="shared" si="330"/>
        <v>0</v>
      </c>
      <c r="M172" s="71">
        <f t="shared" ref="M172:N172" si="331">E172+G172</f>
        <v>0</v>
      </c>
      <c r="N172" s="71">
        <f t="shared" si="331"/>
        <v>0</v>
      </c>
      <c r="O172" s="73" t="str">
        <f t="shared" si="5"/>
        <v/>
      </c>
      <c r="P172" s="71">
        <f t="shared" si="6"/>
        <v>0</v>
      </c>
      <c r="Q172" s="74"/>
      <c r="R172" s="75"/>
      <c r="S172" s="75"/>
      <c r="T172" s="75"/>
      <c r="U172" s="75"/>
      <c r="V172" s="75"/>
      <c r="W172" s="75"/>
      <c r="X172" s="75"/>
      <c r="Y172" s="75"/>
      <c r="Z172" s="75"/>
    </row>
    <row r="173" ht="18.75" customHeight="1">
      <c r="A173" s="65" t="str">
        <f t="shared" si="7"/>
        <v/>
      </c>
      <c r="B173" s="66"/>
      <c r="C173" s="67" t="str">
        <f t="shared" si="204"/>
        <v/>
      </c>
      <c r="D173" s="68" t="str">
        <f t="shared" si="205"/>
        <v/>
      </c>
      <c r="E173" s="69"/>
      <c r="F173" s="69"/>
      <c r="G173" s="71">
        <f>SUMIF('Nhập'!$J$11:$J$19999,$B173,'Nhập'!$M$11:$M$19999)</f>
        <v>0</v>
      </c>
      <c r="H173" s="71">
        <f>SUMIF('Nhập'!$J$11:$J$19999,$B173,'Nhập'!$O$11:$O$19999)</f>
        <v>0</v>
      </c>
      <c r="I173" s="71">
        <f>SUMIF(Xuat!$I$11:$I$19999,$B173,Xuat!$K$11:$K$19999)</f>
        <v>0</v>
      </c>
      <c r="J173" s="71">
        <f>SUMIF(Xuat!$I$11:$I$19999,$B173,Xuat!$K$11:$K$19999)</f>
        <v>0</v>
      </c>
      <c r="K173" s="71">
        <f t="shared" ref="K173:L173" si="332">E173+G173-I173</f>
        <v>0</v>
      </c>
      <c r="L173" s="71">
        <f t="shared" si="332"/>
        <v>0</v>
      </c>
      <c r="M173" s="71">
        <f t="shared" ref="M173:N173" si="333">E173+G173</f>
        <v>0</v>
      </c>
      <c r="N173" s="71">
        <f t="shared" si="333"/>
        <v>0</v>
      </c>
      <c r="O173" s="73" t="str">
        <f t="shared" si="5"/>
        <v/>
      </c>
      <c r="P173" s="71">
        <f t="shared" si="6"/>
        <v>0</v>
      </c>
      <c r="Q173" s="74"/>
      <c r="R173" s="75"/>
      <c r="S173" s="75"/>
      <c r="T173" s="75"/>
      <c r="U173" s="75"/>
      <c r="V173" s="75"/>
      <c r="W173" s="75"/>
      <c r="X173" s="75"/>
      <c r="Y173" s="75"/>
      <c r="Z173" s="75"/>
    </row>
    <row r="174" ht="18.75" customHeight="1">
      <c r="A174" s="65" t="str">
        <f t="shared" si="7"/>
        <v/>
      </c>
      <c r="B174" s="66"/>
      <c r="C174" s="67" t="str">
        <f t="shared" si="204"/>
        <v/>
      </c>
      <c r="D174" s="68" t="str">
        <f t="shared" si="205"/>
        <v/>
      </c>
      <c r="E174" s="69"/>
      <c r="F174" s="69"/>
      <c r="G174" s="71">
        <f>SUMIF('Nhập'!$J$11:$J$19999,$B174,'Nhập'!$M$11:$M$19999)</f>
        <v>0</v>
      </c>
      <c r="H174" s="71">
        <f>SUMIF('Nhập'!$J$11:$J$19999,$B174,'Nhập'!$O$11:$O$19999)</f>
        <v>0</v>
      </c>
      <c r="I174" s="71">
        <f>SUMIF(Xuat!$I$11:$I$19999,$B174,Xuat!$K$11:$K$19999)</f>
        <v>0</v>
      </c>
      <c r="J174" s="71">
        <f>SUMIF(Xuat!$I$11:$I$19999,$B174,Xuat!$K$11:$K$19999)</f>
        <v>0</v>
      </c>
      <c r="K174" s="71">
        <f t="shared" ref="K174:L174" si="334">E174+G174-I174</f>
        <v>0</v>
      </c>
      <c r="L174" s="71">
        <f t="shared" si="334"/>
        <v>0</v>
      </c>
      <c r="M174" s="71">
        <f t="shared" ref="M174:N174" si="335">E174+G174</f>
        <v>0</v>
      </c>
      <c r="N174" s="71">
        <f t="shared" si="335"/>
        <v>0</v>
      </c>
      <c r="O174" s="73" t="str">
        <f t="shared" si="5"/>
        <v/>
      </c>
      <c r="P174" s="71">
        <f t="shared" si="6"/>
        <v>0</v>
      </c>
      <c r="Q174" s="74"/>
      <c r="R174" s="75"/>
      <c r="S174" s="75"/>
      <c r="T174" s="75"/>
      <c r="U174" s="75"/>
      <c r="V174" s="75"/>
      <c r="W174" s="75"/>
      <c r="X174" s="75"/>
      <c r="Y174" s="75"/>
      <c r="Z174" s="75"/>
    </row>
    <row r="175" ht="18.75" customHeight="1">
      <c r="A175" s="65" t="str">
        <f t="shared" si="7"/>
        <v/>
      </c>
      <c r="B175" s="66"/>
      <c r="C175" s="67" t="str">
        <f t="shared" si="204"/>
        <v/>
      </c>
      <c r="D175" s="68" t="str">
        <f t="shared" si="205"/>
        <v/>
      </c>
      <c r="E175" s="69"/>
      <c r="F175" s="69"/>
      <c r="G175" s="71">
        <f>SUMIF('Nhập'!$J$11:$J$19999,$B175,'Nhập'!$M$11:$M$19999)</f>
        <v>0</v>
      </c>
      <c r="H175" s="71">
        <f>SUMIF('Nhập'!$J$11:$J$19999,$B175,'Nhập'!$O$11:$O$19999)</f>
        <v>0</v>
      </c>
      <c r="I175" s="71">
        <f>SUMIF(Xuat!$I$11:$I$19999,$B175,Xuat!$K$11:$K$19999)</f>
        <v>0</v>
      </c>
      <c r="J175" s="71">
        <f>SUMIF(Xuat!$I$11:$I$19999,$B175,Xuat!$K$11:$K$19999)</f>
        <v>0</v>
      </c>
      <c r="K175" s="71">
        <f t="shared" ref="K175:L175" si="336">E175+G175-I175</f>
        <v>0</v>
      </c>
      <c r="L175" s="71">
        <f t="shared" si="336"/>
        <v>0</v>
      </c>
      <c r="M175" s="71">
        <f t="shared" ref="M175:N175" si="337">E175+G175</f>
        <v>0</v>
      </c>
      <c r="N175" s="71">
        <f t="shared" si="337"/>
        <v>0</v>
      </c>
      <c r="O175" s="73" t="str">
        <f t="shared" si="5"/>
        <v/>
      </c>
      <c r="P175" s="71">
        <f t="shared" si="6"/>
        <v>0</v>
      </c>
      <c r="Q175" s="74"/>
      <c r="R175" s="75"/>
      <c r="S175" s="75"/>
      <c r="T175" s="75"/>
      <c r="U175" s="75"/>
      <c r="V175" s="75"/>
      <c r="W175" s="75"/>
      <c r="X175" s="75"/>
      <c r="Y175" s="75"/>
      <c r="Z175" s="75"/>
    </row>
    <row r="176" ht="18.75" customHeight="1">
      <c r="A176" s="65" t="str">
        <f t="shared" si="7"/>
        <v/>
      </c>
      <c r="B176" s="66"/>
      <c r="C176" s="67" t="str">
        <f t="shared" si="204"/>
        <v/>
      </c>
      <c r="D176" s="68" t="str">
        <f t="shared" si="205"/>
        <v/>
      </c>
      <c r="E176" s="69"/>
      <c r="F176" s="69"/>
      <c r="G176" s="71">
        <f>SUMIF('Nhập'!$J$11:$J$19999,$B176,'Nhập'!$M$11:$M$19999)</f>
        <v>0</v>
      </c>
      <c r="H176" s="71">
        <f>SUMIF('Nhập'!$J$11:$J$19999,$B176,'Nhập'!$O$11:$O$19999)</f>
        <v>0</v>
      </c>
      <c r="I176" s="71">
        <f>SUMIF(Xuat!$I$11:$I$19999,$B176,Xuat!$K$11:$K$19999)</f>
        <v>0</v>
      </c>
      <c r="J176" s="71">
        <f>SUMIF(Xuat!$I$11:$I$19999,$B176,Xuat!$K$11:$K$19999)</f>
        <v>0</v>
      </c>
      <c r="K176" s="71">
        <f t="shared" ref="K176:L176" si="338">E176+G176-I176</f>
        <v>0</v>
      </c>
      <c r="L176" s="71">
        <f t="shared" si="338"/>
        <v>0</v>
      </c>
      <c r="M176" s="71">
        <f t="shared" ref="M176:N176" si="339">E176+G176</f>
        <v>0</v>
      </c>
      <c r="N176" s="71">
        <f t="shared" si="339"/>
        <v>0</v>
      </c>
      <c r="O176" s="73" t="str">
        <f t="shared" si="5"/>
        <v/>
      </c>
      <c r="P176" s="71">
        <f t="shared" si="6"/>
        <v>0</v>
      </c>
      <c r="Q176" s="74"/>
      <c r="R176" s="75"/>
      <c r="S176" s="75"/>
      <c r="T176" s="75"/>
      <c r="U176" s="75"/>
      <c r="V176" s="75"/>
      <c r="W176" s="75"/>
      <c r="X176" s="75"/>
      <c r="Y176" s="75"/>
      <c r="Z176" s="75"/>
    </row>
    <row r="177" ht="18.75" customHeight="1">
      <c r="A177" s="65" t="str">
        <f t="shared" si="7"/>
        <v/>
      </c>
      <c r="B177" s="66"/>
      <c r="C177" s="67" t="str">
        <f t="shared" si="204"/>
        <v/>
      </c>
      <c r="D177" s="68" t="str">
        <f t="shared" si="205"/>
        <v/>
      </c>
      <c r="E177" s="69"/>
      <c r="F177" s="69"/>
      <c r="G177" s="71">
        <f>SUMIF('Nhập'!$J$11:$J$19999,$B177,'Nhập'!$M$11:$M$19999)</f>
        <v>0</v>
      </c>
      <c r="H177" s="71">
        <f>SUMIF('Nhập'!$J$11:$J$19999,$B177,'Nhập'!$O$11:$O$19999)</f>
        <v>0</v>
      </c>
      <c r="I177" s="71">
        <f>SUMIF(Xuat!$I$11:$I$19999,$B177,Xuat!$K$11:$K$19999)</f>
        <v>0</v>
      </c>
      <c r="J177" s="71">
        <f>SUMIF(Xuat!$I$11:$I$19999,$B177,Xuat!$K$11:$K$19999)</f>
        <v>0</v>
      </c>
      <c r="K177" s="71">
        <f t="shared" ref="K177:L177" si="340">E177+G177-I177</f>
        <v>0</v>
      </c>
      <c r="L177" s="71">
        <f t="shared" si="340"/>
        <v>0</v>
      </c>
      <c r="M177" s="71">
        <f t="shared" ref="M177:N177" si="341">E177+G177</f>
        <v>0</v>
      </c>
      <c r="N177" s="71">
        <f t="shared" si="341"/>
        <v>0</v>
      </c>
      <c r="O177" s="73" t="str">
        <f t="shared" si="5"/>
        <v/>
      </c>
      <c r="P177" s="71">
        <f t="shared" si="6"/>
        <v>0</v>
      </c>
      <c r="Q177" s="74"/>
      <c r="R177" s="75"/>
      <c r="S177" s="75"/>
      <c r="T177" s="75"/>
      <c r="U177" s="75"/>
      <c r="V177" s="75"/>
      <c r="W177" s="75"/>
      <c r="X177" s="75"/>
      <c r="Y177" s="75"/>
      <c r="Z177" s="75"/>
    </row>
    <row r="178" ht="18.75" customHeight="1">
      <c r="A178" s="65" t="str">
        <f t="shared" si="7"/>
        <v/>
      </c>
      <c r="B178" s="66"/>
      <c r="C178" s="67" t="str">
        <f t="shared" si="204"/>
        <v/>
      </c>
      <c r="D178" s="68" t="str">
        <f t="shared" si="205"/>
        <v/>
      </c>
      <c r="E178" s="69"/>
      <c r="F178" s="69"/>
      <c r="G178" s="71">
        <f>SUMIF('Nhập'!$J$11:$J$19999,$B178,'Nhập'!$M$11:$M$19999)</f>
        <v>0</v>
      </c>
      <c r="H178" s="71">
        <f>SUMIF('Nhập'!$J$11:$J$19999,$B178,'Nhập'!$O$11:$O$19999)</f>
        <v>0</v>
      </c>
      <c r="I178" s="71">
        <f>SUMIF(Xuat!$I$11:$I$19999,$B178,Xuat!$K$11:$K$19999)</f>
        <v>0</v>
      </c>
      <c r="J178" s="71">
        <f>SUMIF(Xuat!$I$11:$I$19999,$B178,Xuat!$K$11:$K$19999)</f>
        <v>0</v>
      </c>
      <c r="K178" s="71">
        <f t="shared" ref="K178:L178" si="342">E178+G178-I178</f>
        <v>0</v>
      </c>
      <c r="L178" s="71">
        <f t="shared" si="342"/>
        <v>0</v>
      </c>
      <c r="M178" s="71">
        <f t="shared" ref="M178:N178" si="343">E178+G178</f>
        <v>0</v>
      </c>
      <c r="N178" s="71">
        <f t="shared" si="343"/>
        <v>0</v>
      </c>
      <c r="O178" s="73" t="str">
        <f t="shared" si="5"/>
        <v/>
      </c>
      <c r="P178" s="71">
        <f t="shared" si="6"/>
        <v>0</v>
      </c>
      <c r="Q178" s="74"/>
      <c r="R178" s="75"/>
      <c r="S178" s="75"/>
      <c r="T178" s="75"/>
      <c r="U178" s="75"/>
      <c r="V178" s="75"/>
      <c r="W178" s="75"/>
      <c r="X178" s="75"/>
      <c r="Y178" s="75"/>
      <c r="Z178" s="75"/>
    </row>
    <row r="179" ht="18.75" customHeight="1">
      <c r="A179" s="65" t="str">
        <f t="shared" si="7"/>
        <v/>
      </c>
      <c r="B179" s="66"/>
      <c r="C179" s="67" t="str">
        <f t="shared" si="204"/>
        <v/>
      </c>
      <c r="D179" s="68" t="str">
        <f t="shared" si="205"/>
        <v/>
      </c>
      <c r="E179" s="69"/>
      <c r="F179" s="69"/>
      <c r="G179" s="71">
        <f>SUMIF('Nhập'!$J$11:$J$19999,$B179,'Nhập'!$M$11:$M$19999)</f>
        <v>0</v>
      </c>
      <c r="H179" s="71">
        <f>SUMIF('Nhập'!$J$11:$J$19999,$B179,'Nhập'!$O$11:$O$19999)</f>
        <v>0</v>
      </c>
      <c r="I179" s="71">
        <f>SUMIF(Xuat!$I$11:$I$19999,$B179,Xuat!$K$11:$K$19999)</f>
        <v>0</v>
      </c>
      <c r="J179" s="71">
        <f>SUMIF(Xuat!$I$11:$I$19999,$B179,Xuat!$K$11:$K$19999)</f>
        <v>0</v>
      </c>
      <c r="K179" s="71">
        <f t="shared" ref="K179:L179" si="344">E179+G179-I179</f>
        <v>0</v>
      </c>
      <c r="L179" s="71">
        <f t="shared" si="344"/>
        <v>0</v>
      </c>
      <c r="M179" s="71">
        <f t="shared" ref="M179:N179" si="345">E179+G179</f>
        <v>0</v>
      </c>
      <c r="N179" s="71">
        <f t="shared" si="345"/>
        <v>0</v>
      </c>
      <c r="O179" s="73" t="str">
        <f t="shared" si="5"/>
        <v/>
      </c>
      <c r="P179" s="71">
        <f t="shared" si="6"/>
        <v>0</v>
      </c>
      <c r="Q179" s="74"/>
      <c r="R179" s="75"/>
      <c r="S179" s="75"/>
      <c r="T179" s="75"/>
      <c r="U179" s="75"/>
      <c r="V179" s="75"/>
      <c r="W179" s="75"/>
      <c r="X179" s="75"/>
      <c r="Y179" s="75"/>
      <c r="Z179" s="75"/>
    </row>
    <row r="180" ht="18.75" customHeight="1">
      <c r="A180" s="65" t="str">
        <f t="shared" si="7"/>
        <v/>
      </c>
      <c r="B180" s="66"/>
      <c r="C180" s="67" t="str">
        <f t="shared" si="204"/>
        <v/>
      </c>
      <c r="D180" s="68" t="str">
        <f t="shared" si="205"/>
        <v/>
      </c>
      <c r="E180" s="69"/>
      <c r="F180" s="69"/>
      <c r="G180" s="71">
        <f>SUMIF('Nhập'!$J$11:$J$19999,$B180,'Nhập'!$M$11:$M$19999)</f>
        <v>0</v>
      </c>
      <c r="H180" s="71">
        <f>SUMIF('Nhập'!$J$11:$J$19999,$B180,'Nhập'!$O$11:$O$19999)</f>
        <v>0</v>
      </c>
      <c r="I180" s="71">
        <f>SUMIF(Xuat!$I$11:$I$19999,$B180,Xuat!$K$11:$K$19999)</f>
        <v>0</v>
      </c>
      <c r="J180" s="71">
        <f>SUMIF(Xuat!$I$11:$I$19999,$B180,Xuat!$K$11:$K$19999)</f>
        <v>0</v>
      </c>
      <c r="K180" s="71">
        <f t="shared" ref="K180:L180" si="346">E180+G180-I180</f>
        <v>0</v>
      </c>
      <c r="L180" s="71">
        <f t="shared" si="346"/>
        <v>0</v>
      </c>
      <c r="M180" s="71">
        <f t="shared" ref="M180:N180" si="347">E180+G180</f>
        <v>0</v>
      </c>
      <c r="N180" s="71">
        <f t="shared" si="347"/>
        <v>0</v>
      </c>
      <c r="O180" s="73" t="str">
        <f t="shared" si="5"/>
        <v/>
      </c>
      <c r="P180" s="71">
        <f t="shared" si="6"/>
        <v>0</v>
      </c>
      <c r="Q180" s="74"/>
      <c r="R180" s="75"/>
      <c r="S180" s="75"/>
      <c r="T180" s="75"/>
      <c r="U180" s="75"/>
      <c r="V180" s="75"/>
      <c r="W180" s="75"/>
      <c r="X180" s="75"/>
      <c r="Y180" s="75"/>
      <c r="Z180" s="75"/>
    </row>
    <row r="181" ht="18.75" customHeight="1">
      <c r="A181" s="65" t="str">
        <f t="shared" si="7"/>
        <v/>
      </c>
      <c r="B181" s="66"/>
      <c r="C181" s="67" t="str">
        <f t="shared" si="204"/>
        <v/>
      </c>
      <c r="D181" s="68" t="str">
        <f t="shared" si="205"/>
        <v/>
      </c>
      <c r="E181" s="69"/>
      <c r="F181" s="69"/>
      <c r="G181" s="71">
        <f>SUMIF('Nhập'!$J$11:$J$19999,$B181,'Nhập'!$M$11:$M$19999)</f>
        <v>0</v>
      </c>
      <c r="H181" s="71">
        <f>SUMIF('Nhập'!$J$11:$J$19999,$B181,'Nhập'!$O$11:$O$19999)</f>
        <v>0</v>
      </c>
      <c r="I181" s="71">
        <f>SUMIF(Xuat!$I$11:$I$19999,$B181,Xuat!$K$11:$K$19999)</f>
        <v>0</v>
      </c>
      <c r="J181" s="71">
        <f>SUMIF(Xuat!$I$11:$I$19999,$B181,Xuat!$K$11:$K$19999)</f>
        <v>0</v>
      </c>
      <c r="K181" s="71">
        <f t="shared" ref="K181:L181" si="348">E181+G181-I181</f>
        <v>0</v>
      </c>
      <c r="L181" s="71">
        <f t="shared" si="348"/>
        <v>0</v>
      </c>
      <c r="M181" s="71">
        <f t="shared" ref="M181:N181" si="349">E181+G181</f>
        <v>0</v>
      </c>
      <c r="N181" s="71">
        <f t="shared" si="349"/>
        <v>0</v>
      </c>
      <c r="O181" s="73" t="str">
        <f t="shared" si="5"/>
        <v/>
      </c>
      <c r="P181" s="71">
        <f t="shared" si="6"/>
        <v>0</v>
      </c>
      <c r="Q181" s="74"/>
      <c r="R181" s="75"/>
      <c r="S181" s="75"/>
      <c r="T181" s="75"/>
      <c r="U181" s="75"/>
      <c r="V181" s="75"/>
      <c r="W181" s="75"/>
      <c r="X181" s="75"/>
      <c r="Y181" s="75"/>
      <c r="Z181" s="75"/>
    </row>
    <row r="182" ht="18.75" customHeight="1">
      <c r="A182" s="65" t="str">
        <f t="shared" si="7"/>
        <v/>
      </c>
      <c r="B182" s="66"/>
      <c r="C182" s="67" t="str">
        <f t="shared" si="204"/>
        <v/>
      </c>
      <c r="D182" s="68" t="str">
        <f t="shared" si="205"/>
        <v/>
      </c>
      <c r="E182" s="69"/>
      <c r="F182" s="69"/>
      <c r="G182" s="71">
        <f>SUMIF('Nhập'!$J$11:$J$19999,$B182,'Nhập'!$M$11:$M$19999)</f>
        <v>0</v>
      </c>
      <c r="H182" s="71">
        <f>SUMIF('Nhập'!$J$11:$J$19999,$B182,'Nhập'!$O$11:$O$19999)</f>
        <v>0</v>
      </c>
      <c r="I182" s="71">
        <f>SUMIF(Xuat!$I$11:$I$19999,$B182,Xuat!$K$11:$K$19999)</f>
        <v>0</v>
      </c>
      <c r="J182" s="71">
        <f>SUMIF(Xuat!$I$11:$I$19999,$B182,Xuat!$K$11:$K$19999)</f>
        <v>0</v>
      </c>
      <c r="K182" s="71">
        <f t="shared" ref="K182:L182" si="350">E182+G182-I182</f>
        <v>0</v>
      </c>
      <c r="L182" s="71">
        <f t="shared" si="350"/>
        <v>0</v>
      </c>
      <c r="M182" s="71">
        <f t="shared" ref="M182:N182" si="351">E182+G182</f>
        <v>0</v>
      </c>
      <c r="N182" s="71">
        <f t="shared" si="351"/>
        <v>0</v>
      </c>
      <c r="O182" s="73" t="str">
        <f t="shared" si="5"/>
        <v/>
      </c>
      <c r="P182" s="71">
        <f t="shared" si="6"/>
        <v>0</v>
      </c>
      <c r="Q182" s="74"/>
      <c r="R182" s="75"/>
      <c r="S182" s="75"/>
      <c r="T182" s="75"/>
      <c r="U182" s="75"/>
      <c r="V182" s="75"/>
      <c r="W182" s="75"/>
      <c r="X182" s="75"/>
      <c r="Y182" s="75"/>
      <c r="Z182" s="75"/>
    </row>
    <row r="183" ht="18.75" customHeight="1">
      <c r="A183" s="65" t="str">
        <f t="shared" si="7"/>
        <v/>
      </c>
      <c r="B183" s="66"/>
      <c r="C183" s="67" t="str">
        <f t="shared" si="204"/>
        <v/>
      </c>
      <c r="D183" s="68" t="str">
        <f t="shared" si="205"/>
        <v/>
      </c>
      <c r="E183" s="69"/>
      <c r="F183" s="69"/>
      <c r="G183" s="71">
        <f>SUMIF('Nhập'!$J$11:$J$19999,$B183,'Nhập'!$M$11:$M$19999)</f>
        <v>0</v>
      </c>
      <c r="H183" s="71">
        <f>SUMIF('Nhập'!$J$11:$J$19999,$B183,'Nhập'!$O$11:$O$19999)</f>
        <v>0</v>
      </c>
      <c r="I183" s="71">
        <f>SUMIF(Xuat!$I$11:$I$19999,$B183,Xuat!$K$11:$K$19999)</f>
        <v>0</v>
      </c>
      <c r="J183" s="71">
        <f>SUMIF(Xuat!$I$11:$I$19999,$B183,Xuat!$K$11:$K$19999)</f>
        <v>0</v>
      </c>
      <c r="K183" s="71">
        <f t="shared" ref="K183:L183" si="352">E183+G183-I183</f>
        <v>0</v>
      </c>
      <c r="L183" s="71">
        <f t="shared" si="352"/>
        <v>0</v>
      </c>
      <c r="M183" s="71">
        <f t="shared" ref="M183:N183" si="353">E183+G183</f>
        <v>0</v>
      </c>
      <c r="N183" s="71">
        <f t="shared" si="353"/>
        <v>0</v>
      </c>
      <c r="O183" s="73" t="str">
        <f t="shared" si="5"/>
        <v/>
      </c>
      <c r="P183" s="71">
        <f t="shared" si="6"/>
        <v>0</v>
      </c>
      <c r="Q183" s="74"/>
      <c r="R183" s="75"/>
      <c r="S183" s="75"/>
      <c r="T183" s="75"/>
      <c r="U183" s="75"/>
      <c r="V183" s="75"/>
      <c r="W183" s="75"/>
      <c r="X183" s="75"/>
      <c r="Y183" s="75"/>
      <c r="Z183" s="75"/>
    </row>
    <row r="184" ht="18.75" customHeight="1">
      <c r="A184" s="65" t="str">
        <f t="shared" si="7"/>
        <v/>
      </c>
      <c r="B184" s="66"/>
      <c r="C184" s="67" t="str">
        <f t="shared" si="204"/>
        <v/>
      </c>
      <c r="D184" s="68" t="str">
        <f t="shared" si="205"/>
        <v/>
      </c>
      <c r="E184" s="69"/>
      <c r="F184" s="69"/>
      <c r="G184" s="71">
        <f>SUMIF('Nhập'!$J$11:$J$19999,$B184,'Nhập'!$M$11:$M$19999)</f>
        <v>0</v>
      </c>
      <c r="H184" s="71">
        <f>SUMIF('Nhập'!$J$11:$J$19999,$B184,'Nhập'!$O$11:$O$19999)</f>
        <v>0</v>
      </c>
      <c r="I184" s="71">
        <f>SUMIF(Xuat!$I$11:$I$19999,$B184,Xuat!$K$11:$K$19999)</f>
        <v>0</v>
      </c>
      <c r="J184" s="71">
        <f>SUMIF(Xuat!$I$11:$I$19999,$B184,Xuat!$K$11:$K$19999)</f>
        <v>0</v>
      </c>
      <c r="K184" s="71">
        <f t="shared" ref="K184:L184" si="354">E184+G184-I184</f>
        <v>0</v>
      </c>
      <c r="L184" s="71">
        <f t="shared" si="354"/>
        <v>0</v>
      </c>
      <c r="M184" s="71">
        <f t="shared" ref="M184:N184" si="355">E184+G184</f>
        <v>0</v>
      </c>
      <c r="N184" s="71">
        <f t="shared" si="355"/>
        <v>0</v>
      </c>
      <c r="O184" s="73" t="str">
        <f t="shared" si="5"/>
        <v/>
      </c>
      <c r="P184" s="71">
        <f t="shared" si="6"/>
        <v>0</v>
      </c>
      <c r="Q184" s="74"/>
      <c r="R184" s="75"/>
      <c r="S184" s="75"/>
      <c r="T184" s="75"/>
      <c r="U184" s="75"/>
      <c r="V184" s="75"/>
      <c r="W184" s="75"/>
      <c r="X184" s="75"/>
      <c r="Y184" s="75"/>
      <c r="Z184" s="75"/>
    </row>
    <row r="185" ht="18.75" customHeight="1">
      <c r="A185" s="65" t="str">
        <f t="shared" si="7"/>
        <v/>
      </c>
      <c r="B185" s="66"/>
      <c r="C185" s="67" t="str">
        <f t="shared" si="204"/>
        <v/>
      </c>
      <c r="D185" s="68" t="str">
        <f t="shared" si="205"/>
        <v/>
      </c>
      <c r="E185" s="69"/>
      <c r="F185" s="69"/>
      <c r="G185" s="71">
        <f>SUMIF('Nhập'!$J$11:$J$19999,$B185,'Nhập'!$M$11:$M$19999)</f>
        <v>0</v>
      </c>
      <c r="H185" s="71">
        <f>SUMIF('Nhập'!$J$11:$J$19999,$B185,'Nhập'!$O$11:$O$19999)</f>
        <v>0</v>
      </c>
      <c r="I185" s="71">
        <f>SUMIF(Xuat!$I$11:$I$19999,$B185,Xuat!$K$11:$K$19999)</f>
        <v>0</v>
      </c>
      <c r="J185" s="71">
        <f>SUMIF(Xuat!$I$11:$I$19999,$B185,Xuat!$K$11:$K$19999)</f>
        <v>0</v>
      </c>
      <c r="K185" s="71">
        <f t="shared" ref="K185:L185" si="356">E185+G185-I185</f>
        <v>0</v>
      </c>
      <c r="L185" s="71">
        <f t="shared" si="356"/>
        <v>0</v>
      </c>
      <c r="M185" s="71">
        <f t="shared" ref="M185:N185" si="357">E185+G185</f>
        <v>0</v>
      </c>
      <c r="N185" s="71">
        <f t="shared" si="357"/>
        <v>0</v>
      </c>
      <c r="O185" s="73" t="str">
        <f t="shared" si="5"/>
        <v/>
      </c>
      <c r="P185" s="71">
        <f t="shared" si="6"/>
        <v>0</v>
      </c>
      <c r="Q185" s="74"/>
      <c r="R185" s="75"/>
      <c r="S185" s="75"/>
      <c r="T185" s="75"/>
      <c r="U185" s="75"/>
      <c r="V185" s="75"/>
      <c r="W185" s="75"/>
      <c r="X185" s="75"/>
      <c r="Y185" s="75"/>
      <c r="Z185" s="75"/>
    </row>
    <row r="186" ht="18.75" customHeight="1">
      <c r="A186" s="65" t="str">
        <f t="shared" si="7"/>
        <v/>
      </c>
      <c r="B186" s="66"/>
      <c r="C186" s="67" t="str">
        <f t="shared" si="204"/>
        <v/>
      </c>
      <c r="D186" s="68" t="str">
        <f t="shared" si="205"/>
        <v/>
      </c>
      <c r="E186" s="69"/>
      <c r="F186" s="69"/>
      <c r="G186" s="71">
        <f>SUMIF('Nhập'!$J$11:$J$19999,$B186,'Nhập'!$M$11:$M$19999)</f>
        <v>0</v>
      </c>
      <c r="H186" s="71">
        <f>SUMIF('Nhập'!$J$11:$J$19999,$B186,'Nhập'!$O$11:$O$19999)</f>
        <v>0</v>
      </c>
      <c r="I186" s="71">
        <f>SUMIF(Xuat!$I$11:$I$19999,$B186,Xuat!$K$11:$K$19999)</f>
        <v>0</v>
      </c>
      <c r="J186" s="71">
        <f>SUMIF(Xuat!$I$11:$I$19999,$B186,Xuat!$K$11:$K$19999)</f>
        <v>0</v>
      </c>
      <c r="K186" s="71">
        <f t="shared" ref="K186:L186" si="358">E186+G186-I186</f>
        <v>0</v>
      </c>
      <c r="L186" s="71">
        <f t="shared" si="358"/>
        <v>0</v>
      </c>
      <c r="M186" s="71">
        <f t="shared" ref="M186:N186" si="359">E186+G186</f>
        <v>0</v>
      </c>
      <c r="N186" s="71">
        <f t="shared" si="359"/>
        <v>0</v>
      </c>
      <c r="O186" s="73" t="str">
        <f t="shared" si="5"/>
        <v/>
      </c>
      <c r="P186" s="71">
        <f t="shared" si="6"/>
        <v>0</v>
      </c>
      <c r="Q186" s="74"/>
      <c r="R186" s="75"/>
      <c r="S186" s="75"/>
      <c r="T186" s="75"/>
      <c r="U186" s="75"/>
      <c r="V186" s="75"/>
      <c r="W186" s="75"/>
      <c r="X186" s="75"/>
      <c r="Y186" s="75"/>
      <c r="Z186" s="75"/>
    </row>
    <row r="187" ht="18.75" customHeight="1">
      <c r="A187" s="65" t="str">
        <f t="shared" si="7"/>
        <v/>
      </c>
      <c r="B187" s="66"/>
      <c r="C187" s="67" t="str">
        <f t="shared" si="204"/>
        <v/>
      </c>
      <c r="D187" s="68" t="str">
        <f t="shared" si="205"/>
        <v/>
      </c>
      <c r="E187" s="69"/>
      <c r="F187" s="69"/>
      <c r="G187" s="71">
        <f>SUMIF('Nhập'!$J$11:$J$19999,$B187,'Nhập'!$M$11:$M$19999)</f>
        <v>0</v>
      </c>
      <c r="H187" s="71">
        <f>SUMIF('Nhập'!$J$11:$J$19999,$B187,'Nhập'!$O$11:$O$19999)</f>
        <v>0</v>
      </c>
      <c r="I187" s="71">
        <f>SUMIF(Xuat!$I$11:$I$19999,$B187,Xuat!$K$11:$K$19999)</f>
        <v>0</v>
      </c>
      <c r="J187" s="71">
        <f>SUMIF(Xuat!$I$11:$I$19999,$B187,Xuat!$K$11:$K$19999)</f>
        <v>0</v>
      </c>
      <c r="K187" s="71">
        <f t="shared" ref="K187:L187" si="360">E187+G187-I187</f>
        <v>0</v>
      </c>
      <c r="L187" s="71">
        <f t="shared" si="360"/>
        <v>0</v>
      </c>
      <c r="M187" s="71">
        <f t="shared" ref="M187:N187" si="361">E187+G187</f>
        <v>0</v>
      </c>
      <c r="N187" s="71">
        <f t="shared" si="361"/>
        <v>0</v>
      </c>
      <c r="O187" s="73" t="str">
        <f t="shared" si="5"/>
        <v/>
      </c>
      <c r="P187" s="71">
        <f t="shared" si="6"/>
        <v>0</v>
      </c>
      <c r="Q187" s="74"/>
      <c r="R187" s="75"/>
      <c r="S187" s="75"/>
      <c r="T187" s="75"/>
      <c r="U187" s="75"/>
      <c r="V187" s="75"/>
      <c r="W187" s="75"/>
      <c r="X187" s="75"/>
      <c r="Y187" s="75"/>
      <c r="Z187" s="75"/>
    </row>
    <row r="188" ht="18.75" customHeight="1">
      <c r="A188" s="65" t="str">
        <f t="shared" si="7"/>
        <v/>
      </c>
      <c r="B188" s="66"/>
      <c r="C188" s="67" t="str">
        <f t="shared" si="204"/>
        <v/>
      </c>
      <c r="D188" s="68" t="str">
        <f t="shared" si="205"/>
        <v/>
      </c>
      <c r="E188" s="69"/>
      <c r="F188" s="69"/>
      <c r="G188" s="71">
        <f>SUMIF('Nhập'!$J$11:$J$19999,$B188,'Nhập'!$M$11:$M$19999)</f>
        <v>0</v>
      </c>
      <c r="H188" s="71">
        <f>SUMIF('Nhập'!$J$11:$J$19999,$B188,'Nhập'!$O$11:$O$19999)</f>
        <v>0</v>
      </c>
      <c r="I188" s="71">
        <f>SUMIF(Xuat!$I$11:$I$19999,$B188,Xuat!$K$11:$K$19999)</f>
        <v>0</v>
      </c>
      <c r="J188" s="71">
        <f>SUMIF(Xuat!$I$11:$I$19999,$B188,Xuat!$K$11:$K$19999)</f>
        <v>0</v>
      </c>
      <c r="K188" s="71">
        <f t="shared" ref="K188:L188" si="362">E188+G188-I188</f>
        <v>0</v>
      </c>
      <c r="L188" s="71">
        <f t="shared" si="362"/>
        <v>0</v>
      </c>
      <c r="M188" s="71">
        <f t="shared" ref="M188:N188" si="363">E188+G188</f>
        <v>0</v>
      </c>
      <c r="N188" s="71">
        <f t="shared" si="363"/>
        <v>0</v>
      </c>
      <c r="O188" s="73" t="str">
        <f t="shared" si="5"/>
        <v/>
      </c>
      <c r="P188" s="71">
        <f t="shared" si="6"/>
        <v>0</v>
      </c>
      <c r="Q188" s="74"/>
      <c r="R188" s="75"/>
      <c r="S188" s="75"/>
      <c r="T188" s="75"/>
      <c r="U188" s="75"/>
      <c r="V188" s="75"/>
      <c r="W188" s="75"/>
      <c r="X188" s="75"/>
      <c r="Y188" s="75"/>
      <c r="Z188" s="75"/>
    </row>
    <row r="189" ht="18.75" customHeight="1">
      <c r="A189" s="65" t="str">
        <f t="shared" si="7"/>
        <v/>
      </c>
      <c r="B189" s="66"/>
      <c r="C189" s="67" t="str">
        <f t="shared" si="204"/>
        <v/>
      </c>
      <c r="D189" s="68" t="str">
        <f t="shared" si="205"/>
        <v/>
      </c>
      <c r="E189" s="69"/>
      <c r="F189" s="69"/>
      <c r="G189" s="71">
        <f>SUMIF('Nhập'!$J$11:$J$19999,$B189,'Nhập'!$M$11:$M$19999)</f>
        <v>0</v>
      </c>
      <c r="H189" s="71">
        <f>SUMIF('Nhập'!$J$11:$J$19999,$B189,'Nhập'!$O$11:$O$19999)</f>
        <v>0</v>
      </c>
      <c r="I189" s="71">
        <f>SUMIF(Xuat!$I$11:$I$19999,$B189,Xuat!$K$11:$K$19999)</f>
        <v>0</v>
      </c>
      <c r="J189" s="71">
        <f>SUMIF(Xuat!$I$11:$I$19999,$B189,Xuat!$K$11:$K$19999)</f>
        <v>0</v>
      </c>
      <c r="K189" s="71">
        <f t="shared" ref="K189:L189" si="364">E189+G189-I189</f>
        <v>0</v>
      </c>
      <c r="L189" s="71">
        <f t="shared" si="364"/>
        <v>0</v>
      </c>
      <c r="M189" s="71">
        <f t="shared" ref="M189:N189" si="365">E189+G189</f>
        <v>0</v>
      </c>
      <c r="N189" s="71">
        <f t="shared" si="365"/>
        <v>0</v>
      </c>
      <c r="O189" s="73" t="str">
        <f t="shared" si="5"/>
        <v/>
      </c>
      <c r="P189" s="71">
        <f t="shared" si="6"/>
        <v>0</v>
      </c>
      <c r="Q189" s="74"/>
      <c r="R189" s="75"/>
      <c r="S189" s="75"/>
      <c r="T189" s="75"/>
      <c r="U189" s="75"/>
      <c r="V189" s="75"/>
      <c r="W189" s="75"/>
      <c r="X189" s="75"/>
      <c r="Y189" s="75"/>
      <c r="Z189" s="75"/>
    </row>
    <row r="190" ht="18.75" customHeight="1">
      <c r="A190" s="65" t="str">
        <f t="shared" si="7"/>
        <v/>
      </c>
      <c r="B190" s="66"/>
      <c r="C190" s="67" t="str">
        <f t="shared" si="204"/>
        <v/>
      </c>
      <c r="D190" s="68" t="str">
        <f t="shared" si="205"/>
        <v/>
      </c>
      <c r="E190" s="69"/>
      <c r="F190" s="69"/>
      <c r="G190" s="71">
        <f>SUMIF('Nhập'!$J$11:$J$19999,$B190,'Nhập'!$M$11:$M$19999)</f>
        <v>0</v>
      </c>
      <c r="H190" s="71">
        <f>SUMIF('Nhập'!$J$11:$J$19999,$B190,'Nhập'!$O$11:$O$19999)</f>
        <v>0</v>
      </c>
      <c r="I190" s="71">
        <f>SUMIF(Xuat!$I$11:$I$19999,$B190,Xuat!$K$11:$K$19999)</f>
        <v>0</v>
      </c>
      <c r="J190" s="71">
        <f>SUMIF(Xuat!$I$11:$I$19999,$B190,Xuat!$K$11:$K$19999)</f>
        <v>0</v>
      </c>
      <c r="K190" s="71">
        <f t="shared" ref="K190:L190" si="366">E190+G190-I190</f>
        <v>0</v>
      </c>
      <c r="L190" s="71">
        <f t="shared" si="366"/>
        <v>0</v>
      </c>
      <c r="M190" s="71">
        <f t="shared" ref="M190:N190" si="367">E190+G190</f>
        <v>0</v>
      </c>
      <c r="N190" s="71">
        <f t="shared" si="367"/>
        <v>0</v>
      </c>
      <c r="O190" s="73" t="str">
        <f t="shared" si="5"/>
        <v/>
      </c>
      <c r="P190" s="71">
        <f t="shared" si="6"/>
        <v>0</v>
      </c>
      <c r="Q190" s="74"/>
      <c r="R190" s="75"/>
      <c r="S190" s="75"/>
      <c r="T190" s="75"/>
      <c r="U190" s="75"/>
      <c r="V190" s="75"/>
      <c r="W190" s="75"/>
      <c r="X190" s="75"/>
      <c r="Y190" s="75"/>
      <c r="Z190" s="75"/>
    </row>
    <row r="191" ht="18.75" customHeight="1">
      <c r="A191" s="65" t="str">
        <f t="shared" si="7"/>
        <v/>
      </c>
      <c r="B191" s="66"/>
      <c r="C191" s="67" t="str">
        <f t="shared" si="204"/>
        <v/>
      </c>
      <c r="D191" s="68" t="str">
        <f t="shared" si="205"/>
        <v/>
      </c>
      <c r="E191" s="69"/>
      <c r="F191" s="69"/>
      <c r="G191" s="71">
        <f>SUMIF('Nhập'!$J$11:$J$19999,$B191,'Nhập'!$M$11:$M$19999)</f>
        <v>0</v>
      </c>
      <c r="H191" s="71">
        <f>SUMIF('Nhập'!$J$11:$J$19999,$B191,'Nhập'!$O$11:$O$19999)</f>
        <v>0</v>
      </c>
      <c r="I191" s="71">
        <f>SUMIF(Xuat!$I$11:$I$19999,$B191,Xuat!$K$11:$K$19999)</f>
        <v>0</v>
      </c>
      <c r="J191" s="71">
        <f>SUMIF(Xuat!$I$11:$I$19999,$B191,Xuat!$K$11:$K$19999)</f>
        <v>0</v>
      </c>
      <c r="K191" s="71">
        <f t="shared" ref="K191:L191" si="368">E191+G191-I191</f>
        <v>0</v>
      </c>
      <c r="L191" s="71">
        <f t="shared" si="368"/>
        <v>0</v>
      </c>
      <c r="M191" s="71">
        <f t="shared" ref="M191:N191" si="369">E191+G191</f>
        <v>0</v>
      </c>
      <c r="N191" s="71">
        <f t="shared" si="369"/>
        <v>0</v>
      </c>
      <c r="O191" s="73" t="str">
        <f t="shared" si="5"/>
        <v/>
      </c>
      <c r="P191" s="71">
        <f t="shared" si="6"/>
        <v>0</v>
      </c>
      <c r="Q191" s="74"/>
      <c r="R191" s="75"/>
      <c r="S191" s="75"/>
      <c r="T191" s="75"/>
      <c r="U191" s="75"/>
      <c r="V191" s="75"/>
      <c r="W191" s="75"/>
      <c r="X191" s="75"/>
      <c r="Y191" s="75"/>
      <c r="Z191" s="75"/>
    </row>
    <row r="192" ht="18.75" customHeight="1">
      <c r="A192" s="65" t="str">
        <f t="shared" si="7"/>
        <v/>
      </c>
      <c r="B192" s="66"/>
      <c r="C192" s="67" t="str">
        <f t="shared" si="204"/>
        <v/>
      </c>
      <c r="D192" s="68" t="str">
        <f t="shared" si="205"/>
        <v/>
      </c>
      <c r="E192" s="69"/>
      <c r="F192" s="69"/>
      <c r="G192" s="71">
        <f>SUMIF('Nhập'!$J$11:$J$19999,$B192,'Nhập'!$M$11:$M$19999)</f>
        <v>0</v>
      </c>
      <c r="H192" s="71">
        <f>SUMIF('Nhập'!$J$11:$J$19999,$B192,'Nhập'!$O$11:$O$19999)</f>
        <v>0</v>
      </c>
      <c r="I192" s="71">
        <f>SUMIF(Xuat!$I$11:$I$19999,$B192,Xuat!$K$11:$K$19999)</f>
        <v>0</v>
      </c>
      <c r="J192" s="71">
        <f>SUMIF(Xuat!$I$11:$I$19999,$B192,Xuat!$K$11:$K$19999)</f>
        <v>0</v>
      </c>
      <c r="K192" s="71">
        <f t="shared" ref="K192:L192" si="370">E192+G192-I192</f>
        <v>0</v>
      </c>
      <c r="L192" s="71">
        <f t="shared" si="370"/>
        <v>0</v>
      </c>
      <c r="M192" s="71">
        <f t="shared" ref="M192:N192" si="371">E192+G192</f>
        <v>0</v>
      </c>
      <c r="N192" s="71">
        <f t="shared" si="371"/>
        <v>0</v>
      </c>
      <c r="O192" s="73" t="str">
        <f t="shared" si="5"/>
        <v/>
      </c>
      <c r="P192" s="71">
        <f t="shared" si="6"/>
        <v>0</v>
      </c>
      <c r="Q192" s="74"/>
      <c r="R192" s="75"/>
      <c r="S192" s="75"/>
      <c r="T192" s="75"/>
      <c r="U192" s="75"/>
      <c r="V192" s="75"/>
      <c r="W192" s="75"/>
      <c r="X192" s="75"/>
      <c r="Y192" s="75"/>
      <c r="Z192" s="75"/>
    </row>
    <row r="193" ht="18.75" customHeight="1">
      <c r="A193" s="65" t="str">
        <f t="shared" si="7"/>
        <v/>
      </c>
      <c r="B193" s="66"/>
      <c r="C193" s="67" t="str">
        <f t="shared" si="204"/>
        <v/>
      </c>
      <c r="D193" s="68" t="str">
        <f t="shared" si="205"/>
        <v/>
      </c>
      <c r="E193" s="69"/>
      <c r="F193" s="69"/>
      <c r="G193" s="71">
        <f>SUMIF('Nhập'!$J$11:$J$19999,$B193,'Nhập'!$M$11:$M$19999)</f>
        <v>0</v>
      </c>
      <c r="H193" s="71">
        <f>SUMIF('Nhập'!$J$11:$J$19999,$B193,'Nhập'!$O$11:$O$19999)</f>
        <v>0</v>
      </c>
      <c r="I193" s="71">
        <f>SUMIF(Xuat!$I$11:$I$19999,$B193,Xuat!$K$11:$K$19999)</f>
        <v>0</v>
      </c>
      <c r="J193" s="71">
        <f>SUMIF(Xuat!$I$11:$I$19999,$B193,Xuat!$K$11:$K$19999)</f>
        <v>0</v>
      </c>
      <c r="K193" s="71">
        <f t="shared" ref="K193:L193" si="372">E193+G193-I193</f>
        <v>0</v>
      </c>
      <c r="L193" s="71">
        <f t="shared" si="372"/>
        <v>0</v>
      </c>
      <c r="M193" s="71">
        <f t="shared" ref="M193:N193" si="373">E193+G193</f>
        <v>0</v>
      </c>
      <c r="N193" s="71">
        <f t="shared" si="373"/>
        <v>0</v>
      </c>
      <c r="O193" s="73" t="str">
        <f t="shared" si="5"/>
        <v/>
      </c>
      <c r="P193" s="71">
        <f t="shared" si="6"/>
        <v>0</v>
      </c>
      <c r="Q193" s="74"/>
      <c r="R193" s="75"/>
      <c r="S193" s="75"/>
      <c r="T193" s="75"/>
      <c r="U193" s="75"/>
      <c r="V193" s="75"/>
      <c r="W193" s="75"/>
      <c r="X193" s="75"/>
      <c r="Y193" s="75"/>
      <c r="Z193" s="75"/>
    </row>
    <row r="194" ht="18.75" customHeight="1">
      <c r="A194" s="65" t="str">
        <f t="shared" si="7"/>
        <v/>
      </c>
      <c r="B194" s="66"/>
      <c r="C194" s="67" t="str">
        <f t="shared" si="204"/>
        <v/>
      </c>
      <c r="D194" s="68" t="str">
        <f t="shared" si="205"/>
        <v/>
      </c>
      <c r="E194" s="69"/>
      <c r="F194" s="69"/>
      <c r="G194" s="71">
        <f>SUMIF('Nhập'!$J$11:$J$19999,$B194,'Nhập'!$M$11:$M$19999)</f>
        <v>0</v>
      </c>
      <c r="H194" s="71">
        <f>SUMIF('Nhập'!$J$11:$J$19999,$B194,'Nhập'!$O$11:$O$19999)</f>
        <v>0</v>
      </c>
      <c r="I194" s="71">
        <f>SUMIF(Xuat!$I$11:$I$19999,$B194,Xuat!$K$11:$K$19999)</f>
        <v>0</v>
      </c>
      <c r="J194" s="71">
        <f>SUMIF(Xuat!$I$11:$I$19999,$B194,Xuat!$K$11:$K$19999)</f>
        <v>0</v>
      </c>
      <c r="K194" s="71">
        <f t="shared" ref="K194:L194" si="374">E194+G194-I194</f>
        <v>0</v>
      </c>
      <c r="L194" s="71">
        <f t="shared" si="374"/>
        <v>0</v>
      </c>
      <c r="M194" s="71">
        <f t="shared" ref="M194:N194" si="375">E194+G194</f>
        <v>0</v>
      </c>
      <c r="N194" s="71">
        <f t="shared" si="375"/>
        <v>0</v>
      </c>
      <c r="O194" s="73" t="str">
        <f t="shared" si="5"/>
        <v/>
      </c>
      <c r="P194" s="71">
        <f t="shared" si="6"/>
        <v>0</v>
      </c>
      <c r="Q194" s="74"/>
      <c r="R194" s="75"/>
      <c r="S194" s="75"/>
      <c r="T194" s="75"/>
      <c r="U194" s="75"/>
      <c r="V194" s="75"/>
      <c r="W194" s="75"/>
      <c r="X194" s="75"/>
      <c r="Y194" s="75"/>
      <c r="Z194" s="75"/>
    </row>
    <row r="195" ht="18.75" customHeight="1">
      <c r="A195" s="65" t="str">
        <f t="shared" si="7"/>
        <v/>
      </c>
      <c r="B195" s="66"/>
      <c r="C195" s="67" t="str">
        <f t="shared" si="204"/>
        <v/>
      </c>
      <c r="D195" s="68" t="str">
        <f t="shared" si="205"/>
        <v/>
      </c>
      <c r="E195" s="69"/>
      <c r="F195" s="69"/>
      <c r="G195" s="71">
        <f>SUMIF('Nhập'!$J$11:$J$19999,$B195,'Nhập'!$M$11:$M$19999)</f>
        <v>0</v>
      </c>
      <c r="H195" s="71">
        <f>SUMIF('Nhập'!$J$11:$J$19999,$B195,'Nhập'!$O$11:$O$19999)</f>
        <v>0</v>
      </c>
      <c r="I195" s="71">
        <f>SUMIF(Xuat!$I$11:$I$19999,$B195,Xuat!$K$11:$K$19999)</f>
        <v>0</v>
      </c>
      <c r="J195" s="71">
        <f>SUMIF(Xuat!$I$11:$I$19999,$B195,Xuat!$K$11:$K$19999)</f>
        <v>0</v>
      </c>
      <c r="K195" s="71">
        <f t="shared" ref="K195:L195" si="376">E195+G195-I195</f>
        <v>0</v>
      </c>
      <c r="L195" s="71">
        <f t="shared" si="376"/>
        <v>0</v>
      </c>
      <c r="M195" s="71">
        <f t="shared" ref="M195:N195" si="377">E195+G195</f>
        <v>0</v>
      </c>
      <c r="N195" s="71">
        <f t="shared" si="377"/>
        <v>0</v>
      </c>
      <c r="O195" s="73" t="str">
        <f t="shared" si="5"/>
        <v/>
      </c>
      <c r="P195" s="71">
        <f t="shared" si="6"/>
        <v>0</v>
      </c>
      <c r="Q195" s="74"/>
      <c r="R195" s="75"/>
      <c r="S195" s="75"/>
      <c r="T195" s="75"/>
      <c r="U195" s="75"/>
      <c r="V195" s="75"/>
      <c r="W195" s="75"/>
      <c r="X195" s="75"/>
      <c r="Y195" s="75"/>
      <c r="Z195" s="75"/>
    </row>
    <row r="196" ht="18.75" customHeight="1">
      <c r="A196" s="65" t="str">
        <f t="shared" si="7"/>
        <v/>
      </c>
      <c r="B196" s="66"/>
      <c r="C196" s="67" t="str">
        <f t="shared" si="204"/>
        <v/>
      </c>
      <c r="D196" s="68" t="str">
        <f t="shared" si="205"/>
        <v/>
      </c>
      <c r="E196" s="69"/>
      <c r="F196" s="69"/>
      <c r="G196" s="71">
        <f>SUMIF('Nhập'!$J$11:$J$19999,$B196,'Nhập'!$M$11:$M$19999)</f>
        <v>0</v>
      </c>
      <c r="H196" s="71">
        <f>SUMIF('Nhập'!$J$11:$J$19999,$B196,'Nhập'!$O$11:$O$19999)</f>
        <v>0</v>
      </c>
      <c r="I196" s="71">
        <f>SUMIF(Xuat!$I$11:$I$19999,$B196,Xuat!$K$11:$K$19999)</f>
        <v>0</v>
      </c>
      <c r="J196" s="71">
        <f>SUMIF(Xuat!$I$11:$I$19999,$B196,Xuat!$K$11:$K$19999)</f>
        <v>0</v>
      </c>
      <c r="K196" s="71">
        <f t="shared" ref="K196:L196" si="378">E196+G196-I196</f>
        <v>0</v>
      </c>
      <c r="L196" s="71">
        <f t="shared" si="378"/>
        <v>0</v>
      </c>
      <c r="M196" s="71">
        <f t="shared" ref="M196:N196" si="379">E196+G196</f>
        <v>0</v>
      </c>
      <c r="N196" s="71">
        <f t="shared" si="379"/>
        <v>0</v>
      </c>
      <c r="O196" s="73" t="str">
        <f t="shared" si="5"/>
        <v/>
      </c>
      <c r="P196" s="71">
        <f t="shared" si="6"/>
        <v>0</v>
      </c>
      <c r="Q196" s="74"/>
      <c r="R196" s="75"/>
      <c r="S196" s="75"/>
      <c r="T196" s="75"/>
      <c r="U196" s="75"/>
      <c r="V196" s="75"/>
      <c r="W196" s="75"/>
      <c r="X196" s="75"/>
      <c r="Y196" s="75"/>
      <c r="Z196" s="75"/>
    </row>
    <row r="197" ht="18.75" customHeight="1">
      <c r="A197" s="65" t="str">
        <f t="shared" si="7"/>
        <v/>
      </c>
      <c r="B197" s="66"/>
      <c r="C197" s="67" t="str">
        <f t="shared" si="204"/>
        <v/>
      </c>
      <c r="D197" s="68" t="str">
        <f t="shared" si="205"/>
        <v/>
      </c>
      <c r="E197" s="69"/>
      <c r="F197" s="69"/>
      <c r="G197" s="71">
        <f>SUMIF('Nhập'!$J$11:$J$19999,$B197,'Nhập'!$M$11:$M$19999)</f>
        <v>0</v>
      </c>
      <c r="H197" s="71">
        <f>SUMIF('Nhập'!$J$11:$J$19999,$B197,'Nhập'!$O$11:$O$19999)</f>
        <v>0</v>
      </c>
      <c r="I197" s="71">
        <f>SUMIF(Xuat!$I$11:$I$19999,$B197,Xuat!$K$11:$K$19999)</f>
        <v>0</v>
      </c>
      <c r="J197" s="71">
        <f>SUMIF(Xuat!$I$11:$I$19999,$B197,Xuat!$K$11:$K$19999)</f>
        <v>0</v>
      </c>
      <c r="K197" s="71">
        <f t="shared" ref="K197:L197" si="380">E197+G197-I197</f>
        <v>0</v>
      </c>
      <c r="L197" s="71">
        <f t="shared" si="380"/>
        <v>0</v>
      </c>
      <c r="M197" s="71">
        <f t="shared" ref="M197:N197" si="381">E197+G197</f>
        <v>0</v>
      </c>
      <c r="N197" s="71">
        <f t="shared" si="381"/>
        <v>0</v>
      </c>
      <c r="O197" s="73" t="str">
        <f t="shared" si="5"/>
        <v/>
      </c>
      <c r="P197" s="71">
        <f t="shared" si="6"/>
        <v>0</v>
      </c>
      <c r="Q197" s="74"/>
      <c r="R197" s="75"/>
      <c r="S197" s="75"/>
      <c r="T197" s="75"/>
      <c r="U197" s="75"/>
      <c r="V197" s="75"/>
      <c r="W197" s="75"/>
      <c r="X197" s="75"/>
      <c r="Y197" s="75"/>
      <c r="Z197" s="75"/>
    </row>
    <row r="198" ht="18.75" customHeight="1">
      <c r="A198" s="65" t="str">
        <f t="shared" si="7"/>
        <v/>
      </c>
      <c r="B198" s="66"/>
      <c r="C198" s="67" t="str">
        <f t="shared" si="204"/>
        <v/>
      </c>
      <c r="D198" s="68" t="str">
        <f t="shared" si="205"/>
        <v/>
      </c>
      <c r="E198" s="69"/>
      <c r="F198" s="69"/>
      <c r="G198" s="71">
        <f>SUMIF('Nhập'!$J$11:$J$19999,$B198,'Nhập'!$M$11:$M$19999)</f>
        <v>0</v>
      </c>
      <c r="H198" s="71">
        <f>SUMIF('Nhập'!$J$11:$J$19999,$B198,'Nhập'!$O$11:$O$19999)</f>
        <v>0</v>
      </c>
      <c r="I198" s="71">
        <f>SUMIF(Xuat!$I$11:$I$19999,$B198,Xuat!$K$11:$K$19999)</f>
        <v>0</v>
      </c>
      <c r="J198" s="71">
        <f>SUMIF(Xuat!$I$11:$I$19999,$B198,Xuat!$K$11:$K$19999)</f>
        <v>0</v>
      </c>
      <c r="K198" s="71">
        <f t="shared" ref="K198:L198" si="382">E198+G198-I198</f>
        <v>0</v>
      </c>
      <c r="L198" s="71">
        <f t="shared" si="382"/>
        <v>0</v>
      </c>
      <c r="M198" s="71">
        <f t="shared" ref="M198:N198" si="383">E198+G198</f>
        <v>0</v>
      </c>
      <c r="N198" s="71">
        <f t="shared" si="383"/>
        <v>0</v>
      </c>
      <c r="O198" s="73" t="str">
        <f t="shared" si="5"/>
        <v/>
      </c>
      <c r="P198" s="71">
        <f t="shared" si="6"/>
        <v>0</v>
      </c>
      <c r="Q198" s="74"/>
      <c r="R198" s="75"/>
      <c r="S198" s="75"/>
      <c r="T198" s="75"/>
      <c r="U198" s="75"/>
      <c r="V198" s="75"/>
      <c r="W198" s="75"/>
      <c r="X198" s="75"/>
      <c r="Y198" s="75"/>
      <c r="Z198" s="75"/>
    </row>
    <row r="199" ht="18.75" customHeight="1">
      <c r="A199" s="65" t="str">
        <f t="shared" si="7"/>
        <v/>
      </c>
      <c r="B199" s="66"/>
      <c r="C199" s="67" t="str">
        <f t="shared" si="204"/>
        <v/>
      </c>
      <c r="D199" s="68" t="str">
        <f t="shared" si="205"/>
        <v/>
      </c>
      <c r="E199" s="69"/>
      <c r="F199" s="69"/>
      <c r="G199" s="71">
        <f>SUMIF('Nhập'!$J$11:$J$19999,$B199,'Nhập'!$M$11:$M$19999)</f>
        <v>0</v>
      </c>
      <c r="H199" s="71">
        <f>SUMIF('Nhập'!$J$11:$J$19999,$B199,'Nhập'!$O$11:$O$19999)</f>
        <v>0</v>
      </c>
      <c r="I199" s="71">
        <f>SUMIF(Xuat!$I$11:$I$19999,$B199,Xuat!$K$11:$K$19999)</f>
        <v>0</v>
      </c>
      <c r="J199" s="71">
        <f>SUMIF(Xuat!$I$11:$I$19999,$B199,Xuat!$K$11:$K$19999)</f>
        <v>0</v>
      </c>
      <c r="K199" s="71">
        <f t="shared" ref="K199:L199" si="384">E199+G199-I199</f>
        <v>0</v>
      </c>
      <c r="L199" s="71">
        <f t="shared" si="384"/>
        <v>0</v>
      </c>
      <c r="M199" s="71">
        <f t="shared" ref="M199:N199" si="385">E199+G199</f>
        <v>0</v>
      </c>
      <c r="N199" s="71">
        <f t="shared" si="385"/>
        <v>0</v>
      </c>
      <c r="O199" s="73" t="str">
        <f t="shared" si="5"/>
        <v/>
      </c>
      <c r="P199" s="71">
        <f t="shared" si="6"/>
        <v>0</v>
      </c>
      <c r="Q199" s="74"/>
      <c r="R199" s="75"/>
      <c r="S199" s="75"/>
      <c r="T199" s="75"/>
      <c r="U199" s="75"/>
      <c r="V199" s="75"/>
      <c r="W199" s="75"/>
      <c r="X199" s="75"/>
      <c r="Y199" s="75"/>
      <c r="Z199" s="75"/>
    </row>
    <row r="200" ht="18.75" customHeight="1">
      <c r="A200" s="65" t="str">
        <f t="shared" si="7"/>
        <v/>
      </c>
      <c r="B200" s="66"/>
      <c r="C200" s="67" t="str">
        <f t="shared" si="204"/>
        <v/>
      </c>
      <c r="D200" s="68" t="str">
        <f t="shared" si="205"/>
        <v/>
      </c>
      <c r="E200" s="69"/>
      <c r="F200" s="69"/>
      <c r="G200" s="71">
        <f>SUMIF('Nhập'!$J$11:$J$19999,$B200,'Nhập'!$M$11:$M$19999)</f>
        <v>0</v>
      </c>
      <c r="H200" s="71">
        <f>SUMIF('Nhập'!$J$11:$J$19999,$B200,'Nhập'!$O$11:$O$19999)</f>
        <v>0</v>
      </c>
      <c r="I200" s="71">
        <f>SUMIF(Xuat!$I$11:$I$19999,$B200,Xuat!$K$11:$K$19999)</f>
        <v>0</v>
      </c>
      <c r="J200" s="71">
        <f>SUMIF(Xuat!$I$11:$I$19999,$B200,Xuat!$K$11:$K$19999)</f>
        <v>0</v>
      </c>
      <c r="K200" s="71">
        <f t="shared" ref="K200:L200" si="386">E200+G200-I200</f>
        <v>0</v>
      </c>
      <c r="L200" s="71">
        <f t="shared" si="386"/>
        <v>0</v>
      </c>
      <c r="M200" s="71">
        <f t="shared" ref="M200:N200" si="387">E200+G200</f>
        <v>0</v>
      </c>
      <c r="N200" s="71">
        <f t="shared" si="387"/>
        <v>0</v>
      </c>
      <c r="O200" s="73" t="str">
        <f t="shared" si="5"/>
        <v/>
      </c>
      <c r="P200" s="71">
        <f t="shared" si="6"/>
        <v>0</v>
      </c>
      <c r="Q200" s="74"/>
      <c r="R200" s="75"/>
      <c r="S200" s="75"/>
      <c r="T200" s="75"/>
      <c r="U200" s="75"/>
      <c r="V200" s="75"/>
      <c r="W200" s="75"/>
      <c r="X200" s="75"/>
      <c r="Y200" s="75"/>
      <c r="Z200" s="75"/>
    </row>
    <row r="201" ht="18.75" customHeight="1">
      <c r="A201" s="65" t="str">
        <f t="shared" si="7"/>
        <v/>
      </c>
      <c r="B201" s="66"/>
      <c r="C201" s="67" t="str">
        <f t="shared" si="204"/>
        <v/>
      </c>
      <c r="D201" s="68" t="str">
        <f t="shared" si="205"/>
        <v/>
      </c>
      <c r="E201" s="69"/>
      <c r="F201" s="69"/>
      <c r="G201" s="71">
        <f>SUMIF('Nhập'!$J$11:$J$19999,$B201,'Nhập'!$M$11:$M$19999)</f>
        <v>0</v>
      </c>
      <c r="H201" s="71">
        <f>SUMIF('Nhập'!$J$11:$J$19999,$B201,'Nhập'!$O$11:$O$19999)</f>
        <v>0</v>
      </c>
      <c r="I201" s="71">
        <f>SUMIF(Xuat!$I$11:$I$19999,$B201,Xuat!$K$11:$K$19999)</f>
        <v>0</v>
      </c>
      <c r="J201" s="71">
        <f>SUMIF(Xuat!$I$11:$I$19999,$B201,Xuat!$K$11:$K$19999)</f>
        <v>0</v>
      </c>
      <c r="K201" s="71">
        <f t="shared" ref="K201:L201" si="388">E201+G201-I201</f>
        <v>0</v>
      </c>
      <c r="L201" s="71">
        <f t="shared" si="388"/>
        <v>0</v>
      </c>
      <c r="M201" s="71">
        <f t="shared" ref="M201:N201" si="389">E201+G201</f>
        <v>0</v>
      </c>
      <c r="N201" s="71">
        <f t="shared" si="389"/>
        <v>0</v>
      </c>
      <c r="O201" s="73" t="str">
        <f t="shared" si="5"/>
        <v/>
      </c>
      <c r="P201" s="71">
        <f t="shared" si="6"/>
        <v>0</v>
      </c>
      <c r="Q201" s="74"/>
      <c r="R201" s="75"/>
      <c r="S201" s="75"/>
      <c r="T201" s="75"/>
      <c r="U201" s="75"/>
      <c r="V201" s="75"/>
      <c r="W201" s="75"/>
      <c r="X201" s="75"/>
      <c r="Y201" s="75"/>
      <c r="Z201" s="75"/>
    </row>
    <row r="202" ht="18.75" customHeight="1">
      <c r="A202" s="65" t="str">
        <f t="shared" si="7"/>
        <v/>
      </c>
      <c r="B202" s="66"/>
      <c r="C202" s="67" t="str">
        <f t="shared" si="204"/>
        <v/>
      </c>
      <c r="D202" s="68" t="str">
        <f t="shared" si="205"/>
        <v/>
      </c>
      <c r="E202" s="69"/>
      <c r="F202" s="69"/>
      <c r="G202" s="71">
        <f>SUMIF('Nhập'!$J$11:$J$19999,$B202,'Nhập'!$M$11:$M$19999)</f>
        <v>0</v>
      </c>
      <c r="H202" s="71">
        <f>SUMIF('Nhập'!$J$11:$J$19999,$B202,'Nhập'!$O$11:$O$19999)</f>
        <v>0</v>
      </c>
      <c r="I202" s="71">
        <f>SUMIF(Xuat!$I$11:$I$19999,$B202,Xuat!$K$11:$K$19999)</f>
        <v>0</v>
      </c>
      <c r="J202" s="71">
        <f>SUMIF(Xuat!$I$11:$I$19999,$B202,Xuat!$K$11:$K$19999)</f>
        <v>0</v>
      </c>
      <c r="K202" s="71">
        <f t="shared" ref="K202:L202" si="390">E202+G202-I202</f>
        <v>0</v>
      </c>
      <c r="L202" s="71">
        <f t="shared" si="390"/>
        <v>0</v>
      </c>
      <c r="M202" s="71">
        <f t="shared" ref="M202:N202" si="391">E202+G202</f>
        <v>0</v>
      </c>
      <c r="N202" s="71">
        <f t="shared" si="391"/>
        <v>0</v>
      </c>
      <c r="O202" s="73" t="str">
        <f t="shared" si="5"/>
        <v/>
      </c>
      <c r="P202" s="71">
        <f t="shared" si="6"/>
        <v>0</v>
      </c>
      <c r="Q202" s="74"/>
      <c r="R202" s="75"/>
      <c r="S202" s="75"/>
      <c r="T202" s="75"/>
      <c r="U202" s="75"/>
      <c r="V202" s="75"/>
      <c r="W202" s="75"/>
      <c r="X202" s="75"/>
      <c r="Y202" s="75"/>
      <c r="Z202" s="75"/>
    </row>
    <row r="203" ht="18.75" customHeight="1">
      <c r="A203" s="65" t="str">
        <f t="shared" si="7"/>
        <v/>
      </c>
      <c r="B203" s="66"/>
      <c r="C203" s="67" t="str">
        <f t="shared" si="204"/>
        <v/>
      </c>
      <c r="D203" s="68" t="str">
        <f t="shared" si="205"/>
        <v/>
      </c>
      <c r="E203" s="69"/>
      <c r="F203" s="69"/>
      <c r="G203" s="71">
        <f>SUMIF('Nhập'!$J$11:$J$19999,$B203,'Nhập'!$M$11:$M$19999)</f>
        <v>0</v>
      </c>
      <c r="H203" s="71">
        <f>SUMIF('Nhập'!$J$11:$J$19999,$B203,'Nhập'!$O$11:$O$19999)</f>
        <v>0</v>
      </c>
      <c r="I203" s="71">
        <f>SUMIF(Xuat!$I$11:$I$19999,$B203,Xuat!$K$11:$K$19999)</f>
        <v>0</v>
      </c>
      <c r="J203" s="71">
        <f>SUMIF(Xuat!$I$11:$I$19999,$B203,Xuat!$K$11:$K$19999)</f>
        <v>0</v>
      </c>
      <c r="K203" s="71">
        <f t="shared" ref="K203:L203" si="392">E203+G203-I203</f>
        <v>0</v>
      </c>
      <c r="L203" s="71">
        <f t="shared" si="392"/>
        <v>0</v>
      </c>
      <c r="M203" s="71">
        <f t="shared" ref="M203:N203" si="393">E203+G203</f>
        <v>0</v>
      </c>
      <c r="N203" s="71">
        <f t="shared" si="393"/>
        <v>0</v>
      </c>
      <c r="O203" s="73" t="str">
        <f t="shared" si="5"/>
        <v/>
      </c>
      <c r="P203" s="71">
        <f t="shared" si="6"/>
        <v>0</v>
      </c>
      <c r="Q203" s="74"/>
      <c r="R203" s="75"/>
      <c r="S203" s="75"/>
      <c r="T203" s="75"/>
      <c r="U203" s="75"/>
      <c r="V203" s="75"/>
      <c r="W203" s="75"/>
      <c r="X203" s="75"/>
      <c r="Y203" s="75"/>
      <c r="Z203" s="75"/>
    </row>
    <row r="204" ht="18.75" customHeight="1">
      <c r="A204" s="65" t="str">
        <f t="shared" si="7"/>
        <v/>
      </c>
      <c r="B204" s="66"/>
      <c r="C204" s="67" t="str">
        <f t="shared" si="204"/>
        <v/>
      </c>
      <c r="D204" s="68" t="str">
        <f t="shared" si="205"/>
        <v/>
      </c>
      <c r="E204" s="69"/>
      <c r="F204" s="69"/>
      <c r="G204" s="71">
        <f>SUMIF('Nhập'!$J$11:$J$19999,$B204,'Nhập'!$M$11:$M$19999)</f>
        <v>0</v>
      </c>
      <c r="H204" s="71">
        <f>SUMIF('Nhập'!$J$11:$J$19999,$B204,'Nhập'!$O$11:$O$19999)</f>
        <v>0</v>
      </c>
      <c r="I204" s="71">
        <f>SUMIF(Xuat!$I$11:$I$19999,$B204,Xuat!$K$11:$K$19999)</f>
        <v>0</v>
      </c>
      <c r="J204" s="71">
        <f>SUMIF(Xuat!$I$11:$I$19999,$B204,Xuat!$K$11:$K$19999)</f>
        <v>0</v>
      </c>
      <c r="K204" s="71">
        <f t="shared" ref="K204:L204" si="394">E204+G204-I204</f>
        <v>0</v>
      </c>
      <c r="L204" s="71">
        <f t="shared" si="394"/>
        <v>0</v>
      </c>
      <c r="M204" s="71">
        <f t="shared" ref="M204:N204" si="395">E204+G204</f>
        <v>0</v>
      </c>
      <c r="N204" s="71">
        <f t="shared" si="395"/>
        <v>0</v>
      </c>
      <c r="O204" s="73" t="str">
        <f t="shared" si="5"/>
        <v/>
      </c>
      <c r="P204" s="71">
        <f t="shared" si="6"/>
        <v>0</v>
      </c>
      <c r="Q204" s="74"/>
      <c r="R204" s="75"/>
      <c r="S204" s="75"/>
      <c r="T204" s="75"/>
      <c r="U204" s="75"/>
      <c r="V204" s="75"/>
      <c r="W204" s="75"/>
      <c r="X204" s="75"/>
      <c r="Y204" s="75"/>
      <c r="Z204" s="75"/>
    </row>
    <row r="205" ht="18.75" customHeight="1">
      <c r="A205" s="65" t="str">
        <f t="shared" si="7"/>
        <v/>
      </c>
      <c r="B205" s="66"/>
      <c r="C205" s="67" t="str">
        <f t="shared" si="204"/>
        <v/>
      </c>
      <c r="D205" s="68" t="str">
        <f t="shared" si="205"/>
        <v/>
      </c>
      <c r="E205" s="69"/>
      <c r="F205" s="69"/>
      <c r="G205" s="71">
        <f>SUMIF('Nhập'!$J$11:$J$19999,$B205,'Nhập'!$M$11:$M$19999)</f>
        <v>0</v>
      </c>
      <c r="H205" s="71">
        <f>SUMIF('Nhập'!$J$11:$J$19999,$B205,'Nhập'!$O$11:$O$19999)</f>
        <v>0</v>
      </c>
      <c r="I205" s="71">
        <f>SUMIF(Xuat!$I$11:$I$19999,$B205,Xuat!$K$11:$K$19999)</f>
        <v>0</v>
      </c>
      <c r="J205" s="71">
        <f>SUMIF(Xuat!$I$11:$I$19999,$B205,Xuat!$K$11:$K$19999)</f>
        <v>0</v>
      </c>
      <c r="K205" s="71">
        <f t="shared" ref="K205:L205" si="396">E205+G205-I205</f>
        <v>0</v>
      </c>
      <c r="L205" s="71">
        <f t="shared" si="396"/>
        <v>0</v>
      </c>
      <c r="M205" s="71">
        <f t="shared" ref="M205:N205" si="397">E205+G205</f>
        <v>0</v>
      </c>
      <c r="N205" s="71">
        <f t="shared" si="397"/>
        <v>0</v>
      </c>
      <c r="O205" s="73" t="str">
        <f t="shared" si="5"/>
        <v/>
      </c>
      <c r="P205" s="71">
        <f t="shared" si="6"/>
        <v>0</v>
      </c>
      <c r="Q205" s="74"/>
      <c r="R205" s="75"/>
      <c r="S205" s="75"/>
      <c r="T205" s="75"/>
      <c r="U205" s="75"/>
      <c r="V205" s="75"/>
      <c r="W205" s="75"/>
      <c r="X205" s="75"/>
      <c r="Y205" s="75"/>
      <c r="Z205" s="75"/>
    </row>
    <row r="206" ht="18.75" customHeight="1">
      <c r="A206" s="65" t="str">
        <f t="shared" si="7"/>
        <v/>
      </c>
      <c r="B206" s="66"/>
      <c r="C206" s="67" t="str">
        <f t="shared" si="204"/>
        <v/>
      </c>
      <c r="D206" s="68" t="str">
        <f t="shared" si="205"/>
        <v/>
      </c>
      <c r="E206" s="69"/>
      <c r="F206" s="69"/>
      <c r="G206" s="71">
        <f>SUMIF('Nhập'!$J$11:$J$19999,$B206,'Nhập'!$M$11:$M$19999)</f>
        <v>0</v>
      </c>
      <c r="H206" s="71">
        <f>SUMIF('Nhập'!$J$11:$J$19999,$B206,'Nhập'!$O$11:$O$19999)</f>
        <v>0</v>
      </c>
      <c r="I206" s="71">
        <f>SUMIF(Xuat!$I$11:$I$19999,$B206,Xuat!$K$11:$K$19999)</f>
        <v>0</v>
      </c>
      <c r="J206" s="71">
        <f>SUMIF(Xuat!$I$11:$I$19999,$B206,Xuat!$K$11:$K$19999)</f>
        <v>0</v>
      </c>
      <c r="K206" s="71">
        <f t="shared" ref="K206:L206" si="398">E206+G206-I206</f>
        <v>0</v>
      </c>
      <c r="L206" s="71">
        <f t="shared" si="398"/>
        <v>0</v>
      </c>
      <c r="M206" s="71">
        <f t="shared" ref="M206:N206" si="399">E206+G206</f>
        <v>0</v>
      </c>
      <c r="N206" s="71">
        <f t="shared" si="399"/>
        <v>0</v>
      </c>
      <c r="O206" s="73" t="str">
        <f t="shared" si="5"/>
        <v/>
      </c>
      <c r="P206" s="71">
        <f t="shared" si="6"/>
        <v>0</v>
      </c>
      <c r="Q206" s="74"/>
      <c r="R206" s="75"/>
      <c r="S206" s="75"/>
      <c r="T206" s="75"/>
      <c r="U206" s="75"/>
      <c r="V206" s="75"/>
      <c r="W206" s="75"/>
      <c r="X206" s="75"/>
      <c r="Y206" s="75"/>
      <c r="Z206" s="75"/>
    </row>
    <row r="207" ht="18.75" customHeight="1">
      <c r="A207" s="65" t="str">
        <f t="shared" si="7"/>
        <v/>
      </c>
      <c r="B207" s="66"/>
      <c r="C207" s="67" t="str">
        <f t="shared" si="204"/>
        <v/>
      </c>
      <c r="D207" s="68" t="str">
        <f t="shared" si="205"/>
        <v/>
      </c>
      <c r="E207" s="69"/>
      <c r="F207" s="69"/>
      <c r="G207" s="71">
        <f>SUMIF('Nhập'!$J$11:$J$19999,$B207,'Nhập'!$M$11:$M$19999)</f>
        <v>0</v>
      </c>
      <c r="H207" s="71">
        <f>SUMIF('Nhập'!$J$11:$J$19999,$B207,'Nhập'!$O$11:$O$19999)</f>
        <v>0</v>
      </c>
      <c r="I207" s="71">
        <f>SUMIF(Xuat!$I$11:$I$19999,$B207,Xuat!$K$11:$K$19999)</f>
        <v>0</v>
      </c>
      <c r="J207" s="71">
        <f>SUMIF(Xuat!$I$11:$I$19999,$B207,Xuat!$K$11:$K$19999)</f>
        <v>0</v>
      </c>
      <c r="K207" s="71">
        <f t="shared" ref="K207:L207" si="400">E207+G207-I207</f>
        <v>0</v>
      </c>
      <c r="L207" s="71">
        <f t="shared" si="400"/>
        <v>0</v>
      </c>
      <c r="M207" s="71">
        <f t="shared" ref="M207:N207" si="401">E207+G207</f>
        <v>0</v>
      </c>
      <c r="N207" s="71">
        <f t="shared" si="401"/>
        <v>0</v>
      </c>
      <c r="O207" s="73" t="str">
        <f t="shared" si="5"/>
        <v/>
      </c>
      <c r="P207" s="71">
        <f t="shared" si="6"/>
        <v>0</v>
      </c>
      <c r="Q207" s="74"/>
      <c r="R207" s="75"/>
      <c r="S207" s="75"/>
      <c r="T207" s="75"/>
      <c r="U207" s="75"/>
      <c r="V207" s="75"/>
      <c r="W207" s="75"/>
      <c r="X207" s="75"/>
      <c r="Y207" s="75"/>
      <c r="Z207" s="75"/>
    </row>
    <row r="208" ht="18.75" customHeight="1">
      <c r="A208" s="65" t="str">
        <f t="shared" si="7"/>
        <v/>
      </c>
      <c r="B208" s="66"/>
      <c r="C208" s="67" t="str">
        <f t="shared" si="204"/>
        <v/>
      </c>
      <c r="D208" s="68" t="str">
        <f t="shared" si="205"/>
        <v/>
      </c>
      <c r="E208" s="69"/>
      <c r="F208" s="69"/>
      <c r="G208" s="71">
        <f>SUMIF('Nhập'!$J$11:$J$19999,$B208,'Nhập'!$M$11:$M$19999)</f>
        <v>0</v>
      </c>
      <c r="H208" s="71">
        <f>SUMIF('Nhập'!$J$11:$J$19999,$B208,'Nhập'!$O$11:$O$19999)</f>
        <v>0</v>
      </c>
      <c r="I208" s="71">
        <f>SUMIF(Xuat!$I$11:$I$19999,$B208,Xuat!$K$11:$K$19999)</f>
        <v>0</v>
      </c>
      <c r="J208" s="71">
        <f>SUMIF(Xuat!$I$11:$I$19999,$B208,Xuat!$K$11:$K$19999)</f>
        <v>0</v>
      </c>
      <c r="K208" s="71">
        <f t="shared" ref="K208:L208" si="402">E208+G208-I208</f>
        <v>0</v>
      </c>
      <c r="L208" s="71">
        <f t="shared" si="402"/>
        <v>0</v>
      </c>
      <c r="M208" s="71">
        <f t="shared" ref="M208:N208" si="403">E208+G208</f>
        <v>0</v>
      </c>
      <c r="N208" s="71">
        <f t="shared" si="403"/>
        <v>0</v>
      </c>
      <c r="O208" s="73" t="str">
        <f t="shared" si="5"/>
        <v/>
      </c>
      <c r="P208" s="71">
        <f t="shared" si="6"/>
        <v>0</v>
      </c>
      <c r="Q208" s="74"/>
      <c r="R208" s="75"/>
      <c r="S208" s="75"/>
      <c r="T208" s="75"/>
      <c r="U208" s="75"/>
      <c r="V208" s="75"/>
      <c r="W208" s="75"/>
      <c r="X208" s="75"/>
      <c r="Y208" s="75"/>
      <c r="Z208" s="75"/>
    </row>
    <row r="209" ht="18.75" customHeight="1">
      <c r="A209" s="65" t="str">
        <f t="shared" si="7"/>
        <v/>
      </c>
      <c r="B209" s="66"/>
      <c r="C209" s="67" t="str">
        <f t="shared" si="204"/>
        <v/>
      </c>
      <c r="D209" s="68" t="str">
        <f t="shared" si="205"/>
        <v/>
      </c>
      <c r="E209" s="69"/>
      <c r="F209" s="69"/>
      <c r="G209" s="71">
        <f>SUMIF('Nhập'!$J$11:$J$19999,$B209,'Nhập'!$M$11:$M$19999)</f>
        <v>0</v>
      </c>
      <c r="H209" s="71">
        <f>SUMIF('Nhập'!$J$11:$J$19999,$B209,'Nhập'!$O$11:$O$19999)</f>
        <v>0</v>
      </c>
      <c r="I209" s="71">
        <f>SUMIF(Xuat!$I$11:$I$19999,$B209,Xuat!$K$11:$K$19999)</f>
        <v>0</v>
      </c>
      <c r="J209" s="71">
        <f>SUMIF(Xuat!$I$11:$I$19999,$B209,Xuat!$K$11:$K$19999)</f>
        <v>0</v>
      </c>
      <c r="K209" s="71">
        <f t="shared" ref="K209:L209" si="404">E209+G209-I209</f>
        <v>0</v>
      </c>
      <c r="L209" s="71">
        <f t="shared" si="404"/>
        <v>0</v>
      </c>
      <c r="M209" s="71">
        <f t="shared" ref="M209:N209" si="405">E209+G209</f>
        <v>0</v>
      </c>
      <c r="N209" s="71">
        <f t="shared" si="405"/>
        <v>0</v>
      </c>
      <c r="O209" s="73" t="str">
        <f t="shared" si="5"/>
        <v/>
      </c>
      <c r="P209" s="71">
        <f t="shared" si="6"/>
        <v>0</v>
      </c>
      <c r="Q209" s="74"/>
      <c r="R209" s="75"/>
      <c r="S209" s="75"/>
      <c r="T209" s="75"/>
      <c r="U209" s="75"/>
      <c r="V209" s="75"/>
      <c r="W209" s="75"/>
      <c r="X209" s="75"/>
      <c r="Y209" s="75"/>
      <c r="Z209" s="75"/>
    </row>
    <row r="210" ht="18.75" customHeight="1">
      <c r="A210" s="65" t="str">
        <f t="shared" si="7"/>
        <v/>
      </c>
      <c r="B210" s="66"/>
      <c r="C210" s="67" t="str">
        <f t="shared" si="204"/>
        <v/>
      </c>
      <c r="D210" s="68" t="str">
        <f t="shared" si="205"/>
        <v/>
      </c>
      <c r="E210" s="69"/>
      <c r="F210" s="69"/>
      <c r="G210" s="71">
        <f>SUMIF('Nhập'!$J$11:$J$19999,$B210,'Nhập'!$M$11:$M$19999)</f>
        <v>0</v>
      </c>
      <c r="H210" s="71">
        <f>SUMIF('Nhập'!$J$11:$J$19999,$B210,'Nhập'!$O$11:$O$19999)</f>
        <v>0</v>
      </c>
      <c r="I210" s="71">
        <f>SUMIF(Xuat!$I$11:$I$19999,$B210,Xuat!$K$11:$K$19999)</f>
        <v>0</v>
      </c>
      <c r="J210" s="71">
        <f>SUMIF(Xuat!$I$11:$I$19999,$B210,Xuat!$K$11:$K$19999)</f>
        <v>0</v>
      </c>
      <c r="K210" s="71">
        <f t="shared" ref="K210:L210" si="406">E210+G210-I210</f>
        <v>0</v>
      </c>
      <c r="L210" s="71">
        <f t="shared" si="406"/>
        <v>0</v>
      </c>
      <c r="M210" s="71">
        <f t="shared" ref="M210:N210" si="407">E210+G210</f>
        <v>0</v>
      </c>
      <c r="N210" s="71">
        <f t="shared" si="407"/>
        <v>0</v>
      </c>
      <c r="O210" s="73" t="str">
        <f t="shared" si="5"/>
        <v/>
      </c>
      <c r="P210" s="71">
        <f t="shared" si="6"/>
        <v>0</v>
      </c>
      <c r="Q210" s="74"/>
      <c r="R210" s="75"/>
      <c r="S210" s="75"/>
      <c r="T210" s="75"/>
      <c r="U210" s="75"/>
      <c r="V210" s="75"/>
      <c r="W210" s="75"/>
      <c r="X210" s="75"/>
      <c r="Y210" s="75"/>
      <c r="Z210" s="75"/>
    </row>
    <row r="211" ht="18.75" customHeight="1">
      <c r="A211" s="65" t="str">
        <f t="shared" si="7"/>
        <v/>
      </c>
      <c r="B211" s="66"/>
      <c r="C211" s="67" t="str">
        <f t="shared" si="204"/>
        <v/>
      </c>
      <c r="D211" s="68" t="str">
        <f t="shared" si="205"/>
        <v/>
      </c>
      <c r="E211" s="69"/>
      <c r="F211" s="69"/>
      <c r="G211" s="71">
        <f>SUMIF('Nhập'!$J$11:$J$19999,$B211,'Nhập'!$M$11:$M$19999)</f>
        <v>0</v>
      </c>
      <c r="H211" s="71">
        <f>SUMIF('Nhập'!$J$11:$J$19999,$B211,'Nhập'!$O$11:$O$19999)</f>
        <v>0</v>
      </c>
      <c r="I211" s="71">
        <f>SUMIF(Xuat!$I$11:$I$19999,$B211,Xuat!$K$11:$K$19999)</f>
        <v>0</v>
      </c>
      <c r="J211" s="71">
        <f>SUMIF(Xuat!$I$11:$I$19999,$B211,Xuat!$K$11:$K$19999)</f>
        <v>0</v>
      </c>
      <c r="K211" s="71">
        <f t="shared" ref="K211:L211" si="408">E211+G211-I211</f>
        <v>0</v>
      </c>
      <c r="L211" s="71">
        <f t="shared" si="408"/>
        <v>0</v>
      </c>
      <c r="M211" s="71">
        <f t="shared" ref="M211:N211" si="409">E211+G211</f>
        <v>0</v>
      </c>
      <c r="N211" s="71">
        <f t="shared" si="409"/>
        <v>0</v>
      </c>
      <c r="O211" s="73" t="str">
        <f t="shared" si="5"/>
        <v/>
      </c>
      <c r="P211" s="71">
        <f t="shared" si="6"/>
        <v>0</v>
      </c>
      <c r="Q211" s="74"/>
      <c r="R211" s="75"/>
      <c r="S211" s="75"/>
      <c r="T211" s="75"/>
      <c r="U211" s="75"/>
      <c r="V211" s="75"/>
      <c r="W211" s="75"/>
      <c r="X211" s="75"/>
      <c r="Y211" s="75"/>
      <c r="Z211" s="75"/>
    </row>
    <row r="212" ht="18.75" customHeight="1">
      <c r="A212" s="65" t="str">
        <f t="shared" si="7"/>
        <v/>
      </c>
      <c r="B212" s="66"/>
      <c r="C212" s="67" t="str">
        <f t="shared" si="204"/>
        <v/>
      </c>
      <c r="D212" s="68" t="str">
        <f t="shared" si="205"/>
        <v/>
      </c>
      <c r="E212" s="69"/>
      <c r="F212" s="69"/>
      <c r="G212" s="71">
        <f>SUMIF('Nhập'!$J$11:$J$19999,$B212,'Nhập'!$M$11:$M$19999)</f>
        <v>0</v>
      </c>
      <c r="H212" s="71">
        <f>SUMIF('Nhập'!$J$11:$J$19999,$B212,'Nhập'!$O$11:$O$19999)</f>
        <v>0</v>
      </c>
      <c r="I212" s="71">
        <f>SUMIF(Xuat!$I$11:$I$19999,$B212,Xuat!$K$11:$K$19999)</f>
        <v>0</v>
      </c>
      <c r="J212" s="71">
        <f>SUMIF(Xuat!$I$11:$I$19999,$B212,Xuat!$K$11:$K$19999)</f>
        <v>0</v>
      </c>
      <c r="K212" s="71">
        <f t="shared" ref="K212:L212" si="410">E212+G212-I212</f>
        <v>0</v>
      </c>
      <c r="L212" s="71">
        <f t="shared" si="410"/>
        <v>0</v>
      </c>
      <c r="M212" s="71">
        <f t="shared" ref="M212:N212" si="411">E212+G212</f>
        <v>0</v>
      </c>
      <c r="N212" s="71">
        <f t="shared" si="411"/>
        <v>0</v>
      </c>
      <c r="O212" s="73" t="str">
        <f t="shared" si="5"/>
        <v/>
      </c>
      <c r="P212" s="71">
        <f t="shared" si="6"/>
        <v>0</v>
      </c>
      <c r="Q212" s="74"/>
      <c r="R212" s="75"/>
      <c r="S212" s="75"/>
      <c r="T212" s="75"/>
      <c r="U212" s="75"/>
      <c r="V212" s="75"/>
      <c r="W212" s="75"/>
      <c r="X212" s="75"/>
      <c r="Y212" s="75"/>
      <c r="Z212" s="75"/>
    </row>
    <row r="213" ht="18.75" customHeight="1">
      <c r="A213" s="65" t="str">
        <f t="shared" si="7"/>
        <v/>
      </c>
      <c r="B213" s="66"/>
      <c r="C213" s="67" t="str">
        <f t="shared" si="204"/>
        <v/>
      </c>
      <c r="D213" s="68" t="str">
        <f t="shared" si="205"/>
        <v/>
      </c>
      <c r="E213" s="69"/>
      <c r="F213" s="69"/>
      <c r="G213" s="71">
        <f>SUMIF('Nhập'!$J$11:$J$19999,$B213,'Nhập'!$M$11:$M$19999)</f>
        <v>0</v>
      </c>
      <c r="H213" s="71">
        <f>SUMIF('Nhập'!$J$11:$J$19999,$B213,'Nhập'!$O$11:$O$19999)</f>
        <v>0</v>
      </c>
      <c r="I213" s="71">
        <f>SUMIF(Xuat!$I$11:$I$19999,$B213,Xuat!$K$11:$K$19999)</f>
        <v>0</v>
      </c>
      <c r="J213" s="71">
        <f>SUMIF(Xuat!$I$11:$I$19999,$B213,Xuat!$K$11:$K$19999)</f>
        <v>0</v>
      </c>
      <c r="K213" s="71">
        <f t="shared" ref="K213:L213" si="412">E213+G213-I213</f>
        <v>0</v>
      </c>
      <c r="L213" s="71">
        <f t="shared" si="412"/>
        <v>0</v>
      </c>
      <c r="M213" s="71">
        <f t="shared" ref="M213:N213" si="413">E213+G213</f>
        <v>0</v>
      </c>
      <c r="N213" s="71">
        <f t="shared" si="413"/>
        <v>0</v>
      </c>
      <c r="O213" s="73" t="str">
        <f t="shared" si="5"/>
        <v/>
      </c>
      <c r="P213" s="71">
        <f t="shared" si="6"/>
        <v>0</v>
      </c>
      <c r="Q213" s="74"/>
      <c r="R213" s="75"/>
      <c r="S213" s="75"/>
      <c r="T213" s="75"/>
      <c r="U213" s="75"/>
      <c r="V213" s="75"/>
      <c r="W213" s="75"/>
      <c r="X213" s="75"/>
      <c r="Y213" s="75"/>
      <c r="Z213" s="75"/>
    </row>
    <row r="214" ht="18.75" customHeight="1">
      <c r="A214" s="65" t="str">
        <f t="shared" si="7"/>
        <v/>
      </c>
      <c r="B214" s="66"/>
      <c r="C214" s="67" t="str">
        <f t="shared" si="204"/>
        <v/>
      </c>
      <c r="D214" s="68" t="str">
        <f t="shared" si="205"/>
        <v/>
      </c>
      <c r="E214" s="69"/>
      <c r="F214" s="69"/>
      <c r="G214" s="71">
        <f>SUMIF('Nhập'!$J$11:$J$19999,$B214,'Nhập'!$M$11:$M$19999)</f>
        <v>0</v>
      </c>
      <c r="H214" s="71">
        <f>SUMIF('Nhập'!$J$11:$J$19999,$B214,'Nhập'!$O$11:$O$19999)</f>
        <v>0</v>
      </c>
      <c r="I214" s="71">
        <f>SUMIF(Xuat!$I$11:$I$19999,$B214,Xuat!$K$11:$K$19999)</f>
        <v>0</v>
      </c>
      <c r="J214" s="71">
        <f>SUMIF(Xuat!$I$11:$I$19999,$B214,Xuat!$K$11:$K$19999)</f>
        <v>0</v>
      </c>
      <c r="K214" s="71">
        <f t="shared" ref="K214:L214" si="414">E214+G214-I214</f>
        <v>0</v>
      </c>
      <c r="L214" s="71">
        <f t="shared" si="414"/>
        <v>0</v>
      </c>
      <c r="M214" s="71">
        <f t="shared" ref="M214:N214" si="415">E214+G214</f>
        <v>0</v>
      </c>
      <c r="N214" s="71">
        <f t="shared" si="415"/>
        <v>0</v>
      </c>
      <c r="O214" s="73" t="str">
        <f t="shared" si="5"/>
        <v/>
      </c>
      <c r="P214" s="71">
        <f t="shared" si="6"/>
        <v>0</v>
      </c>
      <c r="Q214" s="74"/>
      <c r="R214" s="75"/>
      <c r="S214" s="75"/>
      <c r="T214" s="75"/>
      <c r="U214" s="75"/>
      <c r="V214" s="75"/>
      <c r="W214" s="75"/>
      <c r="X214" s="75"/>
      <c r="Y214" s="75"/>
      <c r="Z214" s="75"/>
    </row>
    <row r="215" ht="18.75" customHeight="1">
      <c r="A215" s="65" t="str">
        <f t="shared" si="7"/>
        <v/>
      </c>
      <c r="B215" s="66"/>
      <c r="C215" s="67" t="str">
        <f t="shared" si="204"/>
        <v/>
      </c>
      <c r="D215" s="68" t="str">
        <f t="shared" si="205"/>
        <v/>
      </c>
      <c r="E215" s="69"/>
      <c r="F215" s="69"/>
      <c r="G215" s="71">
        <f>SUMIF('Nhập'!$J$11:$J$19999,$B215,'Nhập'!$M$11:$M$19999)</f>
        <v>0</v>
      </c>
      <c r="H215" s="71">
        <f>SUMIF('Nhập'!$J$11:$J$19999,$B215,'Nhập'!$O$11:$O$19999)</f>
        <v>0</v>
      </c>
      <c r="I215" s="71">
        <f>SUMIF(Xuat!$I$11:$I$19999,$B215,Xuat!$K$11:$K$19999)</f>
        <v>0</v>
      </c>
      <c r="J215" s="71">
        <f>SUMIF(Xuat!$I$11:$I$19999,$B215,Xuat!$K$11:$K$19999)</f>
        <v>0</v>
      </c>
      <c r="K215" s="71">
        <f t="shared" ref="K215:L215" si="416">E215+G215-I215</f>
        <v>0</v>
      </c>
      <c r="L215" s="71">
        <f t="shared" si="416"/>
        <v>0</v>
      </c>
      <c r="M215" s="71">
        <f t="shared" ref="M215:N215" si="417">E215+G215</f>
        <v>0</v>
      </c>
      <c r="N215" s="71">
        <f t="shared" si="417"/>
        <v>0</v>
      </c>
      <c r="O215" s="73" t="str">
        <f t="shared" si="5"/>
        <v/>
      </c>
      <c r="P215" s="71">
        <f t="shared" si="6"/>
        <v>0</v>
      </c>
      <c r="Q215" s="74"/>
      <c r="R215" s="75"/>
      <c r="S215" s="75"/>
      <c r="T215" s="75"/>
      <c r="U215" s="75"/>
      <c r="V215" s="75"/>
      <c r="W215" s="75"/>
      <c r="X215" s="75"/>
      <c r="Y215" s="75"/>
      <c r="Z215" s="75"/>
    </row>
    <row r="216" ht="18.75" customHeight="1">
      <c r="A216" s="65" t="str">
        <f t="shared" si="7"/>
        <v/>
      </c>
      <c r="B216" s="66"/>
      <c r="C216" s="67" t="str">
        <f t="shared" si="204"/>
        <v/>
      </c>
      <c r="D216" s="68" t="str">
        <f t="shared" si="205"/>
        <v/>
      </c>
      <c r="E216" s="69"/>
      <c r="F216" s="69"/>
      <c r="G216" s="71">
        <f>SUMIF('Nhập'!$J$11:$J$19999,$B216,'Nhập'!$M$11:$M$19999)</f>
        <v>0</v>
      </c>
      <c r="H216" s="71">
        <f>SUMIF('Nhập'!$J$11:$J$19999,$B216,'Nhập'!$O$11:$O$19999)</f>
        <v>0</v>
      </c>
      <c r="I216" s="71">
        <f>SUMIF(Xuat!$I$11:$I$19999,$B216,Xuat!$K$11:$K$19999)</f>
        <v>0</v>
      </c>
      <c r="J216" s="71">
        <f>SUMIF(Xuat!$I$11:$I$19999,$B216,Xuat!$K$11:$K$19999)</f>
        <v>0</v>
      </c>
      <c r="K216" s="71">
        <f t="shared" ref="K216:L216" si="418">E216+G216-I216</f>
        <v>0</v>
      </c>
      <c r="L216" s="71">
        <f t="shared" si="418"/>
        <v>0</v>
      </c>
      <c r="M216" s="71">
        <f t="shared" ref="M216:N216" si="419">E216+G216</f>
        <v>0</v>
      </c>
      <c r="N216" s="71">
        <f t="shared" si="419"/>
        <v>0</v>
      </c>
      <c r="O216" s="73" t="str">
        <f t="shared" si="5"/>
        <v/>
      </c>
      <c r="P216" s="71">
        <f t="shared" si="6"/>
        <v>0</v>
      </c>
      <c r="Q216" s="74"/>
      <c r="R216" s="75"/>
      <c r="S216" s="75"/>
      <c r="T216" s="75"/>
      <c r="U216" s="75"/>
      <c r="V216" s="75"/>
      <c r="W216" s="75"/>
      <c r="X216" s="75"/>
      <c r="Y216" s="75"/>
      <c r="Z216" s="75"/>
    </row>
    <row r="217" ht="18.75" customHeight="1">
      <c r="A217" s="65" t="str">
        <f t="shared" si="7"/>
        <v/>
      </c>
      <c r="B217" s="66"/>
      <c r="C217" s="67" t="str">
        <f t="shared" si="204"/>
        <v/>
      </c>
      <c r="D217" s="68" t="str">
        <f t="shared" si="205"/>
        <v/>
      </c>
      <c r="E217" s="69"/>
      <c r="F217" s="69"/>
      <c r="G217" s="71">
        <f>SUMIF('Nhập'!$J$11:$J$19999,$B217,'Nhập'!$M$11:$M$19999)</f>
        <v>0</v>
      </c>
      <c r="H217" s="71">
        <f>SUMIF('Nhập'!$J$11:$J$19999,$B217,'Nhập'!$O$11:$O$19999)</f>
        <v>0</v>
      </c>
      <c r="I217" s="71">
        <f>SUMIF(Xuat!$I$11:$I$19999,$B217,Xuat!$K$11:$K$19999)</f>
        <v>0</v>
      </c>
      <c r="J217" s="71">
        <f>SUMIF(Xuat!$I$11:$I$19999,$B217,Xuat!$K$11:$K$19999)</f>
        <v>0</v>
      </c>
      <c r="K217" s="71">
        <f t="shared" ref="K217:L217" si="420">E217+G217-I217</f>
        <v>0</v>
      </c>
      <c r="L217" s="71">
        <f t="shared" si="420"/>
        <v>0</v>
      </c>
      <c r="M217" s="71">
        <f t="shared" ref="M217:N217" si="421">E217+G217</f>
        <v>0</v>
      </c>
      <c r="N217" s="71">
        <f t="shared" si="421"/>
        <v>0</v>
      </c>
      <c r="O217" s="73" t="str">
        <f t="shared" si="5"/>
        <v/>
      </c>
      <c r="P217" s="71">
        <f t="shared" si="6"/>
        <v>0</v>
      </c>
      <c r="Q217" s="74"/>
      <c r="R217" s="75"/>
      <c r="S217" s="75"/>
      <c r="T217" s="75"/>
      <c r="U217" s="75"/>
      <c r="V217" s="75"/>
      <c r="W217" s="75"/>
      <c r="X217" s="75"/>
      <c r="Y217" s="75"/>
      <c r="Z217" s="75"/>
    </row>
    <row r="218" ht="18.75" customHeight="1">
      <c r="A218" s="65" t="str">
        <f t="shared" si="7"/>
        <v/>
      </c>
      <c r="B218" s="66"/>
      <c r="C218" s="67" t="str">
        <f t="shared" si="204"/>
        <v/>
      </c>
      <c r="D218" s="68" t="str">
        <f t="shared" si="205"/>
        <v/>
      </c>
      <c r="E218" s="69"/>
      <c r="F218" s="69"/>
      <c r="G218" s="71">
        <f>SUMIF('Nhập'!$J$11:$J$19999,$B218,'Nhập'!$M$11:$M$19999)</f>
        <v>0</v>
      </c>
      <c r="H218" s="71">
        <f>SUMIF('Nhập'!$J$11:$J$19999,$B218,'Nhập'!$O$11:$O$19999)</f>
        <v>0</v>
      </c>
      <c r="I218" s="71">
        <f>SUMIF(Xuat!$I$11:$I$19999,$B218,Xuat!$K$11:$K$19999)</f>
        <v>0</v>
      </c>
      <c r="J218" s="71">
        <f>SUMIF(Xuat!$I$11:$I$19999,$B218,Xuat!$K$11:$K$19999)</f>
        <v>0</v>
      </c>
      <c r="K218" s="71">
        <f t="shared" ref="K218:L218" si="422">E218+G218-I218</f>
        <v>0</v>
      </c>
      <c r="L218" s="71">
        <f t="shared" si="422"/>
        <v>0</v>
      </c>
      <c r="M218" s="71">
        <f t="shared" ref="M218:N218" si="423">E218+G218</f>
        <v>0</v>
      </c>
      <c r="N218" s="71">
        <f t="shared" si="423"/>
        <v>0</v>
      </c>
      <c r="O218" s="73" t="str">
        <f t="shared" si="5"/>
        <v/>
      </c>
      <c r="P218" s="71">
        <f t="shared" si="6"/>
        <v>0</v>
      </c>
      <c r="Q218" s="74"/>
      <c r="R218" s="75"/>
      <c r="S218" s="75"/>
      <c r="T218" s="75"/>
      <c r="U218" s="75"/>
      <c r="V218" s="75"/>
      <c r="W218" s="75"/>
      <c r="X218" s="75"/>
      <c r="Y218" s="75"/>
      <c r="Z218" s="75"/>
    </row>
    <row r="219" ht="18.75" customHeight="1">
      <c r="A219" s="65" t="str">
        <f t="shared" si="7"/>
        <v/>
      </c>
      <c r="B219" s="66"/>
      <c r="C219" s="67" t="str">
        <f t="shared" si="204"/>
        <v/>
      </c>
      <c r="D219" s="68" t="str">
        <f t="shared" si="205"/>
        <v/>
      </c>
      <c r="E219" s="69"/>
      <c r="F219" s="69"/>
      <c r="G219" s="71">
        <f>SUMIF('Nhập'!$J$11:$J$19999,$B219,'Nhập'!$M$11:$M$19999)</f>
        <v>0</v>
      </c>
      <c r="H219" s="71">
        <f>SUMIF('Nhập'!$J$11:$J$19999,$B219,'Nhập'!$O$11:$O$19999)</f>
        <v>0</v>
      </c>
      <c r="I219" s="71">
        <f>SUMIF(Xuat!$I$11:$I$19999,$B219,Xuat!$K$11:$K$19999)</f>
        <v>0</v>
      </c>
      <c r="J219" s="71">
        <f>SUMIF(Xuat!$I$11:$I$19999,$B219,Xuat!$K$11:$K$19999)</f>
        <v>0</v>
      </c>
      <c r="K219" s="71">
        <f t="shared" ref="K219:L219" si="424">E219+G219-I219</f>
        <v>0</v>
      </c>
      <c r="L219" s="71">
        <f t="shared" si="424"/>
        <v>0</v>
      </c>
      <c r="M219" s="71">
        <f t="shared" ref="M219:N219" si="425">E219+G219</f>
        <v>0</v>
      </c>
      <c r="N219" s="71">
        <f t="shared" si="425"/>
        <v>0</v>
      </c>
      <c r="O219" s="73" t="str">
        <f t="shared" si="5"/>
        <v/>
      </c>
      <c r="P219" s="71">
        <f t="shared" si="6"/>
        <v>0</v>
      </c>
      <c r="Q219" s="74"/>
      <c r="R219" s="75"/>
      <c r="S219" s="75"/>
      <c r="T219" s="75"/>
      <c r="U219" s="75"/>
      <c r="V219" s="75"/>
      <c r="W219" s="75"/>
      <c r="X219" s="75"/>
      <c r="Y219" s="75"/>
      <c r="Z219" s="75"/>
    </row>
    <row r="220" ht="18.75" customHeight="1">
      <c r="A220" s="65" t="str">
        <f t="shared" si="7"/>
        <v/>
      </c>
      <c r="B220" s="66"/>
      <c r="C220" s="67" t="str">
        <f t="shared" si="204"/>
        <v/>
      </c>
      <c r="D220" s="68" t="str">
        <f t="shared" si="205"/>
        <v/>
      </c>
      <c r="E220" s="69"/>
      <c r="F220" s="69"/>
      <c r="G220" s="71">
        <f>SUMIF('Nhập'!$J$11:$J$19999,$B220,'Nhập'!$M$11:$M$19999)</f>
        <v>0</v>
      </c>
      <c r="H220" s="71">
        <f>SUMIF('Nhập'!$J$11:$J$19999,$B220,'Nhập'!$O$11:$O$19999)</f>
        <v>0</v>
      </c>
      <c r="I220" s="71">
        <f>SUMIF(Xuat!$I$11:$I$19999,$B220,Xuat!$K$11:$K$19999)</f>
        <v>0</v>
      </c>
      <c r="J220" s="71">
        <f>SUMIF(Xuat!$I$11:$I$19999,$B220,Xuat!$K$11:$K$19999)</f>
        <v>0</v>
      </c>
      <c r="K220" s="71">
        <f t="shared" ref="K220:L220" si="426">E220+G220-I220</f>
        <v>0</v>
      </c>
      <c r="L220" s="71">
        <f t="shared" si="426"/>
        <v>0</v>
      </c>
      <c r="M220" s="71">
        <f t="shared" ref="M220:N220" si="427">E220+G220</f>
        <v>0</v>
      </c>
      <c r="N220" s="71">
        <f t="shared" si="427"/>
        <v>0</v>
      </c>
      <c r="O220" s="73" t="str">
        <f t="shared" si="5"/>
        <v/>
      </c>
      <c r="P220" s="71">
        <f t="shared" si="6"/>
        <v>0</v>
      </c>
      <c r="Q220" s="74"/>
      <c r="R220" s="75"/>
      <c r="S220" s="75"/>
      <c r="T220" s="75"/>
      <c r="U220" s="75"/>
      <c r="V220" s="75"/>
      <c r="W220" s="75"/>
      <c r="X220" s="75"/>
      <c r="Y220" s="75"/>
      <c r="Z220" s="75"/>
    </row>
    <row r="221" ht="18.75" customHeight="1">
      <c r="A221" s="65" t="str">
        <f t="shared" si="7"/>
        <v/>
      </c>
      <c r="B221" s="66"/>
      <c r="C221" s="67" t="str">
        <f t="shared" si="204"/>
        <v/>
      </c>
      <c r="D221" s="68" t="str">
        <f t="shared" si="205"/>
        <v/>
      </c>
      <c r="E221" s="69"/>
      <c r="F221" s="69"/>
      <c r="G221" s="71">
        <f>SUMIF('Nhập'!$J$11:$J$19999,$B221,'Nhập'!$M$11:$M$19999)</f>
        <v>0</v>
      </c>
      <c r="H221" s="71">
        <f>SUMIF('Nhập'!$J$11:$J$19999,$B221,'Nhập'!$O$11:$O$19999)</f>
        <v>0</v>
      </c>
      <c r="I221" s="71">
        <f>SUMIF(Xuat!$I$11:$I$19999,$B221,Xuat!$K$11:$K$19999)</f>
        <v>0</v>
      </c>
      <c r="J221" s="71">
        <f>SUMIF(Xuat!$I$11:$I$19999,$B221,Xuat!$K$11:$K$19999)</f>
        <v>0</v>
      </c>
      <c r="K221" s="71">
        <f t="shared" ref="K221:L221" si="428">E221+G221-I221</f>
        <v>0</v>
      </c>
      <c r="L221" s="71">
        <f t="shared" si="428"/>
        <v>0</v>
      </c>
      <c r="M221" s="71">
        <f t="shared" ref="M221:N221" si="429">E221+G221</f>
        <v>0</v>
      </c>
      <c r="N221" s="71">
        <f t="shared" si="429"/>
        <v>0</v>
      </c>
      <c r="O221" s="73" t="str">
        <f t="shared" si="5"/>
        <v/>
      </c>
      <c r="P221" s="71">
        <f t="shared" si="6"/>
        <v>0</v>
      </c>
      <c r="Q221" s="74"/>
      <c r="R221" s="75"/>
      <c r="S221" s="75"/>
      <c r="T221" s="75"/>
      <c r="U221" s="75"/>
      <c r="V221" s="75"/>
      <c r="W221" s="75"/>
      <c r="X221" s="75"/>
      <c r="Y221" s="75"/>
      <c r="Z221" s="75"/>
    </row>
    <row r="222" ht="18.75" customHeight="1">
      <c r="A222" s="65" t="str">
        <f t="shared" si="7"/>
        <v/>
      </c>
      <c r="B222" s="66"/>
      <c r="C222" s="67" t="str">
        <f t="shared" si="204"/>
        <v/>
      </c>
      <c r="D222" s="68" t="str">
        <f t="shared" si="205"/>
        <v/>
      </c>
      <c r="E222" s="69"/>
      <c r="F222" s="69"/>
      <c r="G222" s="71">
        <f>SUMIF('Nhập'!$J$11:$J$19999,$B222,'Nhập'!$M$11:$M$19999)</f>
        <v>0</v>
      </c>
      <c r="H222" s="71">
        <f>SUMIF('Nhập'!$J$11:$J$19999,$B222,'Nhập'!$O$11:$O$19999)</f>
        <v>0</v>
      </c>
      <c r="I222" s="71">
        <f>SUMIF(Xuat!$I$11:$I$19999,$B222,Xuat!$K$11:$K$19999)</f>
        <v>0</v>
      </c>
      <c r="J222" s="71">
        <f>SUMIF(Xuat!$I$11:$I$19999,$B222,Xuat!$K$11:$K$19999)</f>
        <v>0</v>
      </c>
      <c r="K222" s="71">
        <f t="shared" ref="K222:L222" si="430">E222+G222-I222</f>
        <v>0</v>
      </c>
      <c r="L222" s="71">
        <f t="shared" si="430"/>
        <v>0</v>
      </c>
      <c r="M222" s="71">
        <f t="shared" ref="M222:N222" si="431">E222+G222</f>
        <v>0</v>
      </c>
      <c r="N222" s="71">
        <f t="shared" si="431"/>
        <v>0</v>
      </c>
      <c r="O222" s="73" t="str">
        <f t="shared" si="5"/>
        <v/>
      </c>
      <c r="P222" s="71">
        <f t="shared" si="6"/>
        <v>0</v>
      </c>
      <c r="Q222" s="74"/>
      <c r="R222" s="75"/>
      <c r="S222" s="75"/>
      <c r="T222" s="75"/>
      <c r="U222" s="75"/>
      <c r="V222" s="75"/>
      <c r="W222" s="75"/>
      <c r="X222" s="75"/>
      <c r="Y222" s="75"/>
      <c r="Z222" s="75"/>
    </row>
    <row r="223" ht="18.75" customHeight="1">
      <c r="A223" s="65" t="str">
        <f t="shared" si="7"/>
        <v/>
      </c>
      <c r="B223" s="66"/>
      <c r="C223" s="67" t="str">
        <f t="shared" si="204"/>
        <v/>
      </c>
      <c r="D223" s="68" t="str">
        <f t="shared" si="205"/>
        <v/>
      </c>
      <c r="E223" s="69"/>
      <c r="F223" s="69"/>
      <c r="G223" s="71">
        <f>SUMIF('Nhập'!$J$11:$J$19999,$B223,'Nhập'!$M$11:$M$19999)</f>
        <v>0</v>
      </c>
      <c r="H223" s="71">
        <f>SUMIF('Nhập'!$J$11:$J$19999,$B223,'Nhập'!$O$11:$O$19999)</f>
        <v>0</v>
      </c>
      <c r="I223" s="71">
        <f>SUMIF(Xuat!$I$11:$I$19999,$B223,Xuat!$K$11:$K$19999)</f>
        <v>0</v>
      </c>
      <c r="J223" s="71">
        <f>SUMIF(Xuat!$I$11:$I$19999,$B223,Xuat!$K$11:$K$19999)</f>
        <v>0</v>
      </c>
      <c r="K223" s="71">
        <f t="shared" ref="K223:L223" si="432">E223+G223-I223</f>
        <v>0</v>
      </c>
      <c r="L223" s="71">
        <f t="shared" si="432"/>
        <v>0</v>
      </c>
      <c r="M223" s="71">
        <f t="shared" ref="M223:N223" si="433">E223+G223</f>
        <v>0</v>
      </c>
      <c r="N223" s="71">
        <f t="shared" si="433"/>
        <v>0</v>
      </c>
      <c r="O223" s="73" t="str">
        <f t="shared" si="5"/>
        <v/>
      </c>
      <c r="P223" s="71">
        <f t="shared" si="6"/>
        <v>0</v>
      </c>
      <c r="Q223" s="74"/>
      <c r="R223" s="75"/>
      <c r="S223" s="75"/>
      <c r="T223" s="75"/>
      <c r="U223" s="75"/>
      <c r="V223" s="75"/>
      <c r="W223" s="75"/>
      <c r="X223" s="75"/>
      <c r="Y223" s="75"/>
      <c r="Z223" s="75"/>
    </row>
    <row r="224" ht="18.75" customHeight="1">
      <c r="A224" s="65" t="str">
        <f t="shared" si="7"/>
        <v/>
      </c>
      <c r="B224" s="66"/>
      <c r="C224" s="67" t="str">
        <f t="shared" si="204"/>
        <v/>
      </c>
      <c r="D224" s="68" t="str">
        <f t="shared" si="205"/>
        <v/>
      </c>
      <c r="E224" s="69"/>
      <c r="F224" s="69"/>
      <c r="G224" s="71">
        <f>SUMIF('Nhập'!$J$11:$J$19999,$B224,'Nhập'!$M$11:$M$19999)</f>
        <v>0</v>
      </c>
      <c r="H224" s="71">
        <f>SUMIF('Nhập'!$J$11:$J$19999,$B224,'Nhập'!$O$11:$O$19999)</f>
        <v>0</v>
      </c>
      <c r="I224" s="71">
        <f>SUMIF(Xuat!$I$11:$I$19999,$B224,Xuat!$K$11:$K$19999)</f>
        <v>0</v>
      </c>
      <c r="J224" s="71">
        <f>SUMIF(Xuat!$I$11:$I$19999,$B224,Xuat!$K$11:$K$19999)</f>
        <v>0</v>
      </c>
      <c r="K224" s="71">
        <f t="shared" ref="K224:L224" si="434">E224+G224-I224</f>
        <v>0</v>
      </c>
      <c r="L224" s="71">
        <f t="shared" si="434"/>
        <v>0</v>
      </c>
      <c r="M224" s="71">
        <f t="shared" ref="M224:N224" si="435">E224+G224</f>
        <v>0</v>
      </c>
      <c r="N224" s="71">
        <f t="shared" si="435"/>
        <v>0</v>
      </c>
      <c r="O224" s="73" t="str">
        <f t="shared" si="5"/>
        <v/>
      </c>
      <c r="P224" s="71">
        <f t="shared" si="6"/>
        <v>0</v>
      </c>
      <c r="Q224" s="74"/>
      <c r="R224" s="75"/>
      <c r="S224" s="75"/>
      <c r="T224" s="75"/>
      <c r="U224" s="75"/>
      <c r="V224" s="75"/>
      <c r="W224" s="75"/>
      <c r="X224" s="75"/>
      <c r="Y224" s="75"/>
      <c r="Z224" s="75"/>
    </row>
    <row r="225" ht="18.75" customHeight="1">
      <c r="A225" s="65" t="str">
        <f t="shared" si="7"/>
        <v/>
      </c>
      <c r="B225" s="66"/>
      <c r="C225" s="67" t="str">
        <f t="shared" si="204"/>
        <v/>
      </c>
      <c r="D225" s="68" t="str">
        <f t="shared" si="205"/>
        <v/>
      </c>
      <c r="E225" s="69"/>
      <c r="F225" s="69"/>
      <c r="G225" s="71">
        <f>SUMIF('Nhập'!$J$11:$J$19999,$B225,'Nhập'!$M$11:$M$19999)</f>
        <v>0</v>
      </c>
      <c r="H225" s="71">
        <f>SUMIF('Nhập'!$J$11:$J$19999,$B225,'Nhập'!$O$11:$O$19999)</f>
        <v>0</v>
      </c>
      <c r="I225" s="71">
        <f>SUMIF(Xuat!$I$11:$I$19999,$B225,Xuat!$K$11:$K$19999)</f>
        <v>0</v>
      </c>
      <c r="J225" s="71">
        <f>SUMIF(Xuat!$I$11:$I$19999,$B225,Xuat!$K$11:$K$19999)</f>
        <v>0</v>
      </c>
      <c r="K225" s="71">
        <f t="shared" ref="K225:L225" si="436">E225+G225-I225</f>
        <v>0</v>
      </c>
      <c r="L225" s="71">
        <f t="shared" si="436"/>
        <v>0</v>
      </c>
      <c r="M225" s="71">
        <f t="shared" ref="M225:N225" si="437">E225+G225</f>
        <v>0</v>
      </c>
      <c r="N225" s="71">
        <f t="shared" si="437"/>
        <v>0</v>
      </c>
      <c r="O225" s="73" t="str">
        <f t="shared" si="5"/>
        <v/>
      </c>
      <c r="P225" s="71">
        <f t="shared" si="6"/>
        <v>0</v>
      </c>
      <c r="Q225" s="74"/>
      <c r="R225" s="75"/>
      <c r="S225" s="75"/>
      <c r="T225" s="75"/>
      <c r="U225" s="75"/>
      <c r="V225" s="75"/>
      <c r="W225" s="75"/>
      <c r="X225" s="75"/>
      <c r="Y225" s="75"/>
      <c r="Z225" s="75"/>
    </row>
    <row r="226" ht="18.75" customHeight="1">
      <c r="A226" s="65" t="str">
        <f t="shared" si="7"/>
        <v/>
      </c>
      <c r="B226" s="66"/>
      <c r="C226" s="67" t="str">
        <f t="shared" si="204"/>
        <v/>
      </c>
      <c r="D226" s="68" t="str">
        <f t="shared" si="205"/>
        <v/>
      </c>
      <c r="E226" s="69"/>
      <c r="F226" s="69"/>
      <c r="G226" s="71">
        <f>SUMIF('Nhập'!$J$11:$J$19999,$B226,'Nhập'!$M$11:$M$19999)</f>
        <v>0</v>
      </c>
      <c r="H226" s="71">
        <f>SUMIF('Nhập'!$J$11:$J$19999,$B226,'Nhập'!$O$11:$O$19999)</f>
        <v>0</v>
      </c>
      <c r="I226" s="71">
        <f>SUMIF(Xuat!$I$11:$I$19999,$B226,Xuat!$K$11:$K$19999)</f>
        <v>0</v>
      </c>
      <c r="J226" s="71">
        <f>SUMIF(Xuat!$I$11:$I$19999,$B226,Xuat!$K$11:$K$19999)</f>
        <v>0</v>
      </c>
      <c r="K226" s="71">
        <f t="shared" ref="K226:L226" si="438">E226+G226-I226</f>
        <v>0</v>
      </c>
      <c r="L226" s="71">
        <f t="shared" si="438"/>
        <v>0</v>
      </c>
      <c r="M226" s="71">
        <f t="shared" ref="M226:N226" si="439">E226+G226</f>
        <v>0</v>
      </c>
      <c r="N226" s="71">
        <f t="shared" si="439"/>
        <v>0</v>
      </c>
      <c r="O226" s="73" t="str">
        <f t="shared" si="5"/>
        <v/>
      </c>
      <c r="P226" s="71">
        <f t="shared" si="6"/>
        <v>0</v>
      </c>
      <c r="Q226" s="74"/>
      <c r="R226" s="75"/>
      <c r="S226" s="75"/>
      <c r="T226" s="75"/>
      <c r="U226" s="75"/>
      <c r="V226" s="75"/>
      <c r="W226" s="75"/>
      <c r="X226" s="75"/>
      <c r="Y226" s="75"/>
      <c r="Z226" s="75"/>
    </row>
    <row r="227" ht="18.75" customHeight="1">
      <c r="A227" s="65" t="str">
        <f t="shared" si="7"/>
        <v/>
      </c>
      <c r="B227" s="66"/>
      <c r="C227" s="67" t="str">
        <f t="shared" si="204"/>
        <v/>
      </c>
      <c r="D227" s="68" t="str">
        <f t="shared" si="205"/>
        <v/>
      </c>
      <c r="E227" s="69"/>
      <c r="F227" s="69"/>
      <c r="G227" s="71">
        <f>SUMIF('Nhập'!$J$11:$J$19999,$B227,'Nhập'!$M$11:$M$19999)</f>
        <v>0</v>
      </c>
      <c r="H227" s="71">
        <f>SUMIF('Nhập'!$J$11:$J$19999,$B227,'Nhập'!$O$11:$O$19999)</f>
        <v>0</v>
      </c>
      <c r="I227" s="71">
        <f>SUMIF(Xuat!$I$11:$I$19999,$B227,Xuat!$K$11:$K$19999)</f>
        <v>0</v>
      </c>
      <c r="J227" s="71">
        <f>SUMIF(Xuat!$I$11:$I$19999,$B227,Xuat!$K$11:$K$19999)</f>
        <v>0</v>
      </c>
      <c r="K227" s="71">
        <f t="shared" ref="K227:L227" si="440">E227+G227-I227</f>
        <v>0</v>
      </c>
      <c r="L227" s="71">
        <f t="shared" si="440"/>
        <v>0</v>
      </c>
      <c r="M227" s="71">
        <f t="shared" ref="M227:N227" si="441">E227+G227</f>
        <v>0</v>
      </c>
      <c r="N227" s="71">
        <f t="shared" si="441"/>
        <v>0</v>
      </c>
      <c r="O227" s="73" t="str">
        <f t="shared" si="5"/>
        <v/>
      </c>
      <c r="P227" s="71">
        <f t="shared" si="6"/>
        <v>0</v>
      </c>
      <c r="Q227" s="74"/>
      <c r="R227" s="75"/>
      <c r="S227" s="75"/>
      <c r="T227" s="75"/>
      <c r="U227" s="75"/>
      <c r="V227" s="75"/>
      <c r="W227" s="75"/>
      <c r="X227" s="75"/>
      <c r="Y227" s="75"/>
      <c r="Z227" s="75"/>
    </row>
    <row r="228" ht="18.75" customHeight="1">
      <c r="A228" s="65" t="str">
        <f t="shared" si="7"/>
        <v/>
      </c>
      <c r="B228" s="66"/>
      <c r="C228" s="67" t="str">
        <f t="shared" si="204"/>
        <v/>
      </c>
      <c r="D228" s="68" t="str">
        <f t="shared" si="205"/>
        <v/>
      </c>
      <c r="E228" s="69"/>
      <c r="F228" s="69"/>
      <c r="G228" s="71">
        <f>SUMIF('Nhập'!$J$11:$J$19999,$B228,'Nhập'!$M$11:$M$19999)</f>
        <v>0</v>
      </c>
      <c r="H228" s="71">
        <f>SUMIF('Nhập'!$J$11:$J$19999,$B228,'Nhập'!$O$11:$O$19999)</f>
        <v>0</v>
      </c>
      <c r="I228" s="71">
        <f>SUMIF(Xuat!$I$11:$I$19999,$B228,Xuat!$K$11:$K$19999)</f>
        <v>0</v>
      </c>
      <c r="J228" s="71">
        <f>SUMIF(Xuat!$I$11:$I$19999,$B228,Xuat!$K$11:$K$19999)</f>
        <v>0</v>
      </c>
      <c r="K228" s="71">
        <f t="shared" ref="K228:L228" si="442">E228+G228-I228</f>
        <v>0</v>
      </c>
      <c r="L228" s="71">
        <f t="shared" si="442"/>
        <v>0</v>
      </c>
      <c r="M228" s="71">
        <f t="shared" ref="M228:N228" si="443">E228+G228</f>
        <v>0</v>
      </c>
      <c r="N228" s="71">
        <f t="shared" si="443"/>
        <v>0</v>
      </c>
      <c r="O228" s="73" t="str">
        <f t="shared" si="5"/>
        <v/>
      </c>
      <c r="P228" s="71">
        <f t="shared" si="6"/>
        <v>0</v>
      </c>
      <c r="Q228" s="74"/>
      <c r="R228" s="75"/>
      <c r="S228" s="75"/>
      <c r="T228" s="75"/>
      <c r="U228" s="75"/>
      <c r="V228" s="75"/>
      <c r="W228" s="75"/>
      <c r="X228" s="75"/>
      <c r="Y228" s="75"/>
      <c r="Z228" s="75"/>
    </row>
    <row r="229" ht="18.75" customHeight="1">
      <c r="A229" s="65" t="str">
        <f t="shared" si="7"/>
        <v/>
      </c>
      <c r="B229" s="66"/>
      <c r="C229" s="67" t="str">
        <f t="shared" si="204"/>
        <v/>
      </c>
      <c r="D229" s="68" t="str">
        <f t="shared" si="205"/>
        <v/>
      </c>
      <c r="E229" s="69"/>
      <c r="F229" s="69"/>
      <c r="G229" s="71">
        <f>SUMIF('Nhập'!$J$11:$J$19999,$B229,'Nhập'!$M$11:$M$19999)</f>
        <v>0</v>
      </c>
      <c r="H229" s="71">
        <f>SUMIF('Nhập'!$J$11:$J$19999,$B229,'Nhập'!$O$11:$O$19999)</f>
        <v>0</v>
      </c>
      <c r="I229" s="71">
        <f>SUMIF(Xuat!$I$11:$I$19999,$B229,Xuat!$K$11:$K$19999)</f>
        <v>0</v>
      </c>
      <c r="J229" s="71">
        <f>SUMIF(Xuat!$I$11:$I$19999,$B229,Xuat!$K$11:$K$19999)</f>
        <v>0</v>
      </c>
      <c r="K229" s="71">
        <f t="shared" ref="K229:L229" si="444">E229+G229-I229</f>
        <v>0</v>
      </c>
      <c r="L229" s="71">
        <f t="shared" si="444"/>
        <v>0</v>
      </c>
      <c r="M229" s="71">
        <f t="shared" ref="M229:N229" si="445">E229+G229</f>
        <v>0</v>
      </c>
      <c r="N229" s="71">
        <f t="shared" si="445"/>
        <v>0</v>
      </c>
      <c r="O229" s="73" t="str">
        <f t="shared" si="5"/>
        <v/>
      </c>
      <c r="P229" s="71">
        <f t="shared" si="6"/>
        <v>0</v>
      </c>
      <c r="Q229" s="74"/>
      <c r="R229" s="75"/>
      <c r="S229" s="75"/>
      <c r="T229" s="75"/>
      <c r="U229" s="75"/>
      <c r="V229" s="75"/>
      <c r="W229" s="75"/>
      <c r="X229" s="75"/>
      <c r="Y229" s="75"/>
      <c r="Z229" s="75"/>
    </row>
    <row r="230" ht="18.75" customHeight="1">
      <c r="A230" s="65" t="str">
        <f t="shared" si="7"/>
        <v/>
      </c>
      <c r="B230" s="66"/>
      <c r="C230" s="67" t="str">
        <f t="shared" si="204"/>
        <v/>
      </c>
      <c r="D230" s="68" t="str">
        <f t="shared" si="205"/>
        <v/>
      </c>
      <c r="E230" s="69"/>
      <c r="F230" s="69"/>
      <c r="G230" s="71">
        <f>SUMIF('Nhập'!$J$11:$J$19999,$B230,'Nhập'!$M$11:$M$19999)</f>
        <v>0</v>
      </c>
      <c r="H230" s="71">
        <f>SUMIF('Nhập'!$J$11:$J$19999,$B230,'Nhập'!$O$11:$O$19999)</f>
        <v>0</v>
      </c>
      <c r="I230" s="71">
        <f>SUMIF(Xuat!$I$11:$I$19999,$B230,Xuat!$K$11:$K$19999)</f>
        <v>0</v>
      </c>
      <c r="J230" s="71">
        <f>SUMIF(Xuat!$I$11:$I$19999,$B230,Xuat!$K$11:$K$19999)</f>
        <v>0</v>
      </c>
      <c r="K230" s="71">
        <f t="shared" ref="K230:L230" si="446">E230+G230-I230</f>
        <v>0</v>
      </c>
      <c r="L230" s="71">
        <f t="shared" si="446"/>
        <v>0</v>
      </c>
      <c r="M230" s="71">
        <f t="shared" ref="M230:N230" si="447">E230+G230</f>
        <v>0</v>
      </c>
      <c r="N230" s="71">
        <f t="shared" si="447"/>
        <v>0</v>
      </c>
      <c r="O230" s="73" t="str">
        <f t="shared" si="5"/>
        <v/>
      </c>
      <c r="P230" s="71">
        <f t="shared" si="6"/>
        <v>0</v>
      </c>
      <c r="Q230" s="74"/>
      <c r="R230" s="75"/>
      <c r="S230" s="75"/>
      <c r="T230" s="75"/>
      <c r="U230" s="75"/>
      <c r="V230" s="75"/>
      <c r="W230" s="75"/>
      <c r="X230" s="75"/>
      <c r="Y230" s="75"/>
      <c r="Z230" s="75"/>
    </row>
    <row r="231" ht="18.75" customHeight="1">
      <c r="A231" s="65" t="str">
        <f t="shared" si="7"/>
        <v/>
      </c>
      <c r="B231" s="66"/>
      <c r="C231" s="67" t="str">
        <f t="shared" si="204"/>
        <v/>
      </c>
      <c r="D231" s="68" t="str">
        <f t="shared" si="205"/>
        <v/>
      </c>
      <c r="E231" s="69"/>
      <c r="F231" s="69"/>
      <c r="G231" s="71">
        <f>SUMIF('Nhập'!$J$11:$J$19999,$B231,'Nhập'!$M$11:$M$19999)</f>
        <v>0</v>
      </c>
      <c r="H231" s="71">
        <f>SUMIF('Nhập'!$J$11:$J$19999,$B231,'Nhập'!$O$11:$O$19999)</f>
        <v>0</v>
      </c>
      <c r="I231" s="71">
        <f>SUMIF(Xuat!$I$11:$I$19999,$B231,Xuat!$K$11:$K$19999)</f>
        <v>0</v>
      </c>
      <c r="J231" s="71">
        <f>SUMIF(Xuat!$I$11:$I$19999,$B231,Xuat!$K$11:$K$19999)</f>
        <v>0</v>
      </c>
      <c r="K231" s="71">
        <f t="shared" ref="K231:L231" si="448">E231+G231-I231</f>
        <v>0</v>
      </c>
      <c r="L231" s="71">
        <f t="shared" si="448"/>
        <v>0</v>
      </c>
      <c r="M231" s="71">
        <f t="shared" ref="M231:N231" si="449">E231+G231</f>
        <v>0</v>
      </c>
      <c r="N231" s="71">
        <f t="shared" si="449"/>
        <v>0</v>
      </c>
      <c r="O231" s="73" t="str">
        <f t="shared" si="5"/>
        <v/>
      </c>
      <c r="P231" s="71">
        <f t="shared" si="6"/>
        <v>0</v>
      </c>
      <c r="Q231" s="74"/>
      <c r="R231" s="75"/>
      <c r="S231" s="75"/>
      <c r="T231" s="75"/>
      <c r="U231" s="75"/>
      <c r="V231" s="75"/>
      <c r="W231" s="75"/>
      <c r="X231" s="75"/>
      <c r="Y231" s="75"/>
      <c r="Z231" s="75"/>
    </row>
    <row r="232" ht="18.75" customHeight="1">
      <c r="A232" s="65" t="str">
        <f t="shared" si="7"/>
        <v/>
      </c>
      <c r="B232" s="66"/>
      <c r="C232" s="67" t="str">
        <f t="shared" si="204"/>
        <v/>
      </c>
      <c r="D232" s="68" t="str">
        <f t="shared" si="205"/>
        <v/>
      </c>
      <c r="E232" s="69"/>
      <c r="F232" s="69"/>
      <c r="G232" s="71">
        <f>SUMIF('Nhập'!$J$11:$J$19999,$B232,'Nhập'!$M$11:$M$19999)</f>
        <v>0</v>
      </c>
      <c r="H232" s="71">
        <f>SUMIF('Nhập'!$J$11:$J$19999,$B232,'Nhập'!$O$11:$O$19999)</f>
        <v>0</v>
      </c>
      <c r="I232" s="71">
        <f>SUMIF(Xuat!$I$11:$I$19999,$B232,Xuat!$K$11:$K$19999)</f>
        <v>0</v>
      </c>
      <c r="J232" s="71">
        <f>SUMIF(Xuat!$I$11:$I$19999,$B232,Xuat!$K$11:$K$19999)</f>
        <v>0</v>
      </c>
      <c r="K232" s="71">
        <f t="shared" ref="K232:L232" si="450">E232+G232-I232</f>
        <v>0</v>
      </c>
      <c r="L232" s="71">
        <f t="shared" si="450"/>
        <v>0</v>
      </c>
      <c r="M232" s="71">
        <f t="shared" ref="M232:N232" si="451">E232+G232</f>
        <v>0</v>
      </c>
      <c r="N232" s="71">
        <f t="shared" si="451"/>
        <v>0</v>
      </c>
      <c r="O232" s="73" t="str">
        <f t="shared" si="5"/>
        <v/>
      </c>
      <c r="P232" s="71">
        <f t="shared" si="6"/>
        <v>0</v>
      </c>
      <c r="Q232" s="74"/>
      <c r="R232" s="75"/>
      <c r="S232" s="75"/>
      <c r="T232" s="75"/>
      <c r="U232" s="75"/>
      <c r="V232" s="75"/>
      <c r="W232" s="75"/>
      <c r="X232" s="75"/>
      <c r="Y232" s="75"/>
      <c r="Z232" s="75"/>
    </row>
    <row r="233" ht="18.75" customHeight="1">
      <c r="A233" s="65" t="str">
        <f t="shared" si="7"/>
        <v/>
      </c>
      <c r="B233" s="66"/>
      <c r="C233" s="67" t="str">
        <f t="shared" si="204"/>
        <v/>
      </c>
      <c r="D233" s="68" t="str">
        <f t="shared" si="205"/>
        <v/>
      </c>
      <c r="E233" s="69"/>
      <c r="F233" s="69"/>
      <c r="G233" s="71">
        <f>SUMIF('Nhập'!$J$11:$J$19999,$B233,'Nhập'!$M$11:$M$19999)</f>
        <v>0</v>
      </c>
      <c r="H233" s="71">
        <f>SUMIF('Nhập'!$J$11:$J$19999,$B233,'Nhập'!$O$11:$O$19999)</f>
        <v>0</v>
      </c>
      <c r="I233" s="71">
        <f>SUMIF(Xuat!$I$11:$I$19999,$B233,Xuat!$K$11:$K$19999)</f>
        <v>0</v>
      </c>
      <c r="J233" s="71">
        <f>SUMIF(Xuat!$I$11:$I$19999,$B233,Xuat!$K$11:$K$19999)</f>
        <v>0</v>
      </c>
      <c r="K233" s="71">
        <f t="shared" ref="K233:L233" si="452">E233+G233-I233</f>
        <v>0</v>
      </c>
      <c r="L233" s="71">
        <f t="shared" si="452"/>
        <v>0</v>
      </c>
      <c r="M233" s="71">
        <f t="shared" ref="M233:N233" si="453">E233+G233</f>
        <v>0</v>
      </c>
      <c r="N233" s="71">
        <f t="shared" si="453"/>
        <v>0</v>
      </c>
      <c r="O233" s="73" t="str">
        <f t="shared" si="5"/>
        <v/>
      </c>
      <c r="P233" s="71">
        <f t="shared" si="6"/>
        <v>0</v>
      </c>
      <c r="Q233" s="74"/>
      <c r="R233" s="75"/>
      <c r="S233" s="75"/>
      <c r="T233" s="75"/>
      <c r="U233" s="75"/>
      <c r="V233" s="75"/>
      <c r="W233" s="75"/>
      <c r="X233" s="75"/>
      <c r="Y233" s="75"/>
      <c r="Z233" s="75"/>
    </row>
    <row r="234" ht="18.75" customHeight="1">
      <c r="A234" s="65" t="str">
        <f t="shared" si="7"/>
        <v/>
      </c>
      <c r="B234" s="66"/>
      <c r="C234" s="67" t="str">
        <f t="shared" si="204"/>
        <v/>
      </c>
      <c r="D234" s="68" t="str">
        <f t="shared" si="205"/>
        <v/>
      </c>
      <c r="E234" s="69"/>
      <c r="F234" s="69"/>
      <c r="G234" s="71">
        <f>SUMIF('Nhập'!$J$11:$J$19999,$B234,'Nhập'!$M$11:$M$19999)</f>
        <v>0</v>
      </c>
      <c r="H234" s="71">
        <f>SUMIF('Nhập'!$J$11:$J$19999,$B234,'Nhập'!$O$11:$O$19999)</f>
        <v>0</v>
      </c>
      <c r="I234" s="71">
        <f>SUMIF(Xuat!$I$11:$I$19999,$B234,Xuat!$K$11:$K$19999)</f>
        <v>0</v>
      </c>
      <c r="J234" s="71">
        <f>SUMIF(Xuat!$I$11:$I$19999,$B234,Xuat!$K$11:$K$19999)</f>
        <v>0</v>
      </c>
      <c r="K234" s="71">
        <f t="shared" ref="K234:L234" si="454">E234+G234-I234</f>
        <v>0</v>
      </c>
      <c r="L234" s="71">
        <f t="shared" si="454"/>
        <v>0</v>
      </c>
      <c r="M234" s="71">
        <f t="shared" ref="M234:N234" si="455">E234+G234</f>
        <v>0</v>
      </c>
      <c r="N234" s="71">
        <f t="shared" si="455"/>
        <v>0</v>
      </c>
      <c r="O234" s="73" t="str">
        <f t="shared" si="5"/>
        <v/>
      </c>
      <c r="P234" s="71">
        <f t="shared" si="6"/>
        <v>0</v>
      </c>
      <c r="Q234" s="74"/>
      <c r="R234" s="75"/>
      <c r="S234" s="75"/>
      <c r="T234" s="75"/>
      <c r="U234" s="75"/>
      <c r="V234" s="75"/>
      <c r="W234" s="75"/>
      <c r="X234" s="75"/>
      <c r="Y234" s="75"/>
      <c r="Z234" s="75"/>
    </row>
    <row r="235" ht="18.75" customHeight="1">
      <c r="A235" s="65" t="str">
        <f t="shared" si="7"/>
        <v/>
      </c>
      <c r="B235" s="66"/>
      <c r="C235" s="67" t="str">
        <f t="shared" si="204"/>
        <v/>
      </c>
      <c r="D235" s="68" t="str">
        <f t="shared" si="205"/>
        <v/>
      </c>
      <c r="E235" s="69"/>
      <c r="F235" s="69"/>
      <c r="G235" s="71">
        <f>SUMIF('Nhập'!$J$11:$J$19999,$B235,'Nhập'!$M$11:$M$19999)</f>
        <v>0</v>
      </c>
      <c r="H235" s="71">
        <f>SUMIF('Nhập'!$J$11:$J$19999,$B235,'Nhập'!$O$11:$O$19999)</f>
        <v>0</v>
      </c>
      <c r="I235" s="71">
        <f>SUMIF(Xuat!$I$11:$I$19999,$B235,Xuat!$K$11:$K$19999)</f>
        <v>0</v>
      </c>
      <c r="J235" s="71">
        <f>SUMIF(Xuat!$I$11:$I$19999,$B235,Xuat!$K$11:$K$19999)</f>
        <v>0</v>
      </c>
      <c r="K235" s="71">
        <f t="shared" ref="K235:L235" si="456">E235+G235-I235</f>
        <v>0</v>
      </c>
      <c r="L235" s="71">
        <f t="shared" si="456"/>
        <v>0</v>
      </c>
      <c r="M235" s="71">
        <f t="shared" ref="M235:N235" si="457">E235+G235</f>
        <v>0</v>
      </c>
      <c r="N235" s="71">
        <f t="shared" si="457"/>
        <v>0</v>
      </c>
      <c r="O235" s="73" t="str">
        <f t="shared" si="5"/>
        <v/>
      </c>
      <c r="P235" s="71">
        <f t="shared" si="6"/>
        <v>0</v>
      </c>
      <c r="Q235" s="74"/>
      <c r="R235" s="75"/>
      <c r="S235" s="75"/>
      <c r="T235" s="75"/>
      <c r="U235" s="75"/>
      <c r="V235" s="75"/>
      <c r="W235" s="75"/>
      <c r="X235" s="75"/>
      <c r="Y235" s="75"/>
      <c r="Z235" s="75"/>
    </row>
    <row r="236" ht="18.75" customHeight="1">
      <c r="A236" s="65" t="str">
        <f t="shared" si="7"/>
        <v/>
      </c>
      <c r="B236" s="66"/>
      <c r="C236" s="67" t="str">
        <f t="shared" si="204"/>
        <v/>
      </c>
      <c r="D236" s="68" t="str">
        <f t="shared" si="205"/>
        <v/>
      </c>
      <c r="E236" s="69"/>
      <c r="F236" s="69"/>
      <c r="G236" s="71">
        <f>SUMIF('Nhập'!$J$11:$J$19999,$B236,'Nhập'!$M$11:$M$19999)</f>
        <v>0</v>
      </c>
      <c r="H236" s="71">
        <f>SUMIF('Nhập'!$J$11:$J$19999,$B236,'Nhập'!$O$11:$O$19999)</f>
        <v>0</v>
      </c>
      <c r="I236" s="71">
        <f>SUMIF(Xuat!$I$11:$I$19999,$B236,Xuat!$K$11:$K$19999)</f>
        <v>0</v>
      </c>
      <c r="J236" s="71">
        <f>SUMIF(Xuat!$I$11:$I$19999,$B236,Xuat!$K$11:$K$19999)</f>
        <v>0</v>
      </c>
      <c r="K236" s="71">
        <f t="shared" ref="K236:L236" si="458">E236+G236-I236</f>
        <v>0</v>
      </c>
      <c r="L236" s="71">
        <f t="shared" si="458"/>
        <v>0</v>
      </c>
      <c r="M236" s="71">
        <f t="shared" ref="M236:N236" si="459">E236+G236</f>
        <v>0</v>
      </c>
      <c r="N236" s="71">
        <f t="shared" si="459"/>
        <v>0</v>
      </c>
      <c r="O236" s="73" t="str">
        <f t="shared" si="5"/>
        <v/>
      </c>
      <c r="P236" s="71">
        <f t="shared" si="6"/>
        <v>0</v>
      </c>
      <c r="Q236" s="74"/>
      <c r="R236" s="75"/>
      <c r="S236" s="75"/>
      <c r="T236" s="75"/>
      <c r="U236" s="75"/>
      <c r="V236" s="75"/>
      <c r="W236" s="75"/>
      <c r="X236" s="75"/>
      <c r="Y236" s="75"/>
      <c r="Z236" s="75"/>
    </row>
    <row r="237" ht="18.75" customHeight="1">
      <c r="A237" s="65" t="str">
        <f t="shared" si="7"/>
        <v/>
      </c>
      <c r="B237" s="66"/>
      <c r="C237" s="67" t="str">
        <f t="shared" si="204"/>
        <v/>
      </c>
      <c r="D237" s="68" t="str">
        <f t="shared" si="205"/>
        <v/>
      </c>
      <c r="E237" s="69"/>
      <c r="F237" s="69"/>
      <c r="G237" s="71">
        <f>SUMIF('Nhập'!$J$11:$J$19999,$B237,'Nhập'!$M$11:$M$19999)</f>
        <v>0</v>
      </c>
      <c r="H237" s="71">
        <f>SUMIF('Nhập'!$J$11:$J$19999,$B237,'Nhập'!$O$11:$O$19999)</f>
        <v>0</v>
      </c>
      <c r="I237" s="71">
        <f>SUMIF(Xuat!$I$11:$I$19999,$B237,Xuat!$K$11:$K$19999)</f>
        <v>0</v>
      </c>
      <c r="J237" s="71">
        <f>SUMIF(Xuat!$I$11:$I$19999,$B237,Xuat!$K$11:$K$19999)</f>
        <v>0</v>
      </c>
      <c r="K237" s="71">
        <f t="shared" ref="K237:L237" si="460">E237+G237-I237</f>
        <v>0</v>
      </c>
      <c r="L237" s="71">
        <f t="shared" si="460"/>
        <v>0</v>
      </c>
      <c r="M237" s="71">
        <f t="shared" ref="M237:N237" si="461">E237+G237</f>
        <v>0</v>
      </c>
      <c r="N237" s="71">
        <f t="shared" si="461"/>
        <v>0</v>
      </c>
      <c r="O237" s="73" t="str">
        <f t="shared" si="5"/>
        <v/>
      </c>
      <c r="P237" s="71">
        <f t="shared" si="6"/>
        <v>0</v>
      </c>
      <c r="Q237" s="74"/>
      <c r="R237" s="75"/>
      <c r="S237" s="75"/>
      <c r="T237" s="75"/>
      <c r="U237" s="75"/>
      <c r="V237" s="75"/>
      <c r="W237" s="75"/>
      <c r="X237" s="75"/>
      <c r="Y237" s="75"/>
      <c r="Z237" s="75"/>
    </row>
    <row r="238" ht="18.75" customHeight="1">
      <c r="A238" s="65" t="str">
        <f t="shared" si="7"/>
        <v/>
      </c>
      <c r="B238" s="66"/>
      <c r="C238" s="67" t="str">
        <f t="shared" si="204"/>
        <v/>
      </c>
      <c r="D238" s="68" t="str">
        <f t="shared" si="205"/>
        <v/>
      </c>
      <c r="E238" s="69"/>
      <c r="F238" s="69"/>
      <c r="G238" s="71">
        <f>SUMIF('Nhập'!$J$11:$J$19999,$B238,'Nhập'!$M$11:$M$19999)</f>
        <v>0</v>
      </c>
      <c r="H238" s="71">
        <f>SUMIF('Nhập'!$J$11:$J$19999,$B238,'Nhập'!$O$11:$O$19999)</f>
        <v>0</v>
      </c>
      <c r="I238" s="71">
        <f>SUMIF(Xuat!$I$11:$I$19999,$B238,Xuat!$K$11:$K$19999)</f>
        <v>0</v>
      </c>
      <c r="J238" s="71">
        <f>SUMIF(Xuat!$I$11:$I$19999,$B238,Xuat!$K$11:$K$19999)</f>
        <v>0</v>
      </c>
      <c r="K238" s="71">
        <f t="shared" ref="K238:L238" si="462">E238+G238-I238</f>
        <v>0</v>
      </c>
      <c r="L238" s="71">
        <f t="shared" si="462"/>
        <v>0</v>
      </c>
      <c r="M238" s="71">
        <f t="shared" ref="M238:N238" si="463">E238+G238</f>
        <v>0</v>
      </c>
      <c r="N238" s="71">
        <f t="shared" si="463"/>
        <v>0</v>
      </c>
      <c r="O238" s="73" t="str">
        <f t="shared" si="5"/>
        <v/>
      </c>
      <c r="P238" s="71">
        <f t="shared" si="6"/>
        <v>0</v>
      </c>
      <c r="Q238" s="74"/>
      <c r="R238" s="75"/>
      <c r="S238" s="75"/>
      <c r="T238" s="75"/>
      <c r="U238" s="75"/>
      <c r="V238" s="75"/>
      <c r="W238" s="75"/>
      <c r="X238" s="75"/>
      <c r="Y238" s="75"/>
      <c r="Z238" s="75"/>
    </row>
    <row r="239" ht="18.75" customHeight="1">
      <c r="A239" s="65" t="str">
        <f t="shared" si="7"/>
        <v/>
      </c>
      <c r="B239" s="66"/>
      <c r="C239" s="67" t="str">
        <f t="shared" si="204"/>
        <v/>
      </c>
      <c r="D239" s="68" t="str">
        <f t="shared" si="205"/>
        <v/>
      </c>
      <c r="E239" s="69"/>
      <c r="F239" s="69"/>
      <c r="G239" s="71">
        <f>SUMIF('Nhập'!$J$11:$J$19999,$B239,'Nhập'!$M$11:$M$19999)</f>
        <v>0</v>
      </c>
      <c r="H239" s="71">
        <f>SUMIF('Nhập'!$J$11:$J$19999,$B239,'Nhập'!$O$11:$O$19999)</f>
        <v>0</v>
      </c>
      <c r="I239" s="71">
        <f>SUMIF(Xuat!$I$11:$I$19999,$B239,Xuat!$K$11:$K$19999)</f>
        <v>0</v>
      </c>
      <c r="J239" s="71">
        <f>SUMIF(Xuat!$I$11:$I$19999,$B239,Xuat!$K$11:$K$19999)</f>
        <v>0</v>
      </c>
      <c r="K239" s="71">
        <f t="shared" ref="K239:L239" si="464">E239+G239-I239</f>
        <v>0</v>
      </c>
      <c r="L239" s="71">
        <f t="shared" si="464"/>
        <v>0</v>
      </c>
      <c r="M239" s="71">
        <f t="shared" ref="M239:N239" si="465">E239+G239</f>
        <v>0</v>
      </c>
      <c r="N239" s="71">
        <f t="shared" si="465"/>
        <v>0</v>
      </c>
      <c r="O239" s="73" t="str">
        <f t="shared" si="5"/>
        <v/>
      </c>
      <c r="P239" s="71">
        <f t="shared" si="6"/>
        <v>0</v>
      </c>
      <c r="Q239" s="74"/>
      <c r="R239" s="75"/>
      <c r="S239" s="75"/>
      <c r="T239" s="75"/>
      <c r="U239" s="75"/>
      <c r="V239" s="75"/>
      <c r="W239" s="75"/>
      <c r="X239" s="75"/>
      <c r="Y239" s="75"/>
      <c r="Z239" s="75"/>
    </row>
    <row r="240" ht="18.75" customHeight="1">
      <c r="A240" s="65" t="str">
        <f t="shared" si="7"/>
        <v/>
      </c>
      <c r="B240" s="66"/>
      <c r="C240" s="67" t="str">
        <f t="shared" si="204"/>
        <v/>
      </c>
      <c r="D240" s="68" t="str">
        <f t="shared" si="205"/>
        <v/>
      </c>
      <c r="E240" s="69"/>
      <c r="F240" s="69"/>
      <c r="G240" s="71">
        <f>SUMIF('Nhập'!$J$11:$J$19999,$B240,'Nhập'!$M$11:$M$19999)</f>
        <v>0</v>
      </c>
      <c r="H240" s="71">
        <f>SUMIF('Nhập'!$J$11:$J$19999,$B240,'Nhập'!$O$11:$O$19999)</f>
        <v>0</v>
      </c>
      <c r="I240" s="71">
        <f>SUMIF(Xuat!$I$11:$I$19999,$B240,Xuat!$K$11:$K$19999)</f>
        <v>0</v>
      </c>
      <c r="J240" s="71">
        <f>SUMIF(Xuat!$I$11:$I$19999,$B240,Xuat!$K$11:$K$19999)</f>
        <v>0</v>
      </c>
      <c r="K240" s="71">
        <f t="shared" ref="K240:L240" si="466">E240+G240-I240</f>
        <v>0</v>
      </c>
      <c r="L240" s="71">
        <f t="shared" si="466"/>
        <v>0</v>
      </c>
      <c r="M240" s="71">
        <f t="shared" ref="M240:N240" si="467">E240+G240</f>
        <v>0</v>
      </c>
      <c r="N240" s="71">
        <f t="shared" si="467"/>
        <v>0</v>
      </c>
      <c r="O240" s="73" t="str">
        <f t="shared" si="5"/>
        <v/>
      </c>
      <c r="P240" s="71">
        <f t="shared" si="6"/>
        <v>0</v>
      </c>
      <c r="Q240" s="74"/>
      <c r="R240" s="75"/>
      <c r="S240" s="75"/>
      <c r="T240" s="75"/>
      <c r="U240" s="75"/>
      <c r="V240" s="75"/>
      <c r="W240" s="75"/>
      <c r="X240" s="75"/>
      <c r="Y240" s="75"/>
      <c r="Z240" s="75"/>
    </row>
    <row r="241" ht="18.75" customHeight="1">
      <c r="A241" s="65" t="str">
        <f t="shared" si="7"/>
        <v/>
      </c>
      <c r="B241" s="66"/>
      <c r="C241" s="67" t="str">
        <f t="shared" si="204"/>
        <v/>
      </c>
      <c r="D241" s="68" t="str">
        <f t="shared" si="205"/>
        <v/>
      </c>
      <c r="E241" s="69"/>
      <c r="F241" s="69"/>
      <c r="G241" s="71">
        <f>SUMIF('Nhập'!$J$11:$J$19999,$B241,'Nhập'!$M$11:$M$19999)</f>
        <v>0</v>
      </c>
      <c r="H241" s="71">
        <f>SUMIF('Nhập'!$J$11:$J$19999,$B241,'Nhập'!$O$11:$O$19999)</f>
        <v>0</v>
      </c>
      <c r="I241" s="71">
        <f>SUMIF(Xuat!$I$11:$I$19999,$B241,Xuat!$K$11:$K$19999)</f>
        <v>0</v>
      </c>
      <c r="J241" s="71">
        <f>SUMIF(Xuat!$I$11:$I$19999,$B241,Xuat!$K$11:$K$19999)</f>
        <v>0</v>
      </c>
      <c r="K241" s="71">
        <f t="shared" ref="K241:L241" si="468">E241+G241-I241</f>
        <v>0</v>
      </c>
      <c r="L241" s="71">
        <f t="shared" si="468"/>
        <v>0</v>
      </c>
      <c r="M241" s="71">
        <f t="shared" ref="M241:N241" si="469">E241+G241</f>
        <v>0</v>
      </c>
      <c r="N241" s="71">
        <f t="shared" si="469"/>
        <v>0</v>
      </c>
      <c r="O241" s="73" t="str">
        <f t="shared" si="5"/>
        <v/>
      </c>
      <c r="P241" s="71">
        <f t="shared" si="6"/>
        <v>0</v>
      </c>
      <c r="Q241" s="74"/>
      <c r="R241" s="75"/>
      <c r="S241" s="75"/>
      <c r="T241" s="75"/>
      <c r="U241" s="75"/>
      <c r="V241" s="75"/>
      <c r="W241" s="75"/>
      <c r="X241" s="75"/>
      <c r="Y241" s="75"/>
      <c r="Z241" s="75"/>
    </row>
    <row r="242" ht="18.75" customHeight="1">
      <c r="A242" s="65" t="str">
        <f t="shared" si="7"/>
        <v/>
      </c>
      <c r="B242" s="66"/>
      <c r="C242" s="67" t="str">
        <f t="shared" si="204"/>
        <v/>
      </c>
      <c r="D242" s="68" t="str">
        <f t="shared" si="205"/>
        <v/>
      </c>
      <c r="E242" s="69"/>
      <c r="F242" s="69"/>
      <c r="G242" s="71">
        <f>SUMIF('Nhập'!$J$11:$J$19999,$B242,'Nhập'!$M$11:$M$19999)</f>
        <v>0</v>
      </c>
      <c r="H242" s="71">
        <f>SUMIF('Nhập'!$J$11:$J$19999,$B242,'Nhập'!$O$11:$O$19999)</f>
        <v>0</v>
      </c>
      <c r="I242" s="71">
        <f>SUMIF(Xuat!$I$11:$I$19999,$B242,Xuat!$K$11:$K$19999)</f>
        <v>0</v>
      </c>
      <c r="J242" s="71">
        <f>SUMIF(Xuat!$I$11:$I$19999,$B242,Xuat!$K$11:$K$19999)</f>
        <v>0</v>
      </c>
      <c r="K242" s="71">
        <f t="shared" ref="K242:L242" si="470">E242+G242-I242</f>
        <v>0</v>
      </c>
      <c r="L242" s="71">
        <f t="shared" si="470"/>
        <v>0</v>
      </c>
      <c r="M242" s="71">
        <f t="shared" ref="M242:N242" si="471">E242+G242</f>
        <v>0</v>
      </c>
      <c r="N242" s="71">
        <f t="shared" si="471"/>
        <v>0</v>
      </c>
      <c r="O242" s="73" t="str">
        <f t="shared" si="5"/>
        <v/>
      </c>
      <c r="P242" s="71">
        <f t="shared" si="6"/>
        <v>0</v>
      </c>
      <c r="Q242" s="74"/>
      <c r="R242" s="75"/>
      <c r="S242" s="75"/>
      <c r="T242" s="75"/>
      <c r="U242" s="75"/>
      <c r="V242" s="75"/>
      <c r="W242" s="75"/>
      <c r="X242" s="75"/>
      <c r="Y242" s="75"/>
      <c r="Z242" s="75"/>
    </row>
    <row r="243" ht="18.75" customHeight="1">
      <c r="A243" s="65" t="str">
        <f t="shared" si="7"/>
        <v/>
      </c>
      <c r="B243" s="66"/>
      <c r="C243" s="67" t="str">
        <f t="shared" si="204"/>
        <v/>
      </c>
      <c r="D243" s="68" t="str">
        <f t="shared" si="205"/>
        <v/>
      </c>
      <c r="E243" s="69"/>
      <c r="F243" s="69"/>
      <c r="G243" s="71">
        <f>SUMIF('Nhập'!$J$11:$J$19999,$B243,'Nhập'!$M$11:$M$19999)</f>
        <v>0</v>
      </c>
      <c r="H243" s="71">
        <f>SUMIF('Nhập'!$J$11:$J$19999,$B243,'Nhập'!$O$11:$O$19999)</f>
        <v>0</v>
      </c>
      <c r="I243" s="71">
        <f>SUMIF(Xuat!$I$11:$I$19999,$B243,Xuat!$K$11:$K$19999)</f>
        <v>0</v>
      </c>
      <c r="J243" s="71">
        <f>SUMIF(Xuat!$I$11:$I$19999,$B243,Xuat!$K$11:$K$19999)</f>
        <v>0</v>
      </c>
      <c r="K243" s="71">
        <f t="shared" ref="K243:L243" si="472">E243+G243-I243</f>
        <v>0</v>
      </c>
      <c r="L243" s="71">
        <f t="shared" si="472"/>
        <v>0</v>
      </c>
      <c r="M243" s="71">
        <f t="shared" ref="M243:N243" si="473">E243+G243</f>
        <v>0</v>
      </c>
      <c r="N243" s="71">
        <f t="shared" si="473"/>
        <v>0</v>
      </c>
      <c r="O243" s="73" t="str">
        <f t="shared" si="5"/>
        <v/>
      </c>
      <c r="P243" s="71">
        <f t="shared" si="6"/>
        <v>0</v>
      </c>
      <c r="Q243" s="74"/>
      <c r="R243" s="75"/>
      <c r="S243" s="75"/>
      <c r="T243" s="75"/>
      <c r="U243" s="75"/>
      <c r="V243" s="75"/>
      <c r="W243" s="75"/>
      <c r="X243" s="75"/>
      <c r="Y243" s="75"/>
      <c r="Z243" s="75"/>
    </row>
    <row r="244" ht="18.75" customHeight="1">
      <c r="A244" s="65" t="str">
        <f t="shared" si="7"/>
        <v/>
      </c>
      <c r="B244" s="66"/>
      <c r="C244" s="67" t="str">
        <f t="shared" si="204"/>
        <v/>
      </c>
      <c r="D244" s="68" t="str">
        <f t="shared" si="205"/>
        <v/>
      </c>
      <c r="E244" s="69"/>
      <c r="F244" s="69"/>
      <c r="G244" s="71">
        <f>SUMIF('Nhập'!$J$11:$J$19999,$B244,'Nhập'!$M$11:$M$19999)</f>
        <v>0</v>
      </c>
      <c r="H244" s="71">
        <f>SUMIF('Nhập'!$J$11:$J$19999,$B244,'Nhập'!$O$11:$O$19999)</f>
        <v>0</v>
      </c>
      <c r="I244" s="71">
        <f>SUMIF(Xuat!$I$11:$I$19999,$B244,Xuat!$K$11:$K$19999)</f>
        <v>0</v>
      </c>
      <c r="J244" s="71">
        <f>SUMIF(Xuat!$I$11:$I$19999,$B244,Xuat!$K$11:$K$19999)</f>
        <v>0</v>
      </c>
      <c r="K244" s="71">
        <f t="shared" ref="K244:L244" si="474">E244+G244-I244</f>
        <v>0</v>
      </c>
      <c r="L244" s="71">
        <f t="shared" si="474"/>
        <v>0</v>
      </c>
      <c r="M244" s="71">
        <f t="shared" ref="M244:N244" si="475">E244+G244</f>
        <v>0</v>
      </c>
      <c r="N244" s="71">
        <f t="shared" si="475"/>
        <v>0</v>
      </c>
      <c r="O244" s="73" t="str">
        <f t="shared" si="5"/>
        <v/>
      </c>
      <c r="P244" s="71">
        <f t="shared" si="6"/>
        <v>0</v>
      </c>
      <c r="Q244" s="74"/>
      <c r="R244" s="75"/>
      <c r="S244" s="75"/>
      <c r="T244" s="75"/>
      <c r="U244" s="75"/>
      <c r="V244" s="75"/>
      <c r="W244" s="75"/>
      <c r="X244" s="75"/>
      <c r="Y244" s="75"/>
      <c r="Z244" s="75"/>
    </row>
    <row r="245" ht="18.75" customHeight="1">
      <c r="A245" s="65" t="str">
        <f t="shared" si="7"/>
        <v/>
      </c>
      <c r="B245" s="66"/>
      <c r="C245" s="67" t="str">
        <f t="shared" si="204"/>
        <v/>
      </c>
      <c r="D245" s="68" t="str">
        <f t="shared" si="205"/>
        <v/>
      </c>
      <c r="E245" s="69"/>
      <c r="F245" s="69"/>
      <c r="G245" s="71">
        <f>SUMIF('Nhập'!$J$11:$J$19999,$B245,'Nhập'!$M$11:$M$19999)</f>
        <v>0</v>
      </c>
      <c r="H245" s="71">
        <f>SUMIF('Nhập'!$J$11:$J$19999,$B245,'Nhập'!$O$11:$O$19999)</f>
        <v>0</v>
      </c>
      <c r="I245" s="71">
        <f>SUMIF(Xuat!$I$11:$I$19999,$B245,Xuat!$K$11:$K$19999)</f>
        <v>0</v>
      </c>
      <c r="J245" s="71">
        <f>SUMIF(Xuat!$I$11:$I$19999,$B245,Xuat!$K$11:$K$19999)</f>
        <v>0</v>
      </c>
      <c r="K245" s="71">
        <f t="shared" ref="K245:L245" si="476">E245+G245-I245</f>
        <v>0</v>
      </c>
      <c r="L245" s="71">
        <f t="shared" si="476"/>
        <v>0</v>
      </c>
      <c r="M245" s="71">
        <f t="shared" ref="M245:N245" si="477">E245+G245</f>
        <v>0</v>
      </c>
      <c r="N245" s="71">
        <f t="shared" si="477"/>
        <v>0</v>
      </c>
      <c r="O245" s="73" t="str">
        <f t="shared" si="5"/>
        <v/>
      </c>
      <c r="P245" s="71">
        <f t="shared" si="6"/>
        <v>0</v>
      </c>
      <c r="Q245" s="74"/>
      <c r="R245" s="75"/>
      <c r="S245" s="75"/>
      <c r="T245" s="75"/>
      <c r="U245" s="75"/>
      <c r="V245" s="75"/>
      <c r="W245" s="75"/>
      <c r="X245" s="75"/>
      <c r="Y245" s="75"/>
      <c r="Z245" s="75"/>
    </row>
    <row r="246" ht="18.75" customHeight="1">
      <c r="A246" s="65" t="str">
        <f t="shared" si="7"/>
        <v/>
      </c>
      <c r="B246" s="66"/>
      <c r="C246" s="67" t="str">
        <f t="shared" si="204"/>
        <v/>
      </c>
      <c r="D246" s="68" t="str">
        <f t="shared" si="205"/>
        <v/>
      </c>
      <c r="E246" s="69"/>
      <c r="F246" s="69"/>
      <c r="G246" s="71">
        <f>SUMIF('Nhập'!$J$11:$J$19999,$B246,'Nhập'!$M$11:$M$19999)</f>
        <v>0</v>
      </c>
      <c r="H246" s="71">
        <f>SUMIF('Nhập'!$J$11:$J$19999,$B246,'Nhập'!$O$11:$O$19999)</f>
        <v>0</v>
      </c>
      <c r="I246" s="71">
        <f>SUMIF(Xuat!$I$11:$I$19999,$B246,Xuat!$K$11:$K$19999)</f>
        <v>0</v>
      </c>
      <c r="J246" s="71">
        <f>SUMIF(Xuat!$I$11:$I$19999,$B246,Xuat!$K$11:$K$19999)</f>
        <v>0</v>
      </c>
      <c r="K246" s="71">
        <f t="shared" ref="K246:L246" si="478">E246+G246-I246</f>
        <v>0</v>
      </c>
      <c r="L246" s="71">
        <f t="shared" si="478"/>
        <v>0</v>
      </c>
      <c r="M246" s="71">
        <f t="shared" ref="M246:N246" si="479">E246+G246</f>
        <v>0</v>
      </c>
      <c r="N246" s="71">
        <f t="shared" si="479"/>
        <v>0</v>
      </c>
      <c r="O246" s="73" t="str">
        <f t="shared" si="5"/>
        <v/>
      </c>
      <c r="P246" s="71">
        <f t="shared" si="6"/>
        <v>0</v>
      </c>
      <c r="Q246" s="74"/>
      <c r="R246" s="75"/>
      <c r="S246" s="75"/>
      <c r="T246" s="75"/>
      <c r="U246" s="75"/>
      <c r="V246" s="75"/>
      <c r="W246" s="75"/>
      <c r="X246" s="75"/>
      <c r="Y246" s="75"/>
      <c r="Z246" s="75"/>
    </row>
    <row r="247" ht="18.75" customHeight="1">
      <c r="A247" s="65" t="str">
        <f t="shared" si="7"/>
        <v/>
      </c>
      <c r="B247" s="66"/>
      <c r="C247" s="67" t="str">
        <f t="shared" si="204"/>
        <v/>
      </c>
      <c r="D247" s="68" t="str">
        <f t="shared" si="205"/>
        <v/>
      </c>
      <c r="E247" s="69"/>
      <c r="F247" s="69"/>
      <c r="G247" s="71">
        <f>SUMIF('Nhập'!$J$11:$J$19999,$B247,'Nhập'!$M$11:$M$19999)</f>
        <v>0</v>
      </c>
      <c r="H247" s="71">
        <f>SUMIF('Nhập'!$J$11:$J$19999,$B247,'Nhập'!$O$11:$O$19999)</f>
        <v>0</v>
      </c>
      <c r="I247" s="71">
        <f>SUMIF(Xuat!$I$11:$I$19999,$B247,Xuat!$K$11:$K$19999)</f>
        <v>0</v>
      </c>
      <c r="J247" s="71">
        <f>SUMIF(Xuat!$I$11:$I$19999,$B247,Xuat!$K$11:$K$19999)</f>
        <v>0</v>
      </c>
      <c r="K247" s="71">
        <f t="shared" ref="K247:L247" si="480">E247+G247-I247</f>
        <v>0</v>
      </c>
      <c r="L247" s="71">
        <f t="shared" si="480"/>
        <v>0</v>
      </c>
      <c r="M247" s="71">
        <f t="shared" ref="M247:N247" si="481">E247+G247</f>
        <v>0</v>
      </c>
      <c r="N247" s="71">
        <f t="shared" si="481"/>
        <v>0</v>
      </c>
      <c r="O247" s="73" t="str">
        <f t="shared" si="5"/>
        <v/>
      </c>
      <c r="P247" s="71">
        <f t="shared" si="6"/>
        <v>0</v>
      </c>
      <c r="Q247" s="74"/>
      <c r="R247" s="75"/>
      <c r="S247" s="75"/>
      <c r="T247" s="75"/>
      <c r="U247" s="75"/>
      <c r="V247" s="75"/>
      <c r="W247" s="75"/>
      <c r="X247" s="75"/>
      <c r="Y247" s="75"/>
      <c r="Z247" s="75"/>
    </row>
    <row r="248" ht="18.75" customHeight="1">
      <c r="A248" s="65" t="str">
        <f t="shared" si="7"/>
        <v/>
      </c>
      <c r="B248" s="66"/>
      <c r="C248" s="67" t="str">
        <f t="shared" si="204"/>
        <v/>
      </c>
      <c r="D248" s="68" t="str">
        <f t="shared" si="205"/>
        <v/>
      </c>
      <c r="E248" s="69"/>
      <c r="F248" s="69"/>
      <c r="G248" s="71">
        <f>SUMIF('Nhập'!$J$11:$J$19999,$B248,'Nhập'!$M$11:$M$19999)</f>
        <v>0</v>
      </c>
      <c r="H248" s="71">
        <f>SUMIF('Nhập'!$J$11:$J$19999,$B248,'Nhập'!$O$11:$O$19999)</f>
        <v>0</v>
      </c>
      <c r="I248" s="71">
        <f>SUMIF(Xuat!$I$11:$I$19999,$B248,Xuat!$K$11:$K$19999)</f>
        <v>0</v>
      </c>
      <c r="J248" s="71">
        <f>SUMIF(Xuat!$I$11:$I$19999,$B248,Xuat!$K$11:$K$19999)</f>
        <v>0</v>
      </c>
      <c r="K248" s="71">
        <f t="shared" ref="K248:L248" si="482">E248+G248-I248</f>
        <v>0</v>
      </c>
      <c r="L248" s="71">
        <f t="shared" si="482"/>
        <v>0</v>
      </c>
      <c r="M248" s="71">
        <f t="shared" ref="M248:N248" si="483">E248+G248</f>
        <v>0</v>
      </c>
      <c r="N248" s="71">
        <f t="shared" si="483"/>
        <v>0</v>
      </c>
      <c r="O248" s="73" t="str">
        <f t="shared" si="5"/>
        <v/>
      </c>
      <c r="P248" s="71">
        <f t="shared" si="6"/>
        <v>0</v>
      </c>
      <c r="Q248" s="74"/>
      <c r="R248" s="75"/>
      <c r="S248" s="75"/>
      <c r="T248" s="75"/>
      <c r="U248" s="75"/>
      <c r="V248" s="75"/>
      <c r="W248" s="75"/>
      <c r="X248" s="75"/>
      <c r="Y248" s="75"/>
      <c r="Z248" s="75"/>
    </row>
    <row r="249" ht="18.75" customHeight="1">
      <c r="A249" s="65" t="str">
        <f t="shared" si="7"/>
        <v/>
      </c>
      <c r="B249" s="66"/>
      <c r="C249" s="67" t="str">
        <f t="shared" si="204"/>
        <v/>
      </c>
      <c r="D249" s="68" t="str">
        <f t="shared" si="205"/>
        <v/>
      </c>
      <c r="E249" s="69"/>
      <c r="F249" s="69"/>
      <c r="G249" s="71">
        <f>SUMIF('Nhập'!$J$11:$J$19999,$B249,'Nhập'!$M$11:$M$19999)</f>
        <v>0</v>
      </c>
      <c r="H249" s="71">
        <f>SUMIF('Nhập'!$J$11:$J$19999,$B249,'Nhập'!$O$11:$O$19999)</f>
        <v>0</v>
      </c>
      <c r="I249" s="71">
        <f>SUMIF(Xuat!$I$11:$I$19999,$B249,Xuat!$K$11:$K$19999)</f>
        <v>0</v>
      </c>
      <c r="J249" s="71">
        <f>SUMIF(Xuat!$I$11:$I$19999,$B249,Xuat!$K$11:$K$19999)</f>
        <v>0</v>
      </c>
      <c r="K249" s="71">
        <f t="shared" ref="K249:L249" si="484">E249+G249-I249</f>
        <v>0</v>
      </c>
      <c r="L249" s="71">
        <f t="shared" si="484"/>
        <v>0</v>
      </c>
      <c r="M249" s="71">
        <f t="shared" ref="M249:N249" si="485">E249+G249</f>
        <v>0</v>
      </c>
      <c r="N249" s="71">
        <f t="shared" si="485"/>
        <v>0</v>
      </c>
      <c r="O249" s="73" t="str">
        <f t="shared" si="5"/>
        <v/>
      </c>
      <c r="P249" s="71">
        <f t="shared" si="6"/>
        <v>0</v>
      </c>
      <c r="Q249" s="74"/>
      <c r="R249" s="75"/>
      <c r="S249" s="75"/>
      <c r="T249" s="75"/>
      <c r="U249" s="75"/>
      <c r="V249" s="75"/>
      <c r="W249" s="75"/>
      <c r="X249" s="75"/>
      <c r="Y249" s="75"/>
      <c r="Z249" s="75"/>
    </row>
    <row r="250" ht="18.75" customHeight="1">
      <c r="A250" s="65" t="str">
        <f t="shared" si="7"/>
        <v/>
      </c>
      <c r="B250" s="66"/>
      <c r="C250" s="67" t="str">
        <f t="shared" si="204"/>
        <v/>
      </c>
      <c r="D250" s="68" t="str">
        <f t="shared" si="205"/>
        <v/>
      </c>
      <c r="E250" s="69"/>
      <c r="F250" s="69"/>
      <c r="G250" s="71">
        <f>SUMIF('Nhập'!$J$11:$J$19999,$B250,'Nhập'!$M$11:$M$19999)</f>
        <v>0</v>
      </c>
      <c r="H250" s="71">
        <f>SUMIF('Nhập'!$J$11:$J$19999,$B250,'Nhập'!$O$11:$O$19999)</f>
        <v>0</v>
      </c>
      <c r="I250" s="71">
        <f>SUMIF(Xuat!$I$11:$I$19999,$B250,Xuat!$K$11:$K$19999)</f>
        <v>0</v>
      </c>
      <c r="J250" s="71">
        <f>SUMIF(Xuat!$I$11:$I$19999,$B250,Xuat!$K$11:$K$19999)</f>
        <v>0</v>
      </c>
      <c r="K250" s="71">
        <f t="shared" ref="K250:L250" si="486">E250+G250-I250</f>
        <v>0</v>
      </c>
      <c r="L250" s="71">
        <f t="shared" si="486"/>
        <v>0</v>
      </c>
      <c r="M250" s="71">
        <f t="shared" ref="M250:N250" si="487">E250+G250</f>
        <v>0</v>
      </c>
      <c r="N250" s="71">
        <f t="shared" si="487"/>
        <v>0</v>
      </c>
      <c r="O250" s="73" t="str">
        <f t="shared" si="5"/>
        <v/>
      </c>
      <c r="P250" s="71">
        <f t="shared" si="6"/>
        <v>0</v>
      </c>
      <c r="Q250" s="74"/>
      <c r="R250" s="75"/>
      <c r="S250" s="75"/>
      <c r="T250" s="75"/>
      <c r="U250" s="75"/>
      <c r="V250" s="75"/>
      <c r="W250" s="75"/>
      <c r="X250" s="75"/>
      <c r="Y250" s="75"/>
      <c r="Z250" s="75"/>
    </row>
    <row r="251" ht="18.75" customHeight="1">
      <c r="A251" s="65" t="str">
        <f t="shared" si="7"/>
        <v/>
      </c>
      <c r="B251" s="66"/>
      <c r="C251" s="67" t="str">
        <f t="shared" si="204"/>
        <v/>
      </c>
      <c r="D251" s="68" t="str">
        <f t="shared" si="205"/>
        <v/>
      </c>
      <c r="E251" s="69"/>
      <c r="F251" s="69"/>
      <c r="G251" s="71">
        <f>SUMIF('Nhập'!$J$11:$J$19999,$B251,'Nhập'!$M$11:$M$19999)</f>
        <v>0</v>
      </c>
      <c r="H251" s="71">
        <f>SUMIF('Nhập'!$J$11:$J$19999,$B251,'Nhập'!$O$11:$O$19999)</f>
        <v>0</v>
      </c>
      <c r="I251" s="71">
        <f>SUMIF(Xuat!$I$11:$I$19999,$B251,Xuat!$K$11:$K$19999)</f>
        <v>0</v>
      </c>
      <c r="J251" s="71">
        <f>SUMIF(Xuat!$I$11:$I$19999,$B251,Xuat!$K$11:$K$19999)</f>
        <v>0</v>
      </c>
      <c r="K251" s="71">
        <f t="shared" ref="K251:L251" si="488">E251+G251-I251</f>
        <v>0</v>
      </c>
      <c r="L251" s="71">
        <f t="shared" si="488"/>
        <v>0</v>
      </c>
      <c r="M251" s="71">
        <f t="shared" ref="M251:N251" si="489">E251+G251</f>
        <v>0</v>
      </c>
      <c r="N251" s="71">
        <f t="shared" si="489"/>
        <v>0</v>
      </c>
      <c r="O251" s="73" t="str">
        <f t="shared" si="5"/>
        <v/>
      </c>
      <c r="P251" s="71">
        <f t="shared" si="6"/>
        <v>0</v>
      </c>
      <c r="Q251" s="74"/>
      <c r="R251" s="75"/>
      <c r="S251" s="75"/>
      <c r="T251" s="75"/>
      <c r="U251" s="75"/>
      <c r="V251" s="75"/>
      <c r="W251" s="75"/>
      <c r="X251" s="75"/>
      <c r="Y251" s="75"/>
      <c r="Z251" s="75"/>
    </row>
    <row r="252" ht="18.75" customHeight="1">
      <c r="A252" s="65" t="str">
        <f t="shared" si="7"/>
        <v/>
      </c>
      <c r="B252" s="66"/>
      <c r="C252" s="67" t="str">
        <f t="shared" si="204"/>
        <v/>
      </c>
      <c r="D252" s="68" t="str">
        <f t="shared" si="205"/>
        <v/>
      </c>
      <c r="E252" s="69"/>
      <c r="F252" s="69"/>
      <c r="G252" s="71">
        <f>SUMIF('Nhập'!$J$11:$J$19999,$B252,'Nhập'!$M$11:$M$19999)</f>
        <v>0</v>
      </c>
      <c r="H252" s="71">
        <f>SUMIF('Nhập'!$J$11:$J$19999,$B252,'Nhập'!$O$11:$O$19999)</f>
        <v>0</v>
      </c>
      <c r="I252" s="71">
        <f>SUMIF(Xuat!$I$11:$I$19999,$B252,Xuat!$K$11:$K$19999)</f>
        <v>0</v>
      </c>
      <c r="J252" s="71">
        <f>SUMIF(Xuat!$I$11:$I$19999,$B252,Xuat!$K$11:$K$19999)</f>
        <v>0</v>
      </c>
      <c r="K252" s="71">
        <f t="shared" ref="K252:L252" si="490">E252+G252-I252</f>
        <v>0</v>
      </c>
      <c r="L252" s="71">
        <f t="shared" si="490"/>
        <v>0</v>
      </c>
      <c r="M252" s="71">
        <f t="shared" ref="M252:N252" si="491">E252+G252</f>
        <v>0</v>
      </c>
      <c r="N252" s="71">
        <f t="shared" si="491"/>
        <v>0</v>
      </c>
      <c r="O252" s="73" t="str">
        <f t="shared" si="5"/>
        <v/>
      </c>
      <c r="P252" s="71">
        <f t="shared" si="6"/>
        <v>0</v>
      </c>
      <c r="Q252" s="74"/>
      <c r="R252" s="75"/>
      <c r="S252" s="75"/>
      <c r="T252" s="75"/>
      <c r="U252" s="75"/>
      <c r="V252" s="75"/>
      <c r="W252" s="75"/>
      <c r="X252" s="75"/>
      <c r="Y252" s="75"/>
      <c r="Z252" s="75"/>
    </row>
    <row r="253" ht="18.75" customHeight="1">
      <c r="A253" s="65" t="str">
        <f t="shared" si="7"/>
        <v/>
      </c>
      <c r="B253" s="66"/>
      <c r="C253" s="67" t="str">
        <f t="shared" si="204"/>
        <v/>
      </c>
      <c r="D253" s="68" t="str">
        <f t="shared" si="205"/>
        <v/>
      </c>
      <c r="E253" s="69"/>
      <c r="F253" s="69"/>
      <c r="G253" s="71">
        <f>SUMIF('Nhập'!$J$11:$J$19999,$B253,'Nhập'!$M$11:$M$19999)</f>
        <v>0</v>
      </c>
      <c r="H253" s="71">
        <f>SUMIF('Nhập'!$J$11:$J$19999,$B253,'Nhập'!$O$11:$O$19999)</f>
        <v>0</v>
      </c>
      <c r="I253" s="71">
        <f>SUMIF(Xuat!$I$11:$I$19999,$B253,Xuat!$K$11:$K$19999)</f>
        <v>0</v>
      </c>
      <c r="J253" s="71">
        <f>SUMIF(Xuat!$I$11:$I$19999,$B253,Xuat!$K$11:$K$19999)</f>
        <v>0</v>
      </c>
      <c r="K253" s="71">
        <f t="shared" ref="K253:L253" si="492">E253+G253-I253</f>
        <v>0</v>
      </c>
      <c r="L253" s="71">
        <f t="shared" si="492"/>
        <v>0</v>
      </c>
      <c r="M253" s="71">
        <f t="shared" ref="M253:N253" si="493">E253+G253</f>
        <v>0</v>
      </c>
      <c r="N253" s="71">
        <f t="shared" si="493"/>
        <v>0</v>
      </c>
      <c r="O253" s="73" t="str">
        <f t="shared" si="5"/>
        <v/>
      </c>
      <c r="P253" s="71">
        <f t="shared" si="6"/>
        <v>0</v>
      </c>
      <c r="Q253" s="74"/>
      <c r="R253" s="75"/>
      <c r="S253" s="75"/>
      <c r="T253" s="75"/>
      <c r="U253" s="75"/>
      <c r="V253" s="75"/>
      <c r="W253" s="75"/>
      <c r="X253" s="75"/>
      <c r="Y253" s="75"/>
      <c r="Z253" s="75"/>
    </row>
    <row r="254" ht="18.75" customHeight="1">
      <c r="A254" s="65" t="str">
        <f t="shared" si="7"/>
        <v/>
      </c>
      <c r="B254" s="66"/>
      <c r="C254" s="67" t="str">
        <f t="shared" si="204"/>
        <v/>
      </c>
      <c r="D254" s="68" t="str">
        <f t="shared" si="205"/>
        <v/>
      </c>
      <c r="E254" s="69"/>
      <c r="F254" s="69"/>
      <c r="G254" s="71">
        <f>SUMIF('Nhập'!$J$11:$J$19999,$B254,'Nhập'!$M$11:$M$19999)</f>
        <v>0</v>
      </c>
      <c r="H254" s="71">
        <f>SUMIF('Nhập'!$J$11:$J$19999,$B254,'Nhập'!$O$11:$O$19999)</f>
        <v>0</v>
      </c>
      <c r="I254" s="71">
        <f>SUMIF(Xuat!$I$11:$I$19999,$B254,Xuat!$K$11:$K$19999)</f>
        <v>0</v>
      </c>
      <c r="J254" s="71">
        <f>SUMIF(Xuat!$I$11:$I$19999,$B254,Xuat!$K$11:$K$19999)</f>
        <v>0</v>
      </c>
      <c r="K254" s="71">
        <f t="shared" ref="K254:L254" si="494">E254+G254-I254</f>
        <v>0</v>
      </c>
      <c r="L254" s="71">
        <f t="shared" si="494"/>
        <v>0</v>
      </c>
      <c r="M254" s="71">
        <f t="shared" ref="M254:N254" si="495">E254+G254</f>
        <v>0</v>
      </c>
      <c r="N254" s="71">
        <f t="shared" si="495"/>
        <v>0</v>
      </c>
      <c r="O254" s="73" t="str">
        <f t="shared" si="5"/>
        <v/>
      </c>
      <c r="P254" s="71">
        <f t="shared" si="6"/>
        <v>0</v>
      </c>
      <c r="Q254" s="74"/>
      <c r="R254" s="75"/>
      <c r="S254" s="75"/>
      <c r="T254" s="75"/>
      <c r="U254" s="75"/>
      <c r="V254" s="75"/>
      <c r="W254" s="75"/>
      <c r="X254" s="75"/>
      <c r="Y254" s="75"/>
      <c r="Z254" s="75"/>
    </row>
    <row r="255" ht="18.75" customHeight="1">
      <c r="A255" s="65" t="str">
        <f t="shared" si="7"/>
        <v/>
      </c>
      <c r="B255" s="66"/>
      <c r="C255" s="67" t="str">
        <f t="shared" si="204"/>
        <v/>
      </c>
      <c r="D255" s="68" t="str">
        <f t="shared" si="205"/>
        <v/>
      </c>
      <c r="E255" s="69"/>
      <c r="F255" s="69"/>
      <c r="G255" s="71">
        <f>SUMIF('Nhập'!$J$11:$J$19999,$B255,'Nhập'!$M$11:$M$19999)</f>
        <v>0</v>
      </c>
      <c r="H255" s="71">
        <f>SUMIF('Nhập'!$J$11:$J$19999,$B255,'Nhập'!$O$11:$O$19999)</f>
        <v>0</v>
      </c>
      <c r="I255" s="71">
        <f>SUMIF(Xuat!$I$11:$I$19999,$B255,Xuat!$K$11:$K$19999)</f>
        <v>0</v>
      </c>
      <c r="J255" s="71">
        <f>SUMIF(Xuat!$I$11:$I$19999,$B255,Xuat!$K$11:$K$19999)</f>
        <v>0</v>
      </c>
      <c r="K255" s="71">
        <f t="shared" ref="K255:L255" si="496">E255+G255-I255</f>
        <v>0</v>
      </c>
      <c r="L255" s="71">
        <f t="shared" si="496"/>
        <v>0</v>
      </c>
      <c r="M255" s="71">
        <f t="shared" ref="M255:N255" si="497">E255+G255</f>
        <v>0</v>
      </c>
      <c r="N255" s="71">
        <f t="shared" si="497"/>
        <v>0</v>
      </c>
      <c r="O255" s="73" t="str">
        <f t="shared" si="5"/>
        <v/>
      </c>
      <c r="P255" s="71">
        <f t="shared" si="6"/>
        <v>0</v>
      </c>
      <c r="Q255" s="74"/>
      <c r="R255" s="75"/>
      <c r="S255" s="75"/>
      <c r="T255" s="75"/>
      <c r="U255" s="75"/>
      <c r="V255" s="75"/>
      <c r="W255" s="75"/>
      <c r="X255" s="75"/>
      <c r="Y255" s="75"/>
      <c r="Z255" s="75"/>
    </row>
    <row r="256" ht="18.75" customHeight="1">
      <c r="A256" s="65" t="str">
        <f t="shared" si="7"/>
        <v/>
      </c>
      <c r="B256" s="66"/>
      <c r="C256" s="67" t="str">
        <f t="shared" si="204"/>
        <v/>
      </c>
      <c r="D256" s="68" t="str">
        <f t="shared" si="205"/>
        <v/>
      </c>
      <c r="E256" s="69"/>
      <c r="F256" s="69"/>
      <c r="G256" s="71">
        <f>SUMIF('Nhập'!$J$11:$J$19999,$B256,'Nhập'!$M$11:$M$19999)</f>
        <v>0</v>
      </c>
      <c r="H256" s="71">
        <f>SUMIF('Nhập'!$J$11:$J$19999,$B256,'Nhập'!$O$11:$O$19999)</f>
        <v>0</v>
      </c>
      <c r="I256" s="71">
        <f>SUMIF(Xuat!$I$11:$I$19999,$B256,Xuat!$K$11:$K$19999)</f>
        <v>0</v>
      </c>
      <c r="J256" s="71">
        <f>SUMIF(Xuat!$I$11:$I$19999,$B256,Xuat!$K$11:$K$19999)</f>
        <v>0</v>
      </c>
      <c r="K256" s="71">
        <f t="shared" ref="K256:L256" si="498">E256+G256-I256</f>
        <v>0</v>
      </c>
      <c r="L256" s="71">
        <f t="shared" si="498"/>
        <v>0</v>
      </c>
      <c r="M256" s="71">
        <f t="shared" ref="M256:N256" si="499">E256+G256</f>
        <v>0</v>
      </c>
      <c r="N256" s="71">
        <f t="shared" si="499"/>
        <v>0</v>
      </c>
      <c r="O256" s="73" t="str">
        <f t="shared" si="5"/>
        <v/>
      </c>
      <c r="P256" s="71">
        <f t="shared" si="6"/>
        <v>0</v>
      </c>
      <c r="Q256" s="74"/>
      <c r="R256" s="75"/>
      <c r="S256" s="75"/>
      <c r="T256" s="75"/>
      <c r="U256" s="75"/>
      <c r="V256" s="75"/>
      <c r="W256" s="75"/>
      <c r="X256" s="75"/>
      <c r="Y256" s="75"/>
      <c r="Z256" s="75"/>
    </row>
    <row r="257" ht="18.75" customHeight="1">
      <c r="A257" s="65" t="str">
        <f t="shared" si="7"/>
        <v/>
      </c>
      <c r="B257" s="66"/>
      <c r="C257" s="67" t="str">
        <f t="shared" si="204"/>
        <v/>
      </c>
      <c r="D257" s="68" t="str">
        <f t="shared" si="205"/>
        <v/>
      </c>
      <c r="E257" s="69"/>
      <c r="F257" s="69"/>
      <c r="G257" s="71">
        <f>SUMIF('Nhập'!$J$11:$J$19999,$B257,'Nhập'!$M$11:$M$19999)</f>
        <v>0</v>
      </c>
      <c r="H257" s="71">
        <f>SUMIF('Nhập'!$J$11:$J$19999,$B257,'Nhập'!$O$11:$O$19999)</f>
        <v>0</v>
      </c>
      <c r="I257" s="71">
        <f>SUMIF(Xuat!$I$11:$I$19999,$B257,Xuat!$K$11:$K$19999)</f>
        <v>0</v>
      </c>
      <c r="J257" s="71">
        <f>SUMIF(Xuat!$I$11:$I$19999,$B257,Xuat!$K$11:$K$19999)</f>
        <v>0</v>
      </c>
      <c r="K257" s="71">
        <f t="shared" ref="K257:L257" si="500">E257+G257-I257</f>
        <v>0</v>
      </c>
      <c r="L257" s="71">
        <f t="shared" si="500"/>
        <v>0</v>
      </c>
      <c r="M257" s="71">
        <f t="shared" ref="M257:N257" si="501">E257+G257</f>
        <v>0</v>
      </c>
      <c r="N257" s="71">
        <f t="shared" si="501"/>
        <v>0</v>
      </c>
      <c r="O257" s="73" t="str">
        <f t="shared" si="5"/>
        <v/>
      </c>
      <c r="P257" s="71">
        <f t="shared" si="6"/>
        <v>0</v>
      </c>
      <c r="Q257" s="74"/>
      <c r="R257" s="75"/>
      <c r="S257" s="75"/>
      <c r="T257" s="75"/>
      <c r="U257" s="75"/>
      <c r="V257" s="75"/>
      <c r="W257" s="75"/>
      <c r="X257" s="75"/>
      <c r="Y257" s="75"/>
      <c r="Z257" s="75"/>
    </row>
    <row r="258" ht="18.75" customHeight="1">
      <c r="A258" s="65" t="str">
        <f t="shared" si="7"/>
        <v/>
      </c>
      <c r="B258" s="66"/>
      <c r="C258" s="67" t="str">
        <f t="shared" si="204"/>
        <v/>
      </c>
      <c r="D258" s="68" t="str">
        <f t="shared" si="205"/>
        <v/>
      </c>
      <c r="E258" s="69"/>
      <c r="F258" s="69"/>
      <c r="G258" s="71">
        <f>SUMIF('Nhập'!$J$11:$J$19999,$B258,'Nhập'!$M$11:$M$19999)</f>
        <v>0</v>
      </c>
      <c r="H258" s="71">
        <f>SUMIF('Nhập'!$J$11:$J$19999,$B258,'Nhập'!$O$11:$O$19999)</f>
        <v>0</v>
      </c>
      <c r="I258" s="71">
        <f>SUMIF(Xuat!$I$11:$I$19999,$B258,Xuat!$K$11:$K$19999)</f>
        <v>0</v>
      </c>
      <c r="J258" s="71">
        <f>SUMIF(Xuat!$I$11:$I$19999,$B258,Xuat!$K$11:$K$19999)</f>
        <v>0</v>
      </c>
      <c r="K258" s="71">
        <f t="shared" ref="K258:L258" si="502">E258+G258-I258</f>
        <v>0</v>
      </c>
      <c r="L258" s="71">
        <f t="shared" si="502"/>
        <v>0</v>
      </c>
      <c r="M258" s="71">
        <f t="shared" ref="M258:N258" si="503">E258+G258</f>
        <v>0</v>
      </c>
      <c r="N258" s="71">
        <f t="shared" si="503"/>
        <v>0</v>
      </c>
      <c r="O258" s="73" t="str">
        <f t="shared" si="5"/>
        <v/>
      </c>
      <c r="P258" s="71">
        <f t="shared" si="6"/>
        <v>0</v>
      </c>
      <c r="Q258" s="74"/>
      <c r="R258" s="75"/>
      <c r="S258" s="75"/>
      <c r="T258" s="75"/>
      <c r="U258" s="75"/>
      <c r="V258" s="75"/>
      <c r="W258" s="75"/>
      <c r="X258" s="75"/>
      <c r="Y258" s="75"/>
      <c r="Z258" s="75"/>
    </row>
    <row r="259" ht="18.75" customHeight="1">
      <c r="A259" s="65" t="str">
        <f t="shared" si="7"/>
        <v/>
      </c>
      <c r="B259" s="66"/>
      <c r="C259" s="67" t="str">
        <f t="shared" si="204"/>
        <v/>
      </c>
      <c r="D259" s="68" t="str">
        <f t="shared" si="205"/>
        <v/>
      </c>
      <c r="E259" s="69"/>
      <c r="F259" s="69"/>
      <c r="G259" s="71">
        <f>SUMIF('Nhập'!$J$11:$J$19999,$B259,'Nhập'!$M$11:$M$19999)</f>
        <v>0</v>
      </c>
      <c r="H259" s="71">
        <f>SUMIF('Nhập'!$J$11:$J$19999,$B259,'Nhập'!$O$11:$O$19999)</f>
        <v>0</v>
      </c>
      <c r="I259" s="71">
        <f>SUMIF(Xuat!$I$11:$I$19999,$B259,Xuat!$K$11:$K$19999)</f>
        <v>0</v>
      </c>
      <c r="J259" s="71">
        <f>SUMIF(Xuat!$I$11:$I$19999,$B259,Xuat!$K$11:$K$19999)</f>
        <v>0</v>
      </c>
      <c r="K259" s="71">
        <f t="shared" ref="K259:L259" si="504">E259+G259-I259</f>
        <v>0</v>
      </c>
      <c r="L259" s="71">
        <f t="shared" si="504"/>
        <v>0</v>
      </c>
      <c r="M259" s="71">
        <f t="shared" ref="M259:N259" si="505">E259+G259</f>
        <v>0</v>
      </c>
      <c r="N259" s="71">
        <f t="shared" si="505"/>
        <v>0</v>
      </c>
      <c r="O259" s="73" t="str">
        <f t="shared" si="5"/>
        <v/>
      </c>
      <c r="P259" s="71">
        <f t="shared" si="6"/>
        <v>0</v>
      </c>
      <c r="Q259" s="74"/>
      <c r="R259" s="75"/>
      <c r="S259" s="75"/>
      <c r="T259" s="75"/>
      <c r="U259" s="75"/>
      <c r="V259" s="75"/>
      <c r="W259" s="75"/>
      <c r="X259" s="75"/>
      <c r="Y259" s="75"/>
      <c r="Z259" s="75"/>
    </row>
    <row r="260" ht="18.75" customHeight="1">
      <c r="A260" s="65" t="str">
        <f t="shared" si="7"/>
        <v/>
      </c>
      <c r="B260" s="66"/>
      <c r="C260" s="67" t="str">
        <f t="shared" si="204"/>
        <v/>
      </c>
      <c r="D260" s="68" t="str">
        <f t="shared" si="205"/>
        <v/>
      </c>
      <c r="E260" s="69"/>
      <c r="F260" s="69"/>
      <c r="G260" s="71">
        <f>SUMIF('Nhập'!$J$11:$J$19999,$B260,'Nhập'!$M$11:$M$19999)</f>
        <v>0</v>
      </c>
      <c r="H260" s="71">
        <f>SUMIF('Nhập'!$J$11:$J$19999,$B260,'Nhập'!$O$11:$O$19999)</f>
        <v>0</v>
      </c>
      <c r="I260" s="71">
        <f>SUMIF(Xuat!$I$11:$I$19999,$B260,Xuat!$K$11:$K$19999)</f>
        <v>0</v>
      </c>
      <c r="J260" s="71">
        <f>SUMIF(Xuat!$I$11:$I$19999,$B260,Xuat!$K$11:$K$19999)</f>
        <v>0</v>
      </c>
      <c r="K260" s="71">
        <f t="shared" ref="K260:L260" si="506">E260+G260-I260</f>
        <v>0</v>
      </c>
      <c r="L260" s="71">
        <f t="shared" si="506"/>
        <v>0</v>
      </c>
      <c r="M260" s="71">
        <f t="shared" ref="M260:N260" si="507">E260+G260</f>
        <v>0</v>
      </c>
      <c r="N260" s="71">
        <f t="shared" si="507"/>
        <v>0</v>
      </c>
      <c r="O260" s="73" t="str">
        <f t="shared" si="5"/>
        <v/>
      </c>
      <c r="P260" s="71">
        <f t="shared" si="6"/>
        <v>0</v>
      </c>
      <c r="Q260" s="74"/>
      <c r="R260" s="75"/>
      <c r="S260" s="75"/>
      <c r="T260" s="75"/>
      <c r="U260" s="75"/>
      <c r="V260" s="75"/>
      <c r="W260" s="75"/>
      <c r="X260" s="75"/>
      <c r="Y260" s="75"/>
      <c r="Z260" s="75"/>
    </row>
    <row r="261" ht="18.75" customHeight="1">
      <c r="A261" s="65" t="str">
        <f t="shared" si="7"/>
        <v/>
      </c>
      <c r="B261" s="66"/>
      <c r="C261" s="67" t="str">
        <f t="shared" si="204"/>
        <v/>
      </c>
      <c r="D261" s="68" t="str">
        <f t="shared" si="205"/>
        <v/>
      </c>
      <c r="E261" s="69"/>
      <c r="F261" s="69"/>
      <c r="G261" s="71">
        <f>SUMIF('Nhập'!$J$11:$J$19999,$B261,'Nhập'!$M$11:$M$19999)</f>
        <v>0</v>
      </c>
      <c r="H261" s="71">
        <f>SUMIF('Nhập'!$J$11:$J$19999,$B261,'Nhập'!$O$11:$O$19999)</f>
        <v>0</v>
      </c>
      <c r="I261" s="71">
        <f>SUMIF(Xuat!$I$11:$I$19999,$B261,Xuat!$K$11:$K$19999)</f>
        <v>0</v>
      </c>
      <c r="J261" s="71">
        <f>SUMIF(Xuat!$I$11:$I$19999,$B261,Xuat!$K$11:$K$19999)</f>
        <v>0</v>
      </c>
      <c r="K261" s="71">
        <f t="shared" ref="K261:L261" si="508">E261+G261-I261</f>
        <v>0</v>
      </c>
      <c r="L261" s="71">
        <f t="shared" si="508"/>
        <v>0</v>
      </c>
      <c r="M261" s="71">
        <f t="shared" ref="M261:N261" si="509">E261+G261</f>
        <v>0</v>
      </c>
      <c r="N261" s="71">
        <f t="shared" si="509"/>
        <v>0</v>
      </c>
      <c r="O261" s="73" t="str">
        <f t="shared" si="5"/>
        <v/>
      </c>
      <c r="P261" s="71">
        <f t="shared" si="6"/>
        <v>0</v>
      </c>
      <c r="Q261" s="74"/>
      <c r="R261" s="75"/>
      <c r="S261" s="75"/>
      <c r="T261" s="75"/>
      <c r="U261" s="75"/>
      <c r="V261" s="75"/>
      <c r="W261" s="75"/>
      <c r="X261" s="75"/>
      <c r="Y261" s="75"/>
      <c r="Z261" s="75"/>
    </row>
    <row r="262" ht="18.75" customHeight="1">
      <c r="A262" s="65" t="str">
        <f t="shared" si="7"/>
        <v/>
      </c>
      <c r="B262" s="66"/>
      <c r="C262" s="67" t="str">
        <f t="shared" si="204"/>
        <v/>
      </c>
      <c r="D262" s="68" t="str">
        <f t="shared" si="205"/>
        <v/>
      </c>
      <c r="E262" s="69"/>
      <c r="F262" s="69"/>
      <c r="G262" s="71">
        <f>SUMIF('Nhập'!$J$11:$J$19999,$B262,'Nhập'!$M$11:$M$19999)</f>
        <v>0</v>
      </c>
      <c r="H262" s="71">
        <f>SUMIF('Nhập'!$J$11:$J$19999,$B262,'Nhập'!$O$11:$O$19999)</f>
        <v>0</v>
      </c>
      <c r="I262" s="71">
        <f>SUMIF(Xuat!$I$11:$I$19999,$B262,Xuat!$K$11:$K$19999)</f>
        <v>0</v>
      </c>
      <c r="J262" s="71">
        <f>SUMIF(Xuat!$I$11:$I$19999,$B262,Xuat!$K$11:$K$19999)</f>
        <v>0</v>
      </c>
      <c r="K262" s="71">
        <f t="shared" ref="K262:L262" si="510">E262+G262-I262</f>
        <v>0</v>
      </c>
      <c r="L262" s="71">
        <f t="shared" si="510"/>
        <v>0</v>
      </c>
      <c r="M262" s="71">
        <f t="shared" ref="M262:N262" si="511">E262+G262</f>
        <v>0</v>
      </c>
      <c r="N262" s="71">
        <f t="shared" si="511"/>
        <v>0</v>
      </c>
      <c r="O262" s="73" t="str">
        <f t="shared" si="5"/>
        <v/>
      </c>
      <c r="P262" s="71">
        <f t="shared" si="6"/>
        <v>0</v>
      </c>
      <c r="Q262" s="74"/>
      <c r="R262" s="75"/>
      <c r="S262" s="75"/>
      <c r="T262" s="75"/>
      <c r="U262" s="75"/>
      <c r="V262" s="75"/>
      <c r="W262" s="75"/>
      <c r="X262" s="75"/>
      <c r="Y262" s="75"/>
      <c r="Z262" s="75"/>
    </row>
    <row r="263" ht="18.75" customHeight="1">
      <c r="A263" s="65" t="str">
        <f t="shared" si="7"/>
        <v/>
      </c>
      <c r="B263" s="66"/>
      <c r="C263" s="67" t="str">
        <f t="shared" si="204"/>
        <v/>
      </c>
      <c r="D263" s="68" t="str">
        <f t="shared" si="205"/>
        <v/>
      </c>
      <c r="E263" s="69"/>
      <c r="F263" s="69"/>
      <c r="G263" s="71">
        <f>SUMIF('Nhập'!$J$11:$J$19999,$B263,'Nhập'!$M$11:$M$19999)</f>
        <v>0</v>
      </c>
      <c r="H263" s="71">
        <f>SUMIF('Nhập'!$J$11:$J$19999,$B263,'Nhập'!$O$11:$O$19999)</f>
        <v>0</v>
      </c>
      <c r="I263" s="71">
        <f>SUMIF(Xuat!$I$11:$I$19999,$B263,Xuat!$K$11:$K$19999)</f>
        <v>0</v>
      </c>
      <c r="J263" s="71">
        <f>SUMIF(Xuat!$I$11:$I$19999,$B263,Xuat!$K$11:$K$19999)</f>
        <v>0</v>
      </c>
      <c r="K263" s="71">
        <f t="shared" ref="K263:L263" si="512">E263+G263-I263</f>
        <v>0</v>
      </c>
      <c r="L263" s="71">
        <f t="shared" si="512"/>
        <v>0</v>
      </c>
      <c r="M263" s="71">
        <f t="shared" ref="M263:N263" si="513">E263+G263</f>
        <v>0</v>
      </c>
      <c r="N263" s="71">
        <f t="shared" si="513"/>
        <v>0</v>
      </c>
      <c r="O263" s="73" t="str">
        <f t="shared" si="5"/>
        <v/>
      </c>
      <c r="P263" s="71">
        <f t="shared" si="6"/>
        <v>0</v>
      </c>
      <c r="Q263" s="74"/>
      <c r="R263" s="75"/>
      <c r="S263" s="75"/>
      <c r="T263" s="75"/>
      <c r="U263" s="75"/>
      <c r="V263" s="75"/>
      <c r="W263" s="75"/>
      <c r="X263" s="75"/>
      <c r="Y263" s="75"/>
      <c r="Z263" s="75"/>
    </row>
    <row r="264" ht="18.75" customHeight="1">
      <c r="A264" s="65" t="str">
        <f t="shared" si="7"/>
        <v/>
      </c>
      <c r="B264" s="66"/>
      <c r="C264" s="67" t="str">
        <f t="shared" si="204"/>
        <v/>
      </c>
      <c r="D264" s="68" t="str">
        <f t="shared" si="205"/>
        <v/>
      </c>
      <c r="E264" s="69"/>
      <c r="F264" s="69"/>
      <c r="G264" s="71">
        <f>SUMIF('Nhập'!$J$11:$J$19999,$B264,'Nhập'!$M$11:$M$19999)</f>
        <v>0</v>
      </c>
      <c r="H264" s="71">
        <f>SUMIF('Nhập'!$J$11:$J$19999,$B264,'Nhập'!$O$11:$O$19999)</f>
        <v>0</v>
      </c>
      <c r="I264" s="71">
        <f>SUMIF(Xuat!$I$11:$I$19999,$B264,Xuat!$K$11:$K$19999)</f>
        <v>0</v>
      </c>
      <c r="J264" s="71">
        <f>SUMIF(Xuat!$I$11:$I$19999,$B264,Xuat!$K$11:$K$19999)</f>
        <v>0</v>
      </c>
      <c r="K264" s="71">
        <f t="shared" ref="K264:L264" si="514">E264+G264-I264</f>
        <v>0</v>
      </c>
      <c r="L264" s="71">
        <f t="shared" si="514"/>
        <v>0</v>
      </c>
      <c r="M264" s="71">
        <f t="shared" ref="M264:N264" si="515">E264+G264</f>
        <v>0</v>
      </c>
      <c r="N264" s="71">
        <f t="shared" si="515"/>
        <v>0</v>
      </c>
      <c r="O264" s="73" t="str">
        <f t="shared" si="5"/>
        <v/>
      </c>
      <c r="P264" s="71">
        <f t="shared" si="6"/>
        <v>0</v>
      </c>
      <c r="Q264" s="74"/>
      <c r="R264" s="75"/>
      <c r="S264" s="75"/>
      <c r="T264" s="75"/>
      <c r="U264" s="75"/>
      <c r="V264" s="75"/>
      <c r="W264" s="75"/>
      <c r="X264" s="75"/>
      <c r="Y264" s="75"/>
      <c r="Z264" s="75"/>
    </row>
    <row r="265" ht="18.75" customHeight="1">
      <c r="A265" s="65" t="str">
        <f t="shared" si="7"/>
        <v/>
      </c>
      <c r="B265" s="66"/>
      <c r="C265" s="67" t="str">
        <f t="shared" si="204"/>
        <v/>
      </c>
      <c r="D265" s="68" t="str">
        <f t="shared" si="205"/>
        <v/>
      </c>
      <c r="E265" s="69"/>
      <c r="F265" s="69"/>
      <c r="G265" s="71">
        <f>SUMIF('Nhập'!$J$11:$J$19999,$B265,'Nhập'!$M$11:$M$19999)</f>
        <v>0</v>
      </c>
      <c r="H265" s="71">
        <f>SUMIF('Nhập'!$J$11:$J$19999,$B265,'Nhập'!$O$11:$O$19999)</f>
        <v>0</v>
      </c>
      <c r="I265" s="71">
        <f>SUMIF(Xuat!$I$11:$I$19999,$B265,Xuat!$K$11:$K$19999)</f>
        <v>0</v>
      </c>
      <c r="J265" s="71">
        <f>SUMIF(Xuat!$I$11:$I$19999,$B265,Xuat!$K$11:$K$19999)</f>
        <v>0</v>
      </c>
      <c r="K265" s="71">
        <f t="shared" ref="K265:L265" si="516">E265+G265-I265</f>
        <v>0</v>
      </c>
      <c r="L265" s="71">
        <f t="shared" si="516"/>
        <v>0</v>
      </c>
      <c r="M265" s="71">
        <f t="shared" ref="M265:N265" si="517">E265+G265</f>
        <v>0</v>
      </c>
      <c r="N265" s="71">
        <f t="shared" si="517"/>
        <v>0</v>
      </c>
      <c r="O265" s="73" t="str">
        <f t="shared" si="5"/>
        <v/>
      </c>
      <c r="P265" s="71">
        <f t="shared" si="6"/>
        <v>0</v>
      </c>
      <c r="Q265" s="74"/>
      <c r="R265" s="75"/>
      <c r="S265" s="75"/>
      <c r="T265" s="75"/>
      <c r="U265" s="75"/>
      <c r="V265" s="75"/>
      <c r="W265" s="75"/>
      <c r="X265" s="75"/>
      <c r="Y265" s="75"/>
      <c r="Z265" s="75"/>
    </row>
    <row r="266" ht="18.75" customHeight="1">
      <c r="A266" s="65" t="str">
        <f t="shared" si="7"/>
        <v/>
      </c>
      <c r="B266" s="66"/>
      <c r="C266" s="67" t="str">
        <f t="shared" si="204"/>
        <v/>
      </c>
      <c r="D266" s="68" t="str">
        <f t="shared" si="205"/>
        <v/>
      </c>
      <c r="E266" s="69"/>
      <c r="F266" s="69"/>
      <c r="G266" s="71">
        <f>SUMIF('Nhập'!$J$11:$J$19999,$B266,'Nhập'!$M$11:$M$19999)</f>
        <v>0</v>
      </c>
      <c r="H266" s="71">
        <f>SUMIF('Nhập'!$J$11:$J$19999,$B266,'Nhập'!$O$11:$O$19999)</f>
        <v>0</v>
      </c>
      <c r="I266" s="71">
        <f>SUMIF(Xuat!$I$11:$I$19999,$B266,Xuat!$K$11:$K$19999)</f>
        <v>0</v>
      </c>
      <c r="J266" s="71">
        <f>SUMIF(Xuat!$I$11:$I$19999,$B266,Xuat!$K$11:$K$19999)</f>
        <v>0</v>
      </c>
      <c r="K266" s="71">
        <f t="shared" ref="K266:L266" si="518">E266+G266-I266</f>
        <v>0</v>
      </c>
      <c r="L266" s="71">
        <f t="shared" si="518"/>
        <v>0</v>
      </c>
      <c r="M266" s="71">
        <f t="shared" ref="M266:N266" si="519">E266+G266</f>
        <v>0</v>
      </c>
      <c r="N266" s="71">
        <f t="shared" si="519"/>
        <v>0</v>
      </c>
      <c r="O266" s="73" t="str">
        <f t="shared" si="5"/>
        <v/>
      </c>
      <c r="P266" s="71">
        <f t="shared" si="6"/>
        <v>0</v>
      </c>
      <c r="Q266" s="74"/>
      <c r="R266" s="75"/>
      <c r="S266" s="75"/>
      <c r="T266" s="75"/>
      <c r="U266" s="75"/>
      <c r="V266" s="75"/>
      <c r="W266" s="75"/>
      <c r="X266" s="75"/>
      <c r="Y266" s="75"/>
      <c r="Z266" s="75"/>
    </row>
    <row r="267" ht="18.75" customHeight="1">
      <c r="A267" s="65" t="str">
        <f t="shared" si="7"/>
        <v/>
      </c>
      <c r="B267" s="66"/>
      <c r="C267" s="67" t="str">
        <f t="shared" si="204"/>
        <v/>
      </c>
      <c r="D267" s="68" t="str">
        <f t="shared" si="205"/>
        <v/>
      </c>
      <c r="E267" s="69"/>
      <c r="F267" s="69"/>
      <c r="G267" s="71">
        <f>SUMIF('Nhập'!$J$11:$J$19999,$B267,'Nhập'!$M$11:$M$19999)</f>
        <v>0</v>
      </c>
      <c r="H267" s="71">
        <f>SUMIF('Nhập'!$J$11:$J$19999,$B267,'Nhập'!$O$11:$O$19999)</f>
        <v>0</v>
      </c>
      <c r="I267" s="71">
        <f>SUMIF(Xuat!$I$11:$I$19999,$B267,Xuat!$K$11:$K$19999)</f>
        <v>0</v>
      </c>
      <c r="J267" s="71">
        <f>SUMIF(Xuat!$I$11:$I$19999,$B267,Xuat!$K$11:$K$19999)</f>
        <v>0</v>
      </c>
      <c r="K267" s="71">
        <f t="shared" ref="K267:L267" si="520">E267+G267-I267</f>
        <v>0</v>
      </c>
      <c r="L267" s="71">
        <f t="shared" si="520"/>
        <v>0</v>
      </c>
      <c r="M267" s="71">
        <f t="shared" ref="M267:N267" si="521">E267+G267</f>
        <v>0</v>
      </c>
      <c r="N267" s="71">
        <f t="shared" si="521"/>
        <v>0</v>
      </c>
      <c r="O267" s="73" t="str">
        <f t="shared" si="5"/>
        <v/>
      </c>
      <c r="P267" s="71">
        <f t="shared" si="6"/>
        <v>0</v>
      </c>
      <c r="Q267" s="74"/>
      <c r="R267" s="75"/>
      <c r="S267" s="75"/>
      <c r="T267" s="75"/>
      <c r="U267" s="75"/>
      <c r="V267" s="75"/>
      <c r="W267" s="75"/>
      <c r="X267" s="75"/>
      <c r="Y267" s="75"/>
      <c r="Z267" s="75"/>
    </row>
    <row r="268" ht="18.75" customHeight="1">
      <c r="A268" s="65" t="str">
        <f t="shared" si="7"/>
        <v/>
      </c>
      <c r="B268" s="66"/>
      <c r="C268" s="67" t="str">
        <f t="shared" si="204"/>
        <v/>
      </c>
      <c r="D268" s="68" t="str">
        <f t="shared" si="205"/>
        <v/>
      </c>
      <c r="E268" s="69"/>
      <c r="F268" s="69"/>
      <c r="G268" s="71">
        <f>SUMIF('Nhập'!$J$11:$J$19999,$B268,'Nhập'!$M$11:$M$19999)</f>
        <v>0</v>
      </c>
      <c r="H268" s="71">
        <f>SUMIF('Nhập'!$J$11:$J$19999,$B268,'Nhập'!$O$11:$O$19999)</f>
        <v>0</v>
      </c>
      <c r="I268" s="71">
        <f>SUMIF(Xuat!$I$11:$I$19999,$B268,Xuat!$K$11:$K$19999)</f>
        <v>0</v>
      </c>
      <c r="J268" s="71">
        <f>SUMIF(Xuat!$I$11:$I$19999,$B268,Xuat!$K$11:$K$19999)</f>
        <v>0</v>
      </c>
      <c r="K268" s="71">
        <f t="shared" ref="K268:L268" si="522">E268+G268-I268</f>
        <v>0</v>
      </c>
      <c r="L268" s="71">
        <f t="shared" si="522"/>
        <v>0</v>
      </c>
      <c r="M268" s="71">
        <f t="shared" ref="M268:N268" si="523">E268+G268</f>
        <v>0</v>
      </c>
      <c r="N268" s="71">
        <f t="shared" si="523"/>
        <v>0</v>
      </c>
      <c r="O268" s="73" t="str">
        <f t="shared" si="5"/>
        <v/>
      </c>
      <c r="P268" s="71">
        <f t="shared" si="6"/>
        <v>0</v>
      </c>
      <c r="Q268" s="74"/>
      <c r="R268" s="75"/>
      <c r="S268" s="75"/>
      <c r="T268" s="75"/>
      <c r="U268" s="75"/>
      <c r="V268" s="75"/>
      <c r="W268" s="75"/>
      <c r="X268" s="75"/>
      <c r="Y268" s="75"/>
      <c r="Z268" s="75"/>
    </row>
    <row r="269" ht="18.75" customHeight="1">
      <c r="A269" s="65" t="str">
        <f t="shared" si="7"/>
        <v/>
      </c>
      <c r="B269" s="66"/>
      <c r="C269" s="67" t="str">
        <f t="shared" si="204"/>
        <v/>
      </c>
      <c r="D269" s="68" t="str">
        <f t="shared" si="205"/>
        <v/>
      </c>
      <c r="E269" s="69"/>
      <c r="F269" s="69"/>
      <c r="G269" s="71">
        <f>SUMIF('Nhập'!$J$11:$J$19999,$B269,'Nhập'!$M$11:$M$19999)</f>
        <v>0</v>
      </c>
      <c r="H269" s="71">
        <f>SUMIF('Nhập'!$J$11:$J$19999,$B269,'Nhập'!$O$11:$O$19999)</f>
        <v>0</v>
      </c>
      <c r="I269" s="71">
        <f>SUMIF(Xuat!$I$11:$I$19999,$B269,Xuat!$K$11:$K$19999)</f>
        <v>0</v>
      </c>
      <c r="J269" s="71">
        <f>SUMIF(Xuat!$I$11:$I$19999,$B269,Xuat!$K$11:$K$19999)</f>
        <v>0</v>
      </c>
      <c r="K269" s="71">
        <f t="shared" ref="K269:L269" si="524">E269+G269-I269</f>
        <v>0</v>
      </c>
      <c r="L269" s="71">
        <f t="shared" si="524"/>
        <v>0</v>
      </c>
      <c r="M269" s="71">
        <f t="shared" ref="M269:N269" si="525">E269+G269</f>
        <v>0</v>
      </c>
      <c r="N269" s="71">
        <f t="shared" si="525"/>
        <v>0</v>
      </c>
      <c r="O269" s="73" t="str">
        <f t="shared" si="5"/>
        <v/>
      </c>
      <c r="P269" s="71">
        <f t="shared" si="6"/>
        <v>0</v>
      </c>
      <c r="Q269" s="74"/>
      <c r="R269" s="75"/>
      <c r="S269" s="75"/>
      <c r="T269" s="75"/>
      <c r="U269" s="75"/>
      <c r="V269" s="75"/>
      <c r="W269" s="75"/>
      <c r="X269" s="75"/>
      <c r="Y269" s="75"/>
      <c r="Z269" s="75"/>
    </row>
    <row r="270" ht="18.75" customHeight="1">
      <c r="A270" s="65" t="str">
        <f t="shared" si="7"/>
        <v/>
      </c>
      <c r="B270" s="66"/>
      <c r="C270" s="67" t="str">
        <f t="shared" si="204"/>
        <v/>
      </c>
      <c r="D270" s="68" t="str">
        <f t="shared" si="205"/>
        <v/>
      </c>
      <c r="E270" s="69"/>
      <c r="F270" s="69"/>
      <c r="G270" s="71">
        <f>SUMIF('Nhập'!$J$11:$J$19999,$B270,'Nhập'!$M$11:$M$19999)</f>
        <v>0</v>
      </c>
      <c r="H270" s="71">
        <f>SUMIF('Nhập'!$J$11:$J$19999,$B270,'Nhập'!$O$11:$O$19999)</f>
        <v>0</v>
      </c>
      <c r="I270" s="71">
        <f>SUMIF(Xuat!$I$11:$I$19999,$B270,Xuat!$K$11:$K$19999)</f>
        <v>0</v>
      </c>
      <c r="J270" s="71">
        <f>SUMIF(Xuat!$I$11:$I$19999,$B270,Xuat!$K$11:$K$19999)</f>
        <v>0</v>
      </c>
      <c r="K270" s="71">
        <f t="shared" ref="K270:L270" si="526">E270+G270-I270</f>
        <v>0</v>
      </c>
      <c r="L270" s="71">
        <f t="shared" si="526"/>
        <v>0</v>
      </c>
      <c r="M270" s="71">
        <f t="shared" ref="M270:N270" si="527">E270+G270</f>
        <v>0</v>
      </c>
      <c r="N270" s="71">
        <f t="shared" si="527"/>
        <v>0</v>
      </c>
      <c r="O270" s="73" t="str">
        <f t="shared" si="5"/>
        <v/>
      </c>
      <c r="P270" s="71">
        <f t="shared" si="6"/>
        <v>0</v>
      </c>
      <c r="Q270" s="74"/>
      <c r="R270" s="75"/>
      <c r="S270" s="75"/>
      <c r="T270" s="75"/>
      <c r="U270" s="75"/>
      <c r="V270" s="75"/>
      <c r="W270" s="75"/>
      <c r="X270" s="75"/>
      <c r="Y270" s="75"/>
      <c r="Z270" s="75"/>
    </row>
    <row r="271" ht="18.75" customHeight="1">
      <c r="A271" s="65" t="str">
        <f t="shared" si="7"/>
        <v/>
      </c>
      <c r="B271" s="66"/>
      <c r="C271" s="67" t="str">
        <f t="shared" si="204"/>
        <v/>
      </c>
      <c r="D271" s="68" t="str">
        <f t="shared" si="205"/>
        <v/>
      </c>
      <c r="E271" s="69"/>
      <c r="F271" s="69"/>
      <c r="G271" s="71">
        <f>SUMIF('Nhập'!$J$11:$J$19999,$B271,'Nhập'!$M$11:$M$19999)</f>
        <v>0</v>
      </c>
      <c r="H271" s="71">
        <f>SUMIF('Nhập'!$J$11:$J$19999,$B271,'Nhập'!$O$11:$O$19999)</f>
        <v>0</v>
      </c>
      <c r="I271" s="71">
        <f>SUMIF(Xuat!$I$11:$I$19999,$B271,Xuat!$K$11:$K$19999)</f>
        <v>0</v>
      </c>
      <c r="J271" s="71">
        <f>SUMIF(Xuat!$I$11:$I$19999,$B271,Xuat!$K$11:$K$19999)</f>
        <v>0</v>
      </c>
      <c r="K271" s="71">
        <f t="shared" ref="K271:L271" si="528">E271+G271-I271</f>
        <v>0</v>
      </c>
      <c r="L271" s="71">
        <f t="shared" si="528"/>
        <v>0</v>
      </c>
      <c r="M271" s="71">
        <f t="shared" ref="M271:N271" si="529">E271+G271</f>
        <v>0</v>
      </c>
      <c r="N271" s="71">
        <f t="shared" si="529"/>
        <v>0</v>
      </c>
      <c r="O271" s="73" t="str">
        <f t="shared" si="5"/>
        <v/>
      </c>
      <c r="P271" s="71">
        <f t="shared" si="6"/>
        <v>0</v>
      </c>
      <c r="Q271" s="74"/>
      <c r="R271" s="75"/>
      <c r="S271" s="75"/>
      <c r="T271" s="75"/>
      <c r="U271" s="75"/>
      <c r="V271" s="75"/>
      <c r="W271" s="75"/>
      <c r="X271" s="75"/>
      <c r="Y271" s="75"/>
      <c r="Z271" s="75"/>
    </row>
    <row r="272" ht="18.75" customHeight="1">
      <c r="A272" s="65" t="str">
        <f t="shared" si="7"/>
        <v/>
      </c>
      <c r="B272" s="66"/>
      <c r="C272" s="67" t="str">
        <f t="shared" si="204"/>
        <v/>
      </c>
      <c r="D272" s="68" t="str">
        <f t="shared" si="205"/>
        <v/>
      </c>
      <c r="E272" s="69"/>
      <c r="F272" s="69"/>
      <c r="G272" s="71">
        <f>SUMIF('Nhập'!$J$11:$J$19999,$B272,'Nhập'!$M$11:$M$19999)</f>
        <v>0</v>
      </c>
      <c r="H272" s="71">
        <f>SUMIF('Nhập'!$J$11:$J$19999,$B272,'Nhập'!$O$11:$O$19999)</f>
        <v>0</v>
      </c>
      <c r="I272" s="71">
        <f>SUMIF(Xuat!$I$11:$I$19999,$B272,Xuat!$K$11:$K$19999)</f>
        <v>0</v>
      </c>
      <c r="J272" s="71">
        <f>SUMIF(Xuat!$I$11:$I$19999,$B272,Xuat!$K$11:$K$19999)</f>
        <v>0</v>
      </c>
      <c r="K272" s="71">
        <f t="shared" ref="K272:L272" si="530">E272+G272-I272</f>
        <v>0</v>
      </c>
      <c r="L272" s="71">
        <f t="shared" si="530"/>
        <v>0</v>
      </c>
      <c r="M272" s="71">
        <f t="shared" ref="M272:N272" si="531">E272+G272</f>
        <v>0</v>
      </c>
      <c r="N272" s="71">
        <f t="shared" si="531"/>
        <v>0</v>
      </c>
      <c r="O272" s="73" t="str">
        <f t="shared" si="5"/>
        <v/>
      </c>
      <c r="P272" s="71">
        <f t="shared" si="6"/>
        <v>0</v>
      </c>
      <c r="Q272" s="74"/>
      <c r="R272" s="75"/>
      <c r="S272" s="75"/>
      <c r="T272" s="75"/>
      <c r="U272" s="75"/>
      <c r="V272" s="75"/>
      <c r="W272" s="75"/>
      <c r="X272" s="75"/>
      <c r="Y272" s="75"/>
      <c r="Z272" s="75"/>
    </row>
    <row r="273" ht="18.75" customHeight="1">
      <c r="A273" s="65" t="str">
        <f t="shared" si="7"/>
        <v/>
      </c>
      <c r="B273" s="66"/>
      <c r="C273" s="67" t="str">
        <f t="shared" si="204"/>
        <v/>
      </c>
      <c r="D273" s="68" t="str">
        <f t="shared" si="205"/>
        <v/>
      </c>
      <c r="E273" s="69"/>
      <c r="F273" s="69"/>
      <c r="G273" s="71">
        <f>SUMIF('Nhập'!$J$11:$J$19999,$B273,'Nhập'!$M$11:$M$19999)</f>
        <v>0</v>
      </c>
      <c r="H273" s="71">
        <f>SUMIF('Nhập'!$J$11:$J$19999,$B273,'Nhập'!$O$11:$O$19999)</f>
        <v>0</v>
      </c>
      <c r="I273" s="71">
        <f>SUMIF(Xuat!$I$11:$I$19999,$B273,Xuat!$K$11:$K$19999)</f>
        <v>0</v>
      </c>
      <c r="J273" s="71">
        <f>SUMIF(Xuat!$I$11:$I$19999,$B273,Xuat!$K$11:$K$19999)</f>
        <v>0</v>
      </c>
      <c r="K273" s="71">
        <f t="shared" ref="K273:L273" si="532">E273+G273-I273</f>
        <v>0</v>
      </c>
      <c r="L273" s="71">
        <f t="shared" si="532"/>
        <v>0</v>
      </c>
      <c r="M273" s="71">
        <f t="shared" ref="M273:N273" si="533">E273+G273</f>
        <v>0</v>
      </c>
      <c r="N273" s="71">
        <f t="shared" si="533"/>
        <v>0</v>
      </c>
      <c r="O273" s="73" t="str">
        <f t="shared" si="5"/>
        <v/>
      </c>
      <c r="P273" s="71">
        <f t="shared" si="6"/>
        <v>0</v>
      </c>
      <c r="Q273" s="74"/>
      <c r="R273" s="75"/>
      <c r="S273" s="75"/>
      <c r="T273" s="75"/>
      <c r="U273" s="75"/>
      <c r="V273" s="75"/>
      <c r="W273" s="75"/>
      <c r="X273" s="75"/>
      <c r="Y273" s="75"/>
      <c r="Z273" s="75"/>
    </row>
    <row r="274" ht="18.75" customHeight="1">
      <c r="A274" s="65" t="str">
        <f t="shared" si="7"/>
        <v/>
      </c>
      <c r="B274" s="66"/>
      <c r="C274" s="67" t="str">
        <f t="shared" si="204"/>
        <v/>
      </c>
      <c r="D274" s="68" t="str">
        <f t="shared" si="205"/>
        <v/>
      </c>
      <c r="E274" s="69"/>
      <c r="F274" s="69"/>
      <c r="G274" s="71">
        <f>SUMIF('Nhập'!$J$11:$J$19999,$B274,'Nhập'!$M$11:$M$19999)</f>
        <v>0</v>
      </c>
      <c r="H274" s="71">
        <f>SUMIF('Nhập'!$J$11:$J$19999,$B274,'Nhập'!$O$11:$O$19999)</f>
        <v>0</v>
      </c>
      <c r="I274" s="71">
        <f>SUMIF(Xuat!$I$11:$I$19999,$B274,Xuat!$K$11:$K$19999)</f>
        <v>0</v>
      </c>
      <c r="J274" s="71">
        <f>SUMIF(Xuat!$I$11:$I$19999,$B274,Xuat!$K$11:$K$19999)</f>
        <v>0</v>
      </c>
      <c r="K274" s="71">
        <f t="shared" ref="K274:L274" si="534">E274+G274-I274</f>
        <v>0</v>
      </c>
      <c r="L274" s="71">
        <f t="shared" si="534"/>
        <v>0</v>
      </c>
      <c r="M274" s="71">
        <f t="shared" ref="M274:N274" si="535">E274+G274</f>
        <v>0</v>
      </c>
      <c r="N274" s="71">
        <f t="shared" si="535"/>
        <v>0</v>
      </c>
      <c r="O274" s="73" t="str">
        <f t="shared" si="5"/>
        <v/>
      </c>
      <c r="P274" s="71">
        <f t="shared" si="6"/>
        <v>0</v>
      </c>
      <c r="Q274" s="74"/>
      <c r="R274" s="75"/>
      <c r="S274" s="75"/>
      <c r="T274" s="75"/>
      <c r="U274" s="75"/>
      <c r="V274" s="75"/>
      <c r="W274" s="75"/>
      <c r="X274" s="75"/>
      <c r="Y274" s="75"/>
      <c r="Z274" s="75"/>
    </row>
    <row r="275" ht="18.75" customHeight="1">
      <c r="A275" s="65" t="str">
        <f t="shared" si="7"/>
        <v/>
      </c>
      <c r="B275" s="66"/>
      <c r="C275" s="67" t="str">
        <f t="shared" si="204"/>
        <v/>
      </c>
      <c r="D275" s="68" t="str">
        <f t="shared" si="205"/>
        <v/>
      </c>
      <c r="E275" s="69"/>
      <c r="F275" s="69"/>
      <c r="G275" s="71">
        <f>SUMIF('Nhập'!$J$11:$J$19999,$B275,'Nhập'!$M$11:$M$19999)</f>
        <v>0</v>
      </c>
      <c r="H275" s="71">
        <f>SUMIF('Nhập'!$J$11:$J$19999,$B275,'Nhập'!$O$11:$O$19999)</f>
        <v>0</v>
      </c>
      <c r="I275" s="71">
        <f>SUMIF(Xuat!$I$11:$I$19999,$B275,Xuat!$K$11:$K$19999)</f>
        <v>0</v>
      </c>
      <c r="J275" s="71">
        <f>SUMIF(Xuat!$I$11:$I$19999,$B275,Xuat!$K$11:$K$19999)</f>
        <v>0</v>
      </c>
      <c r="K275" s="71">
        <f t="shared" ref="K275:L275" si="536">E275+G275-I275</f>
        <v>0</v>
      </c>
      <c r="L275" s="71">
        <f t="shared" si="536"/>
        <v>0</v>
      </c>
      <c r="M275" s="71">
        <f t="shared" ref="M275:N275" si="537">E275+G275</f>
        <v>0</v>
      </c>
      <c r="N275" s="71">
        <f t="shared" si="537"/>
        <v>0</v>
      </c>
      <c r="O275" s="73" t="str">
        <f t="shared" si="5"/>
        <v/>
      </c>
      <c r="P275" s="71">
        <f t="shared" si="6"/>
        <v>0</v>
      </c>
      <c r="Q275" s="74"/>
      <c r="R275" s="75"/>
      <c r="S275" s="75"/>
      <c r="T275" s="75"/>
      <c r="U275" s="75"/>
      <c r="V275" s="75"/>
      <c r="W275" s="75"/>
      <c r="X275" s="75"/>
      <c r="Y275" s="75"/>
      <c r="Z275" s="75"/>
    </row>
    <row r="276" ht="18.75" customHeight="1">
      <c r="A276" s="65" t="str">
        <f t="shared" si="7"/>
        <v/>
      </c>
      <c r="B276" s="66"/>
      <c r="C276" s="67" t="str">
        <f t="shared" si="204"/>
        <v/>
      </c>
      <c r="D276" s="68" t="str">
        <f t="shared" si="205"/>
        <v/>
      </c>
      <c r="E276" s="69"/>
      <c r="F276" s="69"/>
      <c r="G276" s="71">
        <f>SUMIF('Nhập'!$J$11:$J$19999,$B276,'Nhập'!$M$11:$M$19999)</f>
        <v>0</v>
      </c>
      <c r="H276" s="71">
        <f>SUMIF('Nhập'!$J$11:$J$19999,$B276,'Nhập'!$O$11:$O$19999)</f>
        <v>0</v>
      </c>
      <c r="I276" s="71">
        <f>SUMIF(Xuat!$I$11:$I$19999,$B276,Xuat!$K$11:$K$19999)</f>
        <v>0</v>
      </c>
      <c r="J276" s="71">
        <f>SUMIF(Xuat!$I$11:$I$19999,$B276,Xuat!$K$11:$K$19999)</f>
        <v>0</v>
      </c>
      <c r="K276" s="71">
        <f t="shared" ref="K276:L276" si="538">E276+G276-I276</f>
        <v>0</v>
      </c>
      <c r="L276" s="71">
        <f t="shared" si="538"/>
        <v>0</v>
      </c>
      <c r="M276" s="71">
        <f t="shared" ref="M276:N276" si="539">E276+G276</f>
        <v>0</v>
      </c>
      <c r="N276" s="71">
        <f t="shared" si="539"/>
        <v>0</v>
      </c>
      <c r="O276" s="73" t="str">
        <f t="shared" si="5"/>
        <v/>
      </c>
      <c r="P276" s="71">
        <f t="shared" si="6"/>
        <v>0</v>
      </c>
      <c r="Q276" s="74"/>
      <c r="R276" s="75"/>
      <c r="S276" s="75"/>
      <c r="T276" s="75"/>
      <c r="U276" s="75"/>
      <c r="V276" s="75"/>
      <c r="W276" s="75"/>
      <c r="X276" s="75"/>
      <c r="Y276" s="75"/>
      <c r="Z276" s="75"/>
    </row>
    <row r="277" ht="18.75" customHeight="1">
      <c r="A277" s="65" t="str">
        <f t="shared" si="7"/>
        <v/>
      </c>
      <c r="B277" s="66"/>
      <c r="C277" s="67" t="str">
        <f t="shared" si="204"/>
        <v/>
      </c>
      <c r="D277" s="68" t="str">
        <f t="shared" si="205"/>
        <v/>
      </c>
      <c r="E277" s="69"/>
      <c r="F277" s="69"/>
      <c r="G277" s="71">
        <f>SUMIF('Nhập'!$J$11:$J$19999,$B277,'Nhập'!$M$11:$M$19999)</f>
        <v>0</v>
      </c>
      <c r="H277" s="71">
        <f>SUMIF('Nhập'!$J$11:$J$19999,$B277,'Nhập'!$O$11:$O$19999)</f>
        <v>0</v>
      </c>
      <c r="I277" s="71">
        <f>SUMIF(Xuat!$I$11:$I$19999,$B277,Xuat!$K$11:$K$19999)</f>
        <v>0</v>
      </c>
      <c r="J277" s="71">
        <f>SUMIF(Xuat!$I$11:$I$19999,$B277,Xuat!$K$11:$K$19999)</f>
        <v>0</v>
      </c>
      <c r="K277" s="71">
        <f t="shared" ref="K277:L277" si="540">E277+G277-I277</f>
        <v>0</v>
      </c>
      <c r="L277" s="71">
        <f t="shared" si="540"/>
        <v>0</v>
      </c>
      <c r="M277" s="71">
        <f t="shared" ref="M277:N277" si="541">E277+G277</f>
        <v>0</v>
      </c>
      <c r="N277" s="71">
        <f t="shared" si="541"/>
        <v>0</v>
      </c>
      <c r="O277" s="73" t="str">
        <f t="shared" si="5"/>
        <v/>
      </c>
      <c r="P277" s="71">
        <f t="shared" si="6"/>
        <v>0</v>
      </c>
      <c r="Q277" s="74"/>
      <c r="R277" s="75"/>
      <c r="S277" s="75"/>
      <c r="T277" s="75"/>
      <c r="U277" s="75"/>
      <c r="V277" s="75"/>
      <c r="W277" s="75"/>
      <c r="X277" s="75"/>
      <c r="Y277" s="75"/>
      <c r="Z277" s="75"/>
    </row>
    <row r="278" ht="18.75" customHeight="1">
      <c r="A278" s="65" t="str">
        <f t="shared" si="7"/>
        <v/>
      </c>
      <c r="B278" s="66"/>
      <c r="C278" s="67" t="str">
        <f t="shared" si="204"/>
        <v/>
      </c>
      <c r="D278" s="68" t="str">
        <f t="shared" si="205"/>
        <v/>
      </c>
      <c r="E278" s="69"/>
      <c r="F278" s="69"/>
      <c r="G278" s="71">
        <f>SUMIF('Nhập'!$J$11:$J$19999,$B278,'Nhập'!$M$11:$M$19999)</f>
        <v>0</v>
      </c>
      <c r="H278" s="71">
        <f>SUMIF('Nhập'!$J$11:$J$19999,$B278,'Nhập'!$O$11:$O$19999)</f>
        <v>0</v>
      </c>
      <c r="I278" s="71">
        <f>SUMIF(Xuat!$I$11:$I$19999,$B278,Xuat!$K$11:$K$19999)</f>
        <v>0</v>
      </c>
      <c r="J278" s="71">
        <f>SUMIF(Xuat!$I$11:$I$19999,$B278,Xuat!$K$11:$K$19999)</f>
        <v>0</v>
      </c>
      <c r="K278" s="71">
        <f t="shared" ref="K278:L278" si="542">E278+G278-I278</f>
        <v>0</v>
      </c>
      <c r="L278" s="71">
        <f t="shared" si="542"/>
        <v>0</v>
      </c>
      <c r="M278" s="71">
        <f t="shared" ref="M278:N278" si="543">E278+G278</f>
        <v>0</v>
      </c>
      <c r="N278" s="71">
        <f t="shared" si="543"/>
        <v>0</v>
      </c>
      <c r="O278" s="73" t="str">
        <f t="shared" si="5"/>
        <v/>
      </c>
      <c r="P278" s="71">
        <f t="shared" si="6"/>
        <v>0</v>
      </c>
      <c r="Q278" s="74"/>
      <c r="R278" s="75"/>
      <c r="S278" s="75"/>
      <c r="T278" s="75"/>
      <c r="U278" s="75"/>
      <c r="V278" s="75"/>
      <c r="W278" s="75"/>
      <c r="X278" s="75"/>
      <c r="Y278" s="75"/>
      <c r="Z278" s="75"/>
    </row>
    <row r="279" ht="18.75" customHeight="1">
      <c r="A279" s="65" t="str">
        <f t="shared" si="7"/>
        <v/>
      </c>
      <c r="B279" s="66"/>
      <c r="C279" s="67" t="str">
        <f t="shared" si="204"/>
        <v/>
      </c>
      <c r="D279" s="68" t="str">
        <f t="shared" si="205"/>
        <v/>
      </c>
      <c r="E279" s="69"/>
      <c r="F279" s="69"/>
      <c r="G279" s="71">
        <f>SUMIF('Nhập'!$J$11:$J$19999,$B279,'Nhập'!$M$11:$M$19999)</f>
        <v>0</v>
      </c>
      <c r="H279" s="71">
        <f>SUMIF('Nhập'!$J$11:$J$19999,$B279,'Nhập'!$O$11:$O$19999)</f>
        <v>0</v>
      </c>
      <c r="I279" s="71">
        <f>SUMIF(Xuat!$I$11:$I$19999,$B279,Xuat!$K$11:$K$19999)</f>
        <v>0</v>
      </c>
      <c r="J279" s="71">
        <f>SUMIF(Xuat!$I$11:$I$19999,$B279,Xuat!$K$11:$K$19999)</f>
        <v>0</v>
      </c>
      <c r="K279" s="71">
        <f t="shared" ref="K279:L279" si="544">E279+G279-I279</f>
        <v>0</v>
      </c>
      <c r="L279" s="71">
        <f t="shared" si="544"/>
        <v>0</v>
      </c>
      <c r="M279" s="71">
        <f t="shared" ref="M279:N279" si="545">E279+G279</f>
        <v>0</v>
      </c>
      <c r="N279" s="71">
        <f t="shared" si="545"/>
        <v>0</v>
      </c>
      <c r="O279" s="73" t="str">
        <f t="shared" si="5"/>
        <v/>
      </c>
      <c r="P279" s="71">
        <f t="shared" si="6"/>
        <v>0</v>
      </c>
      <c r="Q279" s="74"/>
      <c r="R279" s="75"/>
      <c r="S279" s="75"/>
      <c r="T279" s="75"/>
      <c r="U279" s="75"/>
      <c r="V279" s="75"/>
      <c r="W279" s="75"/>
      <c r="X279" s="75"/>
      <c r="Y279" s="75"/>
      <c r="Z279" s="75"/>
    </row>
    <row r="280" ht="18.75" customHeight="1">
      <c r="A280" s="65" t="str">
        <f t="shared" si="7"/>
        <v/>
      </c>
      <c r="B280" s="66"/>
      <c r="C280" s="67" t="str">
        <f t="shared" si="204"/>
        <v/>
      </c>
      <c r="D280" s="68" t="str">
        <f t="shared" si="205"/>
        <v/>
      </c>
      <c r="E280" s="69"/>
      <c r="F280" s="69"/>
      <c r="G280" s="71">
        <f>SUMIF('Nhập'!$J$11:$J$19999,$B280,'Nhập'!$M$11:$M$19999)</f>
        <v>0</v>
      </c>
      <c r="H280" s="71">
        <f>SUMIF('Nhập'!$J$11:$J$19999,$B280,'Nhập'!$O$11:$O$19999)</f>
        <v>0</v>
      </c>
      <c r="I280" s="71">
        <f>SUMIF(Xuat!$I$11:$I$19999,$B280,Xuat!$K$11:$K$19999)</f>
        <v>0</v>
      </c>
      <c r="J280" s="71">
        <f>SUMIF(Xuat!$I$11:$I$19999,$B280,Xuat!$K$11:$K$19999)</f>
        <v>0</v>
      </c>
      <c r="K280" s="71">
        <f t="shared" ref="K280:L280" si="546">E280+G280-I280</f>
        <v>0</v>
      </c>
      <c r="L280" s="71">
        <f t="shared" si="546"/>
        <v>0</v>
      </c>
      <c r="M280" s="71">
        <f t="shared" ref="M280:N280" si="547">E280+G280</f>
        <v>0</v>
      </c>
      <c r="N280" s="71">
        <f t="shared" si="547"/>
        <v>0</v>
      </c>
      <c r="O280" s="73" t="str">
        <f t="shared" si="5"/>
        <v/>
      </c>
      <c r="P280" s="71">
        <f t="shared" si="6"/>
        <v>0</v>
      </c>
      <c r="Q280" s="74"/>
      <c r="R280" s="75"/>
      <c r="S280" s="75"/>
      <c r="T280" s="75"/>
      <c r="U280" s="75"/>
      <c r="V280" s="75"/>
      <c r="W280" s="75"/>
      <c r="X280" s="75"/>
      <c r="Y280" s="75"/>
      <c r="Z280" s="75"/>
    </row>
    <row r="281" ht="18.75" customHeight="1">
      <c r="A281" s="65" t="str">
        <f t="shared" si="7"/>
        <v/>
      </c>
      <c r="B281" s="66"/>
      <c r="C281" s="67" t="str">
        <f t="shared" si="204"/>
        <v/>
      </c>
      <c r="D281" s="68" t="str">
        <f t="shared" si="205"/>
        <v/>
      </c>
      <c r="E281" s="69"/>
      <c r="F281" s="69"/>
      <c r="G281" s="71">
        <f>SUMIF('Nhập'!$J$11:$J$19999,$B281,'Nhập'!$M$11:$M$19999)</f>
        <v>0</v>
      </c>
      <c r="H281" s="71">
        <f>SUMIF('Nhập'!$J$11:$J$19999,$B281,'Nhập'!$O$11:$O$19999)</f>
        <v>0</v>
      </c>
      <c r="I281" s="71">
        <f>SUMIF(Xuat!$I$11:$I$19999,$B281,Xuat!$K$11:$K$19999)</f>
        <v>0</v>
      </c>
      <c r="J281" s="71">
        <f>SUMIF(Xuat!$I$11:$I$19999,$B281,Xuat!$K$11:$K$19999)</f>
        <v>0</v>
      </c>
      <c r="K281" s="71">
        <f t="shared" ref="K281:L281" si="548">E281+G281-I281</f>
        <v>0</v>
      </c>
      <c r="L281" s="71">
        <f t="shared" si="548"/>
        <v>0</v>
      </c>
      <c r="M281" s="71">
        <f t="shared" ref="M281:N281" si="549">E281+G281</f>
        <v>0</v>
      </c>
      <c r="N281" s="71">
        <f t="shared" si="549"/>
        <v>0</v>
      </c>
      <c r="O281" s="73" t="str">
        <f t="shared" si="5"/>
        <v/>
      </c>
      <c r="P281" s="71">
        <f t="shared" si="6"/>
        <v>0</v>
      </c>
      <c r="Q281" s="74"/>
      <c r="R281" s="75"/>
      <c r="S281" s="75"/>
      <c r="T281" s="75"/>
      <c r="U281" s="75"/>
      <c r="V281" s="75"/>
      <c r="W281" s="75"/>
      <c r="X281" s="75"/>
      <c r="Y281" s="75"/>
      <c r="Z281" s="75"/>
    </row>
    <row r="282" ht="18.75" customHeight="1">
      <c r="A282" s="65" t="str">
        <f t="shared" si="7"/>
        <v/>
      </c>
      <c r="B282" s="66"/>
      <c r="C282" s="67" t="str">
        <f t="shared" si="204"/>
        <v/>
      </c>
      <c r="D282" s="68" t="str">
        <f t="shared" si="205"/>
        <v/>
      </c>
      <c r="E282" s="69"/>
      <c r="F282" s="69"/>
      <c r="G282" s="71">
        <f>SUMIF('Nhập'!$J$11:$J$19999,$B282,'Nhập'!$M$11:$M$19999)</f>
        <v>0</v>
      </c>
      <c r="H282" s="71">
        <f>SUMIF('Nhập'!$J$11:$J$19999,$B282,'Nhập'!$O$11:$O$19999)</f>
        <v>0</v>
      </c>
      <c r="I282" s="71">
        <f>SUMIF(Xuat!$I$11:$I$19999,$B282,Xuat!$K$11:$K$19999)</f>
        <v>0</v>
      </c>
      <c r="J282" s="71">
        <f>SUMIF(Xuat!$I$11:$I$19999,$B282,Xuat!$K$11:$K$19999)</f>
        <v>0</v>
      </c>
      <c r="K282" s="71">
        <f t="shared" ref="K282:L282" si="550">E282+G282-I282</f>
        <v>0</v>
      </c>
      <c r="L282" s="71">
        <f t="shared" si="550"/>
        <v>0</v>
      </c>
      <c r="M282" s="71">
        <f t="shared" ref="M282:N282" si="551">E282+G282</f>
        <v>0</v>
      </c>
      <c r="N282" s="71">
        <f t="shared" si="551"/>
        <v>0</v>
      </c>
      <c r="O282" s="73" t="str">
        <f t="shared" si="5"/>
        <v/>
      </c>
      <c r="P282" s="71">
        <f t="shared" si="6"/>
        <v>0</v>
      </c>
      <c r="Q282" s="74"/>
      <c r="R282" s="75"/>
      <c r="S282" s="75"/>
      <c r="T282" s="75"/>
      <c r="U282" s="75"/>
      <c r="V282" s="75"/>
      <c r="W282" s="75"/>
      <c r="X282" s="75"/>
      <c r="Y282" s="75"/>
      <c r="Z282" s="75"/>
    </row>
    <row r="283" ht="18.75" customHeight="1">
      <c r="A283" s="65" t="str">
        <f t="shared" si="7"/>
        <v/>
      </c>
      <c r="B283" s="66"/>
      <c r="C283" s="67" t="str">
        <f t="shared" si="204"/>
        <v/>
      </c>
      <c r="D283" s="68" t="str">
        <f t="shared" si="205"/>
        <v/>
      </c>
      <c r="E283" s="69"/>
      <c r="F283" s="69"/>
      <c r="G283" s="71">
        <f>SUMIF('Nhập'!$J$11:$J$19999,$B283,'Nhập'!$M$11:$M$19999)</f>
        <v>0</v>
      </c>
      <c r="H283" s="71">
        <f>SUMIF('Nhập'!$J$11:$J$19999,$B283,'Nhập'!$O$11:$O$19999)</f>
        <v>0</v>
      </c>
      <c r="I283" s="71">
        <f>SUMIF(Xuat!$I$11:$I$19999,$B283,Xuat!$K$11:$K$19999)</f>
        <v>0</v>
      </c>
      <c r="J283" s="71">
        <f>SUMIF(Xuat!$I$11:$I$19999,$B283,Xuat!$K$11:$K$19999)</f>
        <v>0</v>
      </c>
      <c r="K283" s="71">
        <f t="shared" ref="K283:L283" si="552">E283+G283-I283</f>
        <v>0</v>
      </c>
      <c r="L283" s="71">
        <f t="shared" si="552"/>
        <v>0</v>
      </c>
      <c r="M283" s="71">
        <f t="shared" ref="M283:N283" si="553">E283+G283</f>
        <v>0</v>
      </c>
      <c r="N283" s="71">
        <f t="shared" si="553"/>
        <v>0</v>
      </c>
      <c r="O283" s="73" t="str">
        <f t="shared" si="5"/>
        <v/>
      </c>
      <c r="P283" s="71">
        <f t="shared" si="6"/>
        <v>0</v>
      </c>
      <c r="Q283" s="74"/>
      <c r="R283" s="75"/>
      <c r="S283" s="75"/>
      <c r="T283" s="75"/>
      <c r="U283" s="75"/>
      <c r="V283" s="75"/>
      <c r="W283" s="75"/>
      <c r="X283" s="75"/>
      <c r="Y283" s="75"/>
      <c r="Z283" s="75"/>
    </row>
    <row r="284" ht="18.75" customHeight="1">
      <c r="A284" s="65" t="str">
        <f t="shared" si="7"/>
        <v/>
      </c>
      <c r="B284" s="66"/>
      <c r="C284" s="67" t="str">
        <f t="shared" si="204"/>
        <v/>
      </c>
      <c r="D284" s="68" t="str">
        <f t="shared" si="205"/>
        <v/>
      </c>
      <c r="E284" s="69"/>
      <c r="F284" s="69"/>
      <c r="G284" s="71">
        <f>SUMIF('Nhập'!$J$11:$J$19999,$B284,'Nhập'!$M$11:$M$19999)</f>
        <v>0</v>
      </c>
      <c r="H284" s="71">
        <f>SUMIF('Nhập'!$J$11:$J$19999,$B284,'Nhập'!$O$11:$O$19999)</f>
        <v>0</v>
      </c>
      <c r="I284" s="71">
        <f>SUMIF(Xuat!$I$11:$I$19999,$B284,Xuat!$K$11:$K$19999)</f>
        <v>0</v>
      </c>
      <c r="J284" s="71">
        <f>SUMIF(Xuat!$I$11:$I$19999,$B284,Xuat!$K$11:$K$19999)</f>
        <v>0</v>
      </c>
      <c r="K284" s="71">
        <f t="shared" ref="K284:L284" si="554">E284+G284-I284</f>
        <v>0</v>
      </c>
      <c r="L284" s="71">
        <f t="shared" si="554"/>
        <v>0</v>
      </c>
      <c r="M284" s="71">
        <f t="shared" ref="M284:N284" si="555">E284+G284</f>
        <v>0</v>
      </c>
      <c r="N284" s="71">
        <f t="shared" si="555"/>
        <v>0</v>
      </c>
      <c r="O284" s="73" t="str">
        <f t="shared" si="5"/>
        <v/>
      </c>
      <c r="P284" s="71">
        <f t="shared" si="6"/>
        <v>0</v>
      </c>
      <c r="Q284" s="74"/>
      <c r="R284" s="75"/>
      <c r="S284" s="75"/>
      <c r="T284" s="75"/>
      <c r="U284" s="75"/>
      <c r="V284" s="75"/>
      <c r="W284" s="75"/>
      <c r="X284" s="75"/>
      <c r="Y284" s="75"/>
      <c r="Z284" s="75"/>
    </row>
    <row r="285" ht="18.75" customHeight="1">
      <c r="A285" s="65" t="str">
        <f t="shared" si="7"/>
        <v/>
      </c>
      <c r="B285" s="66"/>
      <c r="C285" s="67" t="str">
        <f t="shared" si="204"/>
        <v/>
      </c>
      <c r="D285" s="68" t="str">
        <f t="shared" si="205"/>
        <v/>
      </c>
      <c r="E285" s="69"/>
      <c r="F285" s="69"/>
      <c r="G285" s="71">
        <f>SUMIF('Nhập'!$J$11:$J$19999,$B285,'Nhập'!$M$11:$M$19999)</f>
        <v>0</v>
      </c>
      <c r="H285" s="71">
        <f>SUMIF('Nhập'!$J$11:$J$19999,$B285,'Nhập'!$O$11:$O$19999)</f>
        <v>0</v>
      </c>
      <c r="I285" s="71">
        <f>SUMIF(Xuat!$I$11:$I$19999,$B285,Xuat!$K$11:$K$19999)</f>
        <v>0</v>
      </c>
      <c r="J285" s="71">
        <f>SUMIF(Xuat!$I$11:$I$19999,$B285,Xuat!$K$11:$K$19999)</f>
        <v>0</v>
      </c>
      <c r="K285" s="71">
        <f t="shared" ref="K285:L285" si="556">E285+G285-I285</f>
        <v>0</v>
      </c>
      <c r="L285" s="71">
        <f t="shared" si="556"/>
        <v>0</v>
      </c>
      <c r="M285" s="71">
        <f t="shared" ref="M285:N285" si="557">E285+G285</f>
        <v>0</v>
      </c>
      <c r="N285" s="71">
        <f t="shared" si="557"/>
        <v>0</v>
      </c>
      <c r="O285" s="73" t="str">
        <f t="shared" si="5"/>
        <v/>
      </c>
      <c r="P285" s="71">
        <f t="shared" si="6"/>
        <v>0</v>
      </c>
      <c r="Q285" s="74"/>
      <c r="R285" s="75"/>
      <c r="S285" s="75"/>
      <c r="T285" s="75"/>
      <c r="U285" s="75"/>
      <c r="V285" s="75"/>
      <c r="W285" s="75"/>
      <c r="X285" s="75"/>
      <c r="Y285" s="75"/>
      <c r="Z285" s="75"/>
    </row>
    <row r="286" ht="18.75" customHeight="1">
      <c r="A286" s="65" t="str">
        <f t="shared" si="7"/>
        <v/>
      </c>
      <c r="B286" s="66"/>
      <c r="C286" s="67" t="str">
        <f t="shared" si="204"/>
        <v/>
      </c>
      <c r="D286" s="68" t="str">
        <f t="shared" si="205"/>
        <v/>
      </c>
      <c r="E286" s="69"/>
      <c r="F286" s="69"/>
      <c r="G286" s="71">
        <f>SUMIF('Nhập'!$J$11:$J$19999,$B286,'Nhập'!$M$11:$M$19999)</f>
        <v>0</v>
      </c>
      <c r="H286" s="71">
        <f>SUMIF('Nhập'!$J$11:$J$19999,$B286,'Nhập'!$O$11:$O$19999)</f>
        <v>0</v>
      </c>
      <c r="I286" s="71">
        <f>SUMIF(Xuat!$I$11:$I$19999,$B286,Xuat!$K$11:$K$19999)</f>
        <v>0</v>
      </c>
      <c r="J286" s="71">
        <f>SUMIF(Xuat!$I$11:$I$19999,$B286,Xuat!$K$11:$K$19999)</f>
        <v>0</v>
      </c>
      <c r="K286" s="71">
        <f t="shared" ref="K286:L286" si="558">E286+G286-I286</f>
        <v>0</v>
      </c>
      <c r="L286" s="71">
        <f t="shared" si="558"/>
        <v>0</v>
      </c>
      <c r="M286" s="71">
        <f t="shared" ref="M286:N286" si="559">E286+G286</f>
        <v>0</v>
      </c>
      <c r="N286" s="71">
        <f t="shared" si="559"/>
        <v>0</v>
      </c>
      <c r="O286" s="73" t="str">
        <f t="shared" si="5"/>
        <v/>
      </c>
      <c r="P286" s="71">
        <f t="shared" si="6"/>
        <v>0</v>
      </c>
      <c r="Q286" s="74"/>
      <c r="R286" s="75"/>
      <c r="S286" s="75"/>
      <c r="T286" s="75"/>
      <c r="U286" s="75"/>
      <c r="V286" s="75"/>
      <c r="W286" s="75"/>
      <c r="X286" s="75"/>
      <c r="Y286" s="75"/>
      <c r="Z286" s="75"/>
    </row>
    <row r="287" ht="18.75" customHeight="1">
      <c r="A287" s="65" t="str">
        <f t="shared" si="7"/>
        <v/>
      </c>
      <c r="B287" s="66"/>
      <c r="C287" s="67" t="str">
        <f t="shared" si="204"/>
        <v/>
      </c>
      <c r="D287" s="68" t="str">
        <f t="shared" si="205"/>
        <v/>
      </c>
      <c r="E287" s="69"/>
      <c r="F287" s="69"/>
      <c r="G287" s="71">
        <f>SUMIF('Nhập'!$J$11:$J$19999,$B287,'Nhập'!$M$11:$M$19999)</f>
        <v>0</v>
      </c>
      <c r="H287" s="71">
        <f>SUMIF('Nhập'!$J$11:$J$19999,$B287,'Nhập'!$O$11:$O$19999)</f>
        <v>0</v>
      </c>
      <c r="I287" s="71">
        <f>SUMIF(Xuat!$I$11:$I$19999,$B287,Xuat!$K$11:$K$19999)</f>
        <v>0</v>
      </c>
      <c r="J287" s="71">
        <f>SUMIF(Xuat!$I$11:$I$19999,$B287,Xuat!$K$11:$K$19999)</f>
        <v>0</v>
      </c>
      <c r="K287" s="71">
        <f t="shared" ref="K287:L287" si="560">E287+G287-I287</f>
        <v>0</v>
      </c>
      <c r="L287" s="71">
        <f t="shared" si="560"/>
        <v>0</v>
      </c>
      <c r="M287" s="71">
        <f t="shared" ref="M287:N287" si="561">E287+G287</f>
        <v>0</v>
      </c>
      <c r="N287" s="71">
        <f t="shared" si="561"/>
        <v>0</v>
      </c>
      <c r="O287" s="73" t="str">
        <f t="shared" si="5"/>
        <v/>
      </c>
      <c r="P287" s="71">
        <f t="shared" si="6"/>
        <v>0</v>
      </c>
      <c r="Q287" s="74"/>
      <c r="R287" s="75"/>
      <c r="S287" s="75"/>
      <c r="T287" s="75"/>
      <c r="U287" s="75"/>
      <c r="V287" s="75"/>
      <c r="W287" s="75"/>
      <c r="X287" s="75"/>
      <c r="Y287" s="75"/>
      <c r="Z287" s="75"/>
    </row>
    <row r="288" ht="18.75" customHeight="1">
      <c r="A288" s="65" t="str">
        <f t="shared" si="7"/>
        <v/>
      </c>
      <c r="B288" s="66"/>
      <c r="C288" s="67" t="str">
        <f t="shared" si="204"/>
        <v/>
      </c>
      <c r="D288" s="68" t="str">
        <f t="shared" si="205"/>
        <v/>
      </c>
      <c r="E288" s="69"/>
      <c r="F288" s="69"/>
      <c r="G288" s="71">
        <f>SUMIF('Nhập'!$J$11:$J$19999,$B288,'Nhập'!$M$11:$M$19999)</f>
        <v>0</v>
      </c>
      <c r="H288" s="71">
        <f>SUMIF('Nhập'!$J$11:$J$19999,$B288,'Nhập'!$O$11:$O$19999)</f>
        <v>0</v>
      </c>
      <c r="I288" s="71">
        <f>SUMIF(Xuat!$I$11:$I$19999,$B288,Xuat!$K$11:$K$19999)</f>
        <v>0</v>
      </c>
      <c r="J288" s="71">
        <f>SUMIF(Xuat!$I$11:$I$19999,$B288,Xuat!$K$11:$K$19999)</f>
        <v>0</v>
      </c>
      <c r="K288" s="71">
        <f t="shared" ref="K288:L288" si="562">E288+G288-I288</f>
        <v>0</v>
      </c>
      <c r="L288" s="71">
        <f t="shared" si="562"/>
        <v>0</v>
      </c>
      <c r="M288" s="71">
        <f t="shared" ref="M288:N288" si="563">E288+G288</f>
        <v>0</v>
      </c>
      <c r="N288" s="71">
        <f t="shared" si="563"/>
        <v>0</v>
      </c>
      <c r="O288" s="73" t="str">
        <f t="shared" si="5"/>
        <v/>
      </c>
      <c r="P288" s="71">
        <f t="shared" si="6"/>
        <v>0</v>
      </c>
      <c r="Q288" s="74"/>
      <c r="R288" s="75"/>
      <c r="S288" s="75"/>
      <c r="T288" s="75"/>
      <c r="U288" s="75"/>
      <c r="V288" s="75"/>
      <c r="W288" s="75"/>
      <c r="X288" s="75"/>
      <c r="Y288" s="75"/>
      <c r="Z288" s="75"/>
    </row>
    <row r="289" ht="18.75" customHeight="1">
      <c r="A289" s="65" t="str">
        <f t="shared" si="7"/>
        <v/>
      </c>
      <c r="B289" s="66"/>
      <c r="C289" s="67" t="str">
        <f t="shared" si="204"/>
        <v/>
      </c>
      <c r="D289" s="68" t="str">
        <f t="shared" si="205"/>
        <v/>
      </c>
      <c r="E289" s="69"/>
      <c r="F289" s="69"/>
      <c r="G289" s="71">
        <f>SUMIF('Nhập'!$J$11:$J$19999,$B289,'Nhập'!$M$11:$M$19999)</f>
        <v>0</v>
      </c>
      <c r="H289" s="71">
        <f>SUMIF('Nhập'!$J$11:$J$19999,$B289,'Nhập'!$O$11:$O$19999)</f>
        <v>0</v>
      </c>
      <c r="I289" s="71">
        <f>SUMIF(Xuat!$I$11:$I$19999,$B289,Xuat!$K$11:$K$19999)</f>
        <v>0</v>
      </c>
      <c r="J289" s="71">
        <f>SUMIF(Xuat!$I$11:$I$19999,$B289,Xuat!$K$11:$K$19999)</f>
        <v>0</v>
      </c>
      <c r="K289" s="71">
        <f t="shared" ref="K289:L289" si="564">E289+G289-I289</f>
        <v>0</v>
      </c>
      <c r="L289" s="71">
        <f t="shared" si="564"/>
        <v>0</v>
      </c>
      <c r="M289" s="71">
        <f t="shared" ref="M289:N289" si="565">E289+G289</f>
        <v>0</v>
      </c>
      <c r="N289" s="71">
        <f t="shared" si="565"/>
        <v>0</v>
      </c>
      <c r="O289" s="73" t="str">
        <f t="shared" si="5"/>
        <v/>
      </c>
      <c r="P289" s="71">
        <f t="shared" si="6"/>
        <v>0</v>
      </c>
      <c r="Q289" s="74"/>
      <c r="R289" s="75"/>
      <c r="S289" s="75"/>
      <c r="T289" s="75"/>
      <c r="U289" s="75"/>
      <c r="V289" s="75"/>
      <c r="W289" s="75"/>
      <c r="X289" s="75"/>
      <c r="Y289" s="75"/>
      <c r="Z289" s="75"/>
    </row>
    <row r="290" ht="18.75" customHeight="1">
      <c r="A290" s="65" t="str">
        <f t="shared" si="7"/>
        <v/>
      </c>
      <c r="B290" s="66"/>
      <c r="C290" s="67" t="str">
        <f t="shared" si="204"/>
        <v/>
      </c>
      <c r="D290" s="68" t="str">
        <f t="shared" si="205"/>
        <v/>
      </c>
      <c r="E290" s="69"/>
      <c r="F290" s="69"/>
      <c r="G290" s="71">
        <f>SUMIF('Nhập'!$J$11:$J$19999,$B290,'Nhập'!$M$11:$M$19999)</f>
        <v>0</v>
      </c>
      <c r="H290" s="71">
        <f>SUMIF('Nhập'!$J$11:$J$19999,$B290,'Nhập'!$O$11:$O$19999)</f>
        <v>0</v>
      </c>
      <c r="I290" s="71">
        <f>SUMIF(Xuat!$I$11:$I$19999,$B290,Xuat!$K$11:$K$19999)</f>
        <v>0</v>
      </c>
      <c r="J290" s="71">
        <f>SUMIF(Xuat!$I$11:$I$19999,$B290,Xuat!$K$11:$K$19999)</f>
        <v>0</v>
      </c>
      <c r="K290" s="71">
        <f t="shared" ref="K290:L290" si="566">E290+G290-I290</f>
        <v>0</v>
      </c>
      <c r="L290" s="71">
        <f t="shared" si="566"/>
        <v>0</v>
      </c>
      <c r="M290" s="71">
        <f t="shared" ref="M290:N290" si="567">E290+G290</f>
        <v>0</v>
      </c>
      <c r="N290" s="71">
        <f t="shared" si="567"/>
        <v>0</v>
      </c>
      <c r="O290" s="73" t="str">
        <f t="shared" si="5"/>
        <v/>
      </c>
      <c r="P290" s="71">
        <f t="shared" si="6"/>
        <v>0</v>
      </c>
      <c r="Q290" s="74"/>
      <c r="R290" s="75"/>
      <c r="S290" s="75"/>
      <c r="T290" s="75"/>
      <c r="U290" s="75"/>
      <c r="V290" s="75"/>
      <c r="W290" s="75"/>
      <c r="X290" s="75"/>
      <c r="Y290" s="75"/>
      <c r="Z290" s="75"/>
    </row>
    <row r="291" ht="18.75" customHeight="1">
      <c r="A291" s="65" t="str">
        <f t="shared" si="7"/>
        <v/>
      </c>
      <c r="B291" s="66"/>
      <c r="C291" s="67" t="str">
        <f t="shared" si="204"/>
        <v/>
      </c>
      <c r="D291" s="68" t="str">
        <f t="shared" si="205"/>
        <v/>
      </c>
      <c r="E291" s="69"/>
      <c r="F291" s="69"/>
      <c r="G291" s="71">
        <f>SUMIF('Nhập'!$J$11:$J$19999,$B291,'Nhập'!$M$11:$M$19999)</f>
        <v>0</v>
      </c>
      <c r="H291" s="71">
        <f>SUMIF('Nhập'!$J$11:$J$19999,$B291,'Nhập'!$O$11:$O$19999)</f>
        <v>0</v>
      </c>
      <c r="I291" s="71">
        <f>SUMIF(Xuat!$I$11:$I$19999,$B291,Xuat!$K$11:$K$19999)</f>
        <v>0</v>
      </c>
      <c r="J291" s="71">
        <f>SUMIF(Xuat!$I$11:$I$19999,$B291,Xuat!$K$11:$K$19999)</f>
        <v>0</v>
      </c>
      <c r="K291" s="71">
        <f t="shared" ref="K291:L291" si="568">E291+G291-I291</f>
        <v>0</v>
      </c>
      <c r="L291" s="71">
        <f t="shared" si="568"/>
        <v>0</v>
      </c>
      <c r="M291" s="71">
        <f t="shared" ref="M291:N291" si="569">E291+G291</f>
        <v>0</v>
      </c>
      <c r="N291" s="71">
        <f t="shared" si="569"/>
        <v>0</v>
      </c>
      <c r="O291" s="73" t="str">
        <f t="shared" si="5"/>
        <v/>
      </c>
      <c r="P291" s="71">
        <f t="shared" si="6"/>
        <v>0</v>
      </c>
      <c r="Q291" s="74"/>
      <c r="R291" s="75"/>
      <c r="S291" s="75"/>
      <c r="T291" s="75"/>
      <c r="U291" s="75"/>
      <c r="V291" s="75"/>
      <c r="W291" s="75"/>
      <c r="X291" s="75"/>
      <c r="Y291" s="75"/>
      <c r="Z291" s="75"/>
    </row>
    <row r="292" ht="18.75" customHeight="1">
      <c r="A292" s="65" t="str">
        <f t="shared" si="7"/>
        <v/>
      </c>
      <c r="B292" s="66"/>
      <c r="C292" s="67" t="str">
        <f t="shared" si="204"/>
        <v/>
      </c>
      <c r="D292" s="68" t="str">
        <f t="shared" si="205"/>
        <v/>
      </c>
      <c r="E292" s="69"/>
      <c r="F292" s="69"/>
      <c r="G292" s="71">
        <f>SUMIF('Nhập'!$J$11:$J$19999,$B292,'Nhập'!$M$11:$M$19999)</f>
        <v>0</v>
      </c>
      <c r="H292" s="71">
        <f>SUMIF('Nhập'!$J$11:$J$19999,$B292,'Nhập'!$O$11:$O$19999)</f>
        <v>0</v>
      </c>
      <c r="I292" s="71">
        <f>SUMIF(Xuat!$I$11:$I$19999,$B292,Xuat!$K$11:$K$19999)</f>
        <v>0</v>
      </c>
      <c r="J292" s="71">
        <f>SUMIF(Xuat!$I$11:$I$19999,$B292,Xuat!$K$11:$K$19999)</f>
        <v>0</v>
      </c>
      <c r="K292" s="71">
        <f t="shared" ref="K292:L292" si="570">E292+G292-I292</f>
        <v>0</v>
      </c>
      <c r="L292" s="71">
        <f t="shared" si="570"/>
        <v>0</v>
      </c>
      <c r="M292" s="71">
        <f t="shared" ref="M292:N292" si="571">E292+G292</f>
        <v>0</v>
      </c>
      <c r="N292" s="71">
        <f t="shared" si="571"/>
        <v>0</v>
      </c>
      <c r="O292" s="73" t="str">
        <f t="shared" si="5"/>
        <v/>
      </c>
      <c r="P292" s="71">
        <f t="shared" si="6"/>
        <v>0</v>
      </c>
      <c r="Q292" s="74"/>
      <c r="R292" s="75"/>
      <c r="S292" s="75"/>
      <c r="T292" s="75"/>
      <c r="U292" s="75"/>
      <c r="V292" s="75"/>
      <c r="W292" s="75"/>
      <c r="X292" s="75"/>
      <c r="Y292" s="75"/>
      <c r="Z292" s="75"/>
    </row>
    <row r="293" ht="18.75" customHeight="1">
      <c r="A293" s="65" t="str">
        <f t="shared" si="7"/>
        <v/>
      </c>
      <c r="B293" s="66"/>
      <c r="C293" s="67" t="str">
        <f t="shared" si="204"/>
        <v/>
      </c>
      <c r="D293" s="68" t="str">
        <f t="shared" si="205"/>
        <v/>
      </c>
      <c r="E293" s="69"/>
      <c r="F293" s="69"/>
      <c r="G293" s="71">
        <f>SUMIF('Nhập'!$J$11:$J$19999,$B293,'Nhập'!$M$11:$M$19999)</f>
        <v>0</v>
      </c>
      <c r="H293" s="71">
        <f>SUMIF('Nhập'!$J$11:$J$19999,$B293,'Nhập'!$O$11:$O$19999)</f>
        <v>0</v>
      </c>
      <c r="I293" s="71">
        <f>SUMIF(Xuat!$I$11:$I$19999,$B293,Xuat!$K$11:$K$19999)</f>
        <v>0</v>
      </c>
      <c r="J293" s="71">
        <f>SUMIF(Xuat!$I$11:$I$19999,$B293,Xuat!$K$11:$K$19999)</f>
        <v>0</v>
      </c>
      <c r="K293" s="71">
        <f t="shared" ref="K293:L293" si="572">E293+G293-I293</f>
        <v>0</v>
      </c>
      <c r="L293" s="71">
        <f t="shared" si="572"/>
        <v>0</v>
      </c>
      <c r="M293" s="71">
        <f t="shared" ref="M293:N293" si="573">E293+G293</f>
        <v>0</v>
      </c>
      <c r="N293" s="71">
        <f t="shared" si="573"/>
        <v>0</v>
      </c>
      <c r="O293" s="73" t="str">
        <f t="shared" si="5"/>
        <v/>
      </c>
      <c r="P293" s="71">
        <f t="shared" si="6"/>
        <v>0</v>
      </c>
      <c r="Q293" s="74"/>
      <c r="R293" s="75"/>
      <c r="S293" s="75"/>
      <c r="T293" s="75"/>
      <c r="U293" s="75"/>
      <c r="V293" s="75"/>
      <c r="W293" s="75"/>
      <c r="X293" s="75"/>
      <c r="Y293" s="75"/>
      <c r="Z293" s="75"/>
    </row>
    <row r="294" ht="18.75" customHeight="1">
      <c r="A294" s="65" t="str">
        <f t="shared" si="7"/>
        <v/>
      </c>
      <c r="B294" s="66"/>
      <c r="C294" s="67" t="str">
        <f t="shared" si="204"/>
        <v/>
      </c>
      <c r="D294" s="68" t="str">
        <f t="shared" si="205"/>
        <v/>
      </c>
      <c r="E294" s="69"/>
      <c r="F294" s="69"/>
      <c r="G294" s="71">
        <f>SUMIF('Nhập'!$J$11:$J$19999,$B294,'Nhập'!$M$11:$M$19999)</f>
        <v>0</v>
      </c>
      <c r="H294" s="71">
        <f>SUMIF('Nhập'!$J$11:$J$19999,$B294,'Nhập'!$O$11:$O$19999)</f>
        <v>0</v>
      </c>
      <c r="I294" s="71">
        <f>SUMIF(Xuat!$I$11:$I$19999,$B294,Xuat!$K$11:$K$19999)</f>
        <v>0</v>
      </c>
      <c r="J294" s="71">
        <f>SUMIF(Xuat!$I$11:$I$19999,$B294,Xuat!$K$11:$K$19999)</f>
        <v>0</v>
      </c>
      <c r="K294" s="71">
        <f t="shared" ref="K294:L294" si="574">E294+G294-I294</f>
        <v>0</v>
      </c>
      <c r="L294" s="71">
        <f t="shared" si="574"/>
        <v>0</v>
      </c>
      <c r="M294" s="71">
        <f t="shared" ref="M294:N294" si="575">E294+G294</f>
        <v>0</v>
      </c>
      <c r="N294" s="71">
        <f t="shared" si="575"/>
        <v>0</v>
      </c>
      <c r="O294" s="73" t="str">
        <f t="shared" si="5"/>
        <v/>
      </c>
      <c r="P294" s="71">
        <f t="shared" si="6"/>
        <v>0</v>
      </c>
      <c r="Q294" s="74"/>
      <c r="R294" s="75"/>
      <c r="S294" s="75"/>
      <c r="T294" s="75"/>
      <c r="U294" s="75"/>
      <c r="V294" s="75"/>
      <c r="W294" s="75"/>
      <c r="X294" s="75"/>
      <c r="Y294" s="75"/>
      <c r="Z294" s="75"/>
    </row>
    <row r="295" ht="18.75" customHeight="1">
      <c r="A295" s="65" t="str">
        <f t="shared" si="7"/>
        <v/>
      </c>
      <c r="B295" s="66"/>
      <c r="C295" s="67" t="str">
        <f t="shared" si="204"/>
        <v/>
      </c>
      <c r="D295" s="68" t="str">
        <f t="shared" si="205"/>
        <v/>
      </c>
      <c r="E295" s="69"/>
      <c r="F295" s="69"/>
      <c r="G295" s="71">
        <f>SUMIF('Nhập'!$J$11:$J$19999,$B295,'Nhập'!$M$11:$M$19999)</f>
        <v>0</v>
      </c>
      <c r="H295" s="71">
        <f>SUMIF('Nhập'!$J$11:$J$19999,$B295,'Nhập'!$O$11:$O$19999)</f>
        <v>0</v>
      </c>
      <c r="I295" s="71">
        <f>SUMIF(Xuat!$I$11:$I$19999,$B295,Xuat!$K$11:$K$19999)</f>
        <v>0</v>
      </c>
      <c r="J295" s="71">
        <f>SUMIF(Xuat!$I$11:$I$19999,$B295,Xuat!$K$11:$K$19999)</f>
        <v>0</v>
      </c>
      <c r="K295" s="71">
        <f t="shared" ref="K295:L295" si="576">E295+G295-I295</f>
        <v>0</v>
      </c>
      <c r="L295" s="71">
        <f t="shared" si="576"/>
        <v>0</v>
      </c>
      <c r="M295" s="71">
        <f t="shared" ref="M295:N295" si="577">E295+G295</f>
        <v>0</v>
      </c>
      <c r="N295" s="71">
        <f t="shared" si="577"/>
        <v>0</v>
      </c>
      <c r="O295" s="73" t="str">
        <f t="shared" si="5"/>
        <v/>
      </c>
      <c r="P295" s="71">
        <f t="shared" si="6"/>
        <v>0</v>
      </c>
      <c r="Q295" s="74"/>
      <c r="R295" s="75"/>
      <c r="S295" s="75"/>
      <c r="T295" s="75"/>
      <c r="U295" s="75"/>
      <c r="V295" s="75"/>
      <c r="W295" s="75"/>
      <c r="X295" s="75"/>
      <c r="Y295" s="75"/>
      <c r="Z295" s="75"/>
    </row>
    <row r="296" ht="18.75" customHeight="1">
      <c r="A296" s="65" t="str">
        <f t="shared" si="7"/>
        <v/>
      </c>
      <c r="B296" s="66"/>
      <c r="C296" s="67" t="str">
        <f t="shared" si="204"/>
        <v/>
      </c>
      <c r="D296" s="68" t="str">
        <f t="shared" si="205"/>
        <v/>
      </c>
      <c r="E296" s="69"/>
      <c r="F296" s="69"/>
      <c r="G296" s="71">
        <f>SUMIF('Nhập'!$J$11:$J$19999,$B296,'Nhập'!$M$11:$M$19999)</f>
        <v>0</v>
      </c>
      <c r="H296" s="71">
        <f>SUMIF('Nhập'!$J$11:$J$19999,$B296,'Nhập'!$O$11:$O$19999)</f>
        <v>0</v>
      </c>
      <c r="I296" s="71">
        <f>SUMIF(Xuat!$I$11:$I$19999,$B296,Xuat!$K$11:$K$19999)</f>
        <v>0</v>
      </c>
      <c r="J296" s="71">
        <f>SUMIF(Xuat!$I$11:$I$19999,$B296,Xuat!$K$11:$K$19999)</f>
        <v>0</v>
      </c>
      <c r="K296" s="71">
        <f t="shared" ref="K296:L296" si="578">E296+G296-I296</f>
        <v>0</v>
      </c>
      <c r="L296" s="71">
        <f t="shared" si="578"/>
        <v>0</v>
      </c>
      <c r="M296" s="71">
        <f t="shared" ref="M296:N296" si="579">E296+G296</f>
        <v>0</v>
      </c>
      <c r="N296" s="71">
        <f t="shared" si="579"/>
        <v>0</v>
      </c>
      <c r="O296" s="73" t="str">
        <f t="shared" si="5"/>
        <v/>
      </c>
      <c r="P296" s="71">
        <f t="shared" si="6"/>
        <v>0</v>
      </c>
      <c r="Q296" s="74"/>
      <c r="R296" s="75"/>
      <c r="S296" s="75"/>
      <c r="T296" s="75"/>
      <c r="U296" s="75"/>
      <c r="V296" s="75"/>
      <c r="W296" s="75"/>
      <c r="X296" s="75"/>
      <c r="Y296" s="75"/>
      <c r="Z296" s="75"/>
    </row>
    <row r="297" ht="18.75" customHeight="1">
      <c r="A297" s="65" t="str">
        <f t="shared" si="7"/>
        <v/>
      </c>
      <c r="B297" s="66"/>
      <c r="C297" s="67" t="str">
        <f t="shared" si="204"/>
        <v/>
      </c>
      <c r="D297" s="68" t="str">
        <f t="shared" si="205"/>
        <v/>
      </c>
      <c r="E297" s="69"/>
      <c r="F297" s="69"/>
      <c r="G297" s="71">
        <f>SUMIF('Nhập'!$J$11:$J$19999,$B297,'Nhập'!$M$11:$M$19999)</f>
        <v>0</v>
      </c>
      <c r="H297" s="71">
        <f>SUMIF('Nhập'!$J$11:$J$19999,$B297,'Nhập'!$O$11:$O$19999)</f>
        <v>0</v>
      </c>
      <c r="I297" s="71">
        <f>SUMIF(Xuat!$I$11:$I$19999,$B297,Xuat!$K$11:$K$19999)</f>
        <v>0</v>
      </c>
      <c r="J297" s="71">
        <f>SUMIF(Xuat!$I$11:$I$19999,$B297,Xuat!$K$11:$K$19999)</f>
        <v>0</v>
      </c>
      <c r="K297" s="71">
        <f t="shared" ref="K297:L297" si="580">E297+G297-I297</f>
        <v>0</v>
      </c>
      <c r="L297" s="71">
        <f t="shared" si="580"/>
        <v>0</v>
      </c>
      <c r="M297" s="71">
        <f t="shared" ref="M297:N297" si="581">E297+G297</f>
        <v>0</v>
      </c>
      <c r="N297" s="71">
        <f t="shared" si="581"/>
        <v>0</v>
      </c>
      <c r="O297" s="73" t="str">
        <f t="shared" si="5"/>
        <v/>
      </c>
      <c r="P297" s="71">
        <f t="shared" si="6"/>
        <v>0</v>
      </c>
      <c r="Q297" s="74"/>
      <c r="R297" s="75"/>
      <c r="S297" s="75"/>
      <c r="T297" s="75"/>
      <c r="U297" s="75"/>
      <c r="V297" s="75"/>
      <c r="W297" s="75"/>
      <c r="X297" s="75"/>
      <c r="Y297" s="75"/>
      <c r="Z297" s="75"/>
    </row>
    <row r="298" ht="18.75" customHeight="1">
      <c r="A298" s="65" t="str">
        <f t="shared" si="7"/>
        <v/>
      </c>
      <c r="B298" s="66"/>
      <c r="C298" s="67" t="str">
        <f t="shared" si="204"/>
        <v/>
      </c>
      <c r="D298" s="68" t="str">
        <f t="shared" si="205"/>
        <v/>
      </c>
      <c r="E298" s="69"/>
      <c r="F298" s="69"/>
      <c r="G298" s="71">
        <f>SUMIF('Nhập'!$J$11:$J$19999,$B298,'Nhập'!$M$11:$M$19999)</f>
        <v>0</v>
      </c>
      <c r="H298" s="71">
        <f>SUMIF('Nhập'!$J$11:$J$19999,$B298,'Nhập'!$O$11:$O$19999)</f>
        <v>0</v>
      </c>
      <c r="I298" s="71">
        <f>SUMIF(Xuat!$I$11:$I$19999,$B298,Xuat!$K$11:$K$19999)</f>
        <v>0</v>
      </c>
      <c r="J298" s="71">
        <f>SUMIF(Xuat!$I$11:$I$19999,$B298,Xuat!$K$11:$K$19999)</f>
        <v>0</v>
      </c>
      <c r="K298" s="71">
        <f t="shared" ref="K298:L298" si="582">E298+G298-I298</f>
        <v>0</v>
      </c>
      <c r="L298" s="71">
        <f t="shared" si="582"/>
        <v>0</v>
      </c>
      <c r="M298" s="71">
        <f t="shared" ref="M298:N298" si="583">E298+G298</f>
        <v>0</v>
      </c>
      <c r="N298" s="71">
        <f t="shared" si="583"/>
        <v>0</v>
      </c>
      <c r="O298" s="73" t="str">
        <f t="shared" si="5"/>
        <v/>
      </c>
      <c r="P298" s="71">
        <f t="shared" si="6"/>
        <v>0</v>
      </c>
      <c r="Q298" s="74"/>
      <c r="R298" s="75"/>
      <c r="S298" s="75"/>
      <c r="T298" s="75"/>
      <c r="U298" s="75"/>
      <c r="V298" s="75"/>
      <c r="W298" s="75"/>
      <c r="X298" s="75"/>
      <c r="Y298" s="75"/>
      <c r="Z298" s="75"/>
    </row>
    <row r="299" ht="18.75" customHeight="1">
      <c r="A299" s="65" t="str">
        <f t="shared" si="7"/>
        <v/>
      </c>
      <c r="B299" s="66"/>
      <c r="C299" s="67" t="str">
        <f t="shared" si="204"/>
        <v/>
      </c>
      <c r="D299" s="68" t="str">
        <f t="shared" si="205"/>
        <v/>
      </c>
      <c r="E299" s="69"/>
      <c r="F299" s="69"/>
      <c r="G299" s="71">
        <f>SUMIF('Nhập'!$J$11:$J$19999,$B299,'Nhập'!$M$11:$M$19999)</f>
        <v>0</v>
      </c>
      <c r="H299" s="71">
        <f>SUMIF('Nhập'!$J$11:$J$19999,$B299,'Nhập'!$O$11:$O$19999)</f>
        <v>0</v>
      </c>
      <c r="I299" s="71">
        <f>SUMIF(Xuat!$I$11:$I$19999,$B299,Xuat!$K$11:$K$19999)</f>
        <v>0</v>
      </c>
      <c r="J299" s="71">
        <f>SUMIF(Xuat!$I$11:$I$19999,$B299,Xuat!$K$11:$K$19999)</f>
        <v>0</v>
      </c>
      <c r="K299" s="71">
        <f t="shared" ref="K299:L299" si="584">E299+G299-I299</f>
        <v>0</v>
      </c>
      <c r="L299" s="71">
        <f t="shared" si="584"/>
        <v>0</v>
      </c>
      <c r="M299" s="71">
        <f t="shared" ref="M299:N299" si="585">E299+G299</f>
        <v>0</v>
      </c>
      <c r="N299" s="71">
        <f t="shared" si="585"/>
        <v>0</v>
      </c>
      <c r="O299" s="73" t="str">
        <f t="shared" si="5"/>
        <v/>
      </c>
      <c r="P299" s="71">
        <f t="shared" si="6"/>
        <v>0</v>
      </c>
      <c r="Q299" s="74"/>
      <c r="R299" s="75"/>
      <c r="S299" s="75"/>
      <c r="T299" s="75"/>
      <c r="U299" s="75"/>
      <c r="V299" s="75"/>
      <c r="W299" s="75"/>
      <c r="X299" s="75"/>
      <c r="Y299" s="75"/>
      <c r="Z299" s="75"/>
    </row>
    <row r="300" ht="18.75" customHeight="1">
      <c r="A300" s="65" t="str">
        <f t="shared" si="7"/>
        <v/>
      </c>
      <c r="B300" s="66"/>
      <c r="C300" s="67" t="str">
        <f t="shared" si="204"/>
        <v/>
      </c>
      <c r="D300" s="68" t="str">
        <f t="shared" si="205"/>
        <v/>
      </c>
      <c r="E300" s="69"/>
      <c r="F300" s="69"/>
      <c r="G300" s="71">
        <f>SUMIF('Nhập'!$J$11:$J$19999,$B300,'Nhập'!$M$11:$M$19999)</f>
        <v>0</v>
      </c>
      <c r="H300" s="71">
        <f>SUMIF('Nhập'!$J$11:$J$19999,$B300,'Nhập'!$O$11:$O$19999)</f>
        <v>0</v>
      </c>
      <c r="I300" s="71">
        <f>SUMIF(Xuat!$I$11:$I$19999,$B300,Xuat!$K$11:$K$19999)</f>
        <v>0</v>
      </c>
      <c r="J300" s="71">
        <f>SUMIF(Xuat!$I$11:$I$19999,$B300,Xuat!$K$11:$K$19999)</f>
        <v>0</v>
      </c>
      <c r="K300" s="71">
        <f t="shared" ref="K300:L300" si="586">E300+G300-I300</f>
        <v>0</v>
      </c>
      <c r="L300" s="71">
        <f t="shared" si="586"/>
        <v>0</v>
      </c>
      <c r="M300" s="71">
        <f t="shared" ref="M300:N300" si="587">E300+G300</f>
        <v>0</v>
      </c>
      <c r="N300" s="71">
        <f t="shared" si="587"/>
        <v>0</v>
      </c>
      <c r="O300" s="73" t="str">
        <f t="shared" si="5"/>
        <v/>
      </c>
      <c r="P300" s="71">
        <f t="shared" si="6"/>
        <v>0</v>
      </c>
      <c r="Q300" s="74"/>
      <c r="R300" s="75"/>
      <c r="S300" s="75"/>
      <c r="T300" s="75"/>
      <c r="U300" s="75"/>
      <c r="V300" s="75"/>
      <c r="W300" s="75"/>
      <c r="X300" s="75"/>
      <c r="Y300" s="75"/>
      <c r="Z300" s="75"/>
    </row>
    <row r="301" ht="18.75" customHeight="1">
      <c r="A301" s="65" t="str">
        <f t="shared" si="7"/>
        <v/>
      </c>
      <c r="B301" s="66"/>
      <c r="C301" s="67" t="str">
        <f t="shared" si="204"/>
        <v/>
      </c>
      <c r="D301" s="68" t="str">
        <f t="shared" si="205"/>
        <v/>
      </c>
      <c r="E301" s="69"/>
      <c r="F301" s="69"/>
      <c r="G301" s="71">
        <f>SUMIF('Nhập'!$J$11:$J$19999,$B301,'Nhập'!$M$11:$M$19999)</f>
        <v>0</v>
      </c>
      <c r="H301" s="71">
        <f>SUMIF('Nhập'!$J$11:$J$19999,$B301,'Nhập'!$O$11:$O$19999)</f>
        <v>0</v>
      </c>
      <c r="I301" s="71">
        <f>SUMIF(Xuat!$I$11:$I$19999,$B301,Xuat!$K$11:$K$19999)</f>
        <v>0</v>
      </c>
      <c r="J301" s="71">
        <f>SUMIF(Xuat!$I$11:$I$19999,$B301,Xuat!$K$11:$K$19999)</f>
        <v>0</v>
      </c>
      <c r="K301" s="71">
        <f t="shared" ref="K301:L301" si="588">E301+G301-I301</f>
        <v>0</v>
      </c>
      <c r="L301" s="71">
        <f t="shared" si="588"/>
        <v>0</v>
      </c>
      <c r="M301" s="71">
        <f t="shared" ref="M301:N301" si="589">E301+G301</f>
        <v>0</v>
      </c>
      <c r="N301" s="71">
        <f t="shared" si="589"/>
        <v>0</v>
      </c>
      <c r="O301" s="73" t="str">
        <f t="shared" si="5"/>
        <v/>
      </c>
      <c r="P301" s="71">
        <f t="shared" si="6"/>
        <v>0</v>
      </c>
      <c r="Q301" s="74"/>
      <c r="R301" s="75"/>
      <c r="S301" s="75"/>
      <c r="T301" s="75"/>
      <c r="U301" s="75"/>
      <c r="V301" s="75"/>
      <c r="W301" s="75"/>
      <c r="X301" s="75"/>
      <c r="Y301" s="75"/>
      <c r="Z301" s="75"/>
    </row>
    <row r="302" ht="18.75" customHeight="1">
      <c r="A302" s="65" t="str">
        <f t="shared" si="7"/>
        <v/>
      </c>
      <c r="B302" s="66"/>
      <c r="C302" s="67" t="str">
        <f t="shared" si="204"/>
        <v/>
      </c>
      <c r="D302" s="68" t="str">
        <f t="shared" si="205"/>
        <v/>
      </c>
      <c r="E302" s="69"/>
      <c r="F302" s="69"/>
      <c r="G302" s="71">
        <f>SUMIF('Nhập'!$J$11:$J$19999,$B302,'Nhập'!$M$11:$M$19999)</f>
        <v>0</v>
      </c>
      <c r="H302" s="71">
        <f>SUMIF('Nhập'!$J$11:$J$19999,$B302,'Nhập'!$O$11:$O$19999)</f>
        <v>0</v>
      </c>
      <c r="I302" s="71">
        <f>SUMIF(Xuat!$I$11:$I$19999,$B302,Xuat!$K$11:$K$19999)</f>
        <v>0</v>
      </c>
      <c r="J302" s="71">
        <f>SUMIF(Xuat!$I$11:$I$19999,$B302,Xuat!$K$11:$K$19999)</f>
        <v>0</v>
      </c>
      <c r="K302" s="71">
        <f t="shared" ref="K302:L302" si="590">E302+G302-I302</f>
        <v>0</v>
      </c>
      <c r="L302" s="71">
        <f t="shared" si="590"/>
        <v>0</v>
      </c>
      <c r="M302" s="71">
        <f t="shared" ref="M302:N302" si="591">E302+G302</f>
        <v>0</v>
      </c>
      <c r="N302" s="71">
        <f t="shared" si="591"/>
        <v>0</v>
      </c>
      <c r="O302" s="73" t="str">
        <f t="shared" si="5"/>
        <v/>
      </c>
      <c r="P302" s="71">
        <f t="shared" si="6"/>
        <v>0</v>
      </c>
      <c r="Q302" s="74"/>
      <c r="R302" s="75"/>
      <c r="S302" s="75"/>
      <c r="T302" s="75"/>
      <c r="U302" s="75"/>
      <c r="V302" s="75"/>
      <c r="W302" s="75"/>
      <c r="X302" s="75"/>
      <c r="Y302" s="75"/>
      <c r="Z302" s="75"/>
    </row>
    <row r="303" ht="18.75" customHeight="1">
      <c r="A303" s="65" t="str">
        <f t="shared" si="7"/>
        <v/>
      </c>
      <c r="B303" s="66"/>
      <c r="C303" s="67" t="str">
        <f t="shared" si="204"/>
        <v/>
      </c>
      <c r="D303" s="68" t="str">
        <f t="shared" si="205"/>
        <v/>
      </c>
      <c r="E303" s="69"/>
      <c r="F303" s="69"/>
      <c r="G303" s="71">
        <f>SUMIF('Nhập'!$J$11:$J$19999,$B303,'Nhập'!$M$11:$M$19999)</f>
        <v>0</v>
      </c>
      <c r="H303" s="71">
        <f>SUMIF('Nhập'!$J$11:$J$19999,$B303,'Nhập'!$O$11:$O$19999)</f>
        <v>0</v>
      </c>
      <c r="I303" s="71">
        <f>SUMIF(Xuat!$I$11:$I$19999,$B303,Xuat!$K$11:$K$19999)</f>
        <v>0</v>
      </c>
      <c r="J303" s="71">
        <f>SUMIF(Xuat!$I$11:$I$19999,$B303,Xuat!$K$11:$K$19999)</f>
        <v>0</v>
      </c>
      <c r="K303" s="71">
        <f t="shared" ref="K303:L303" si="592">E303+G303-I303</f>
        <v>0</v>
      </c>
      <c r="L303" s="71">
        <f t="shared" si="592"/>
        <v>0</v>
      </c>
      <c r="M303" s="71">
        <f t="shared" ref="M303:N303" si="593">E303+G303</f>
        <v>0</v>
      </c>
      <c r="N303" s="71">
        <f t="shared" si="593"/>
        <v>0</v>
      </c>
      <c r="O303" s="73" t="str">
        <f t="shared" si="5"/>
        <v/>
      </c>
      <c r="P303" s="71">
        <f t="shared" si="6"/>
        <v>0</v>
      </c>
      <c r="Q303" s="74"/>
      <c r="R303" s="75"/>
      <c r="S303" s="75"/>
      <c r="T303" s="75"/>
      <c r="U303" s="75"/>
      <c r="V303" s="75"/>
      <c r="W303" s="75"/>
      <c r="X303" s="75"/>
      <c r="Y303" s="75"/>
      <c r="Z303" s="75"/>
    </row>
    <row r="304" ht="18.75" customHeight="1">
      <c r="A304" s="65" t="str">
        <f t="shared" si="7"/>
        <v/>
      </c>
      <c r="B304" s="66"/>
      <c r="C304" s="67" t="str">
        <f t="shared" si="204"/>
        <v/>
      </c>
      <c r="D304" s="68" t="str">
        <f t="shared" si="205"/>
        <v/>
      </c>
      <c r="E304" s="69"/>
      <c r="F304" s="69"/>
      <c r="G304" s="71">
        <f>SUMIF('Nhập'!$J$11:$J$19999,$B304,'Nhập'!$M$11:$M$19999)</f>
        <v>0</v>
      </c>
      <c r="H304" s="71">
        <f>SUMIF('Nhập'!$J$11:$J$19999,$B304,'Nhập'!$O$11:$O$19999)</f>
        <v>0</v>
      </c>
      <c r="I304" s="71">
        <f>SUMIF(Xuat!$I$11:$I$19999,$B304,Xuat!$K$11:$K$19999)</f>
        <v>0</v>
      </c>
      <c r="J304" s="71">
        <f>SUMIF(Xuat!$I$11:$I$19999,$B304,Xuat!$K$11:$K$19999)</f>
        <v>0</v>
      </c>
      <c r="K304" s="71">
        <f t="shared" ref="K304:L304" si="594">E304+G304-I304</f>
        <v>0</v>
      </c>
      <c r="L304" s="71">
        <f t="shared" si="594"/>
        <v>0</v>
      </c>
      <c r="M304" s="71">
        <f t="shared" ref="M304:N304" si="595">E304+G304</f>
        <v>0</v>
      </c>
      <c r="N304" s="71">
        <f t="shared" si="595"/>
        <v>0</v>
      </c>
      <c r="O304" s="73" t="str">
        <f t="shared" si="5"/>
        <v/>
      </c>
      <c r="P304" s="71">
        <f t="shared" si="6"/>
        <v>0</v>
      </c>
      <c r="Q304" s="74"/>
      <c r="R304" s="75"/>
      <c r="S304" s="75"/>
      <c r="T304" s="75"/>
      <c r="U304" s="75"/>
      <c r="V304" s="75"/>
      <c r="W304" s="75"/>
      <c r="X304" s="75"/>
      <c r="Y304" s="75"/>
      <c r="Z304" s="75"/>
    </row>
    <row r="305" ht="18.75" customHeight="1">
      <c r="A305" s="65" t="str">
        <f t="shared" si="7"/>
        <v/>
      </c>
      <c r="B305" s="66"/>
      <c r="C305" s="67" t="str">
        <f t="shared" si="204"/>
        <v/>
      </c>
      <c r="D305" s="68" t="str">
        <f t="shared" si="205"/>
        <v/>
      </c>
      <c r="E305" s="69"/>
      <c r="F305" s="69"/>
      <c r="G305" s="71">
        <f>SUMIF('Nhập'!$J$11:$J$19999,$B305,'Nhập'!$M$11:$M$19999)</f>
        <v>0</v>
      </c>
      <c r="H305" s="71">
        <f>SUMIF('Nhập'!$J$11:$J$19999,$B305,'Nhập'!$O$11:$O$19999)</f>
        <v>0</v>
      </c>
      <c r="I305" s="71">
        <f>SUMIF(Xuat!$I$11:$I$19999,$B305,Xuat!$K$11:$K$19999)</f>
        <v>0</v>
      </c>
      <c r="J305" s="71">
        <f>SUMIF(Xuat!$I$11:$I$19999,$B305,Xuat!$K$11:$K$19999)</f>
        <v>0</v>
      </c>
      <c r="K305" s="71">
        <f t="shared" ref="K305:L305" si="596">E305+G305-I305</f>
        <v>0</v>
      </c>
      <c r="L305" s="71">
        <f t="shared" si="596"/>
        <v>0</v>
      </c>
      <c r="M305" s="71">
        <f t="shared" ref="M305:N305" si="597">E305+G305</f>
        <v>0</v>
      </c>
      <c r="N305" s="71">
        <f t="shared" si="597"/>
        <v>0</v>
      </c>
      <c r="O305" s="73" t="str">
        <f t="shared" si="5"/>
        <v/>
      </c>
      <c r="P305" s="71">
        <f t="shared" si="6"/>
        <v>0</v>
      </c>
      <c r="Q305" s="74"/>
      <c r="R305" s="75"/>
      <c r="S305" s="75"/>
      <c r="T305" s="75"/>
      <c r="U305" s="75"/>
      <c r="V305" s="75"/>
      <c r="W305" s="75"/>
      <c r="X305" s="75"/>
      <c r="Y305" s="75"/>
      <c r="Z305" s="75"/>
    </row>
    <row r="306" ht="18.75" customHeight="1">
      <c r="A306" s="65" t="str">
        <f t="shared" si="7"/>
        <v/>
      </c>
      <c r="B306" s="66"/>
      <c r="C306" s="67" t="str">
        <f t="shared" si="204"/>
        <v/>
      </c>
      <c r="D306" s="68" t="str">
        <f t="shared" si="205"/>
        <v/>
      </c>
      <c r="E306" s="69"/>
      <c r="F306" s="69"/>
      <c r="G306" s="71">
        <f>SUMIF('Nhập'!$J$11:$J$19999,$B306,'Nhập'!$M$11:$M$19999)</f>
        <v>0</v>
      </c>
      <c r="H306" s="71">
        <f>SUMIF('Nhập'!$J$11:$J$19999,$B306,'Nhập'!$O$11:$O$19999)</f>
        <v>0</v>
      </c>
      <c r="I306" s="71">
        <f>SUMIF(Xuat!$I$11:$I$19999,$B306,Xuat!$K$11:$K$19999)</f>
        <v>0</v>
      </c>
      <c r="J306" s="71">
        <f>SUMIF(Xuat!$I$11:$I$19999,$B306,Xuat!$K$11:$K$19999)</f>
        <v>0</v>
      </c>
      <c r="K306" s="71">
        <f t="shared" ref="K306:L306" si="598">E306+G306-I306</f>
        <v>0</v>
      </c>
      <c r="L306" s="71">
        <f t="shared" si="598"/>
        <v>0</v>
      </c>
      <c r="M306" s="71">
        <f t="shared" ref="M306:N306" si="599">E306+G306</f>
        <v>0</v>
      </c>
      <c r="N306" s="71">
        <f t="shared" si="599"/>
        <v>0</v>
      </c>
      <c r="O306" s="73" t="str">
        <f t="shared" si="5"/>
        <v/>
      </c>
      <c r="P306" s="71">
        <f t="shared" si="6"/>
        <v>0</v>
      </c>
      <c r="Q306" s="74"/>
      <c r="R306" s="75"/>
      <c r="S306" s="75"/>
      <c r="T306" s="75"/>
      <c r="U306" s="75"/>
      <c r="V306" s="75"/>
      <c r="W306" s="75"/>
      <c r="X306" s="75"/>
      <c r="Y306" s="75"/>
      <c r="Z306" s="75"/>
    </row>
    <row r="307" ht="18.75" customHeight="1">
      <c r="A307" s="65" t="str">
        <f t="shared" si="7"/>
        <v/>
      </c>
      <c r="B307" s="66"/>
      <c r="C307" s="67" t="str">
        <f t="shared" si="204"/>
        <v/>
      </c>
      <c r="D307" s="68" t="str">
        <f t="shared" si="205"/>
        <v/>
      </c>
      <c r="E307" s="69"/>
      <c r="F307" s="69"/>
      <c r="G307" s="71">
        <f>SUMIF('Nhập'!$J$11:$J$19999,$B307,'Nhập'!$M$11:$M$19999)</f>
        <v>0</v>
      </c>
      <c r="H307" s="71">
        <f>SUMIF('Nhập'!$J$11:$J$19999,$B307,'Nhập'!$O$11:$O$19999)</f>
        <v>0</v>
      </c>
      <c r="I307" s="71">
        <f>SUMIF(Xuat!$I$11:$I$19999,$B307,Xuat!$K$11:$K$19999)</f>
        <v>0</v>
      </c>
      <c r="J307" s="71">
        <f>SUMIF(Xuat!$I$11:$I$19999,$B307,Xuat!$K$11:$K$19999)</f>
        <v>0</v>
      </c>
      <c r="K307" s="71">
        <f t="shared" ref="K307:L307" si="600">E307+G307-I307</f>
        <v>0</v>
      </c>
      <c r="L307" s="71">
        <f t="shared" si="600"/>
        <v>0</v>
      </c>
      <c r="M307" s="71">
        <f t="shared" ref="M307:N307" si="601">E307+G307</f>
        <v>0</v>
      </c>
      <c r="N307" s="71">
        <f t="shared" si="601"/>
        <v>0</v>
      </c>
      <c r="O307" s="73" t="str">
        <f t="shared" si="5"/>
        <v/>
      </c>
      <c r="P307" s="71">
        <f t="shared" si="6"/>
        <v>0</v>
      </c>
      <c r="Q307" s="74"/>
      <c r="R307" s="75"/>
      <c r="S307" s="75"/>
      <c r="T307" s="75"/>
      <c r="U307" s="75"/>
      <c r="V307" s="75"/>
      <c r="W307" s="75"/>
      <c r="X307" s="75"/>
      <c r="Y307" s="75"/>
      <c r="Z307" s="75"/>
    </row>
    <row r="308" ht="18.75" customHeight="1">
      <c r="A308" s="65" t="str">
        <f t="shared" si="7"/>
        <v/>
      </c>
      <c r="B308" s="66"/>
      <c r="C308" s="67" t="str">
        <f t="shared" si="204"/>
        <v/>
      </c>
      <c r="D308" s="68" t="str">
        <f t="shared" si="205"/>
        <v/>
      </c>
      <c r="E308" s="69"/>
      <c r="F308" s="69"/>
      <c r="G308" s="71">
        <f>SUMIF('Nhập'!$J$11:$J$19999,$B308,'Nhập'!$M$11:$M$19999)</f>
        <v>0</v>
      </c>
      <c r="H308" s="71">
        <f>SUMIF('Nhập'!$J$11:$J$19999,$B308,'Nhập'!$O$11:$O$19999)</f>
        <v>0</v>
      </c>
      <c r="I308" s="71">
        <f>SUMIF(Xuat!$I$11:$I$19999,$B308,Xuat!$K$11:$K$19999)</f>
        <v>0</v>
      </c>
      <c r="J308" s="71">
        <f>SUMIF(Xuat!$I$11:$I$19999,$B308,Xuat!$K$11:$K$19999)</f>
        <v>0</v>
      </c>
      <c r="K308" s="71">
        <f t="shared" ref="K308:L308" si="602">E308+G308-I308</f>
        <v>0</v>
      </c>
      <c r="L308" s="71">
        <f t="shared" si="602"/>
        <v>0</v>
      </c>
      <c r="M308" s="71">
        <f t="shared" ref="M308:N308" si="603">E308+G308</f>
        <v>0</v>
      </c>
      <c r="N308" s="71">
        <f t="shared" si="603"/>
        <v>0</v>
      </c>
      <c r="O308" s="73" t="str">
        <f t="shared" si="5"/>
        <v/>
      </c>
      <c r="P308" s="71">
        <f t="shared" si="6"/>
        <v>0</v>
      </c>
      <c r="Q308" s="74"/>
      <c r="R308" s="75"/>
      <c r="S308" s="75"/>
      <c r="T308" s="75"/>
      <c r="U308" s="75"/>
      <c r="V308" s="75"/>
      <c r="W308" s="75"/>
      <c r="X308" s="75"/>
      <c r="Y308" s="75"/>
      <c r="Z308" s="75"/>
    </row>
    <row r="309" ht="18.75" customHeight="1">
      <c r="A309" s="65" t="str">
        <f t="shared" si="7"/>
        <v/>
      </c>
      <c r="B309" s="66"/>
      <c r="C309" s="67" t="str">
        <f t="shared" si="204"/>
        <v/>
      </c>
      <c r="D309" s="68" t="str">
        <f t="shared" si="205"/>
        <v/>
      </c>
      <c r="E309" s="69"/>
      <c r="F309" s="69"/>
      <c r="G309" s="71">
        <f>SUMIF('Nhập'!$J$11:$J$19999,$B309,'Nhập'!$M$11:$M$19999)</f>
        <v>0</v>
      </c>
      <c r="H309" s="71">
        <f>SUMIF('Nhập'!$J$11:$J$19999,$B309,'Nhập'!$O$11:$O$19999)</f>
        <v>0</v>
      </c>
      <c r="I309" s="71">
        <f>SUMIF(Xuat!$I$11:$I$19999,$B309,Xuat!$K$11:$K$19999)</f>
        <v>0</v>
      </c>
      <c r="J309" s="71">
        <f>SUMIF(Xuat!$I$11:$I$19999,$B309,Xuat!$K$11:$K$19999)</f>
        <v>0</v>
      </c>
      <c r="K309" s="71">
        <f t="shared" ref="K309:L309" si="604">E309+G309-I309</f>
        <v>0</v>
      </c>
      <c r="L309" s="71">
        <f t="shared" si="604"/>
        <v>0</v>
      </c>
      <c r="M309" s="71">
        <f t="shared" ref="M309:N309" si="605">E309+G309</f>
        <v>0</v>
      </c>
      <c r="N309" s="71">
        <f t="shared" si="605"/>
        <v>0</v>
      </c>
      <c r="O309" s="73" t="str">
        <f t="shared" si="5"/>
        <v/>
      </c>
      <c r="P309" s="71">
        <f t="shared" si="6"/>
        <v>0</v>
      </c>
      <c r="Q309" s="74"/>
      <c r="R309" s="75"/>
      <c r="S309" s="75"/>
      <c r="T309" s="75"/>
      <c r="U309" s="75"/>
      <c r="V309" s="75"/>
      <c r="W309" s="75"/>
      <c r="X309" s="75"/>
      <c r="Y309" s="75"/>
      <c r="Z309" s="75"/>
    </row>
    <row r="310" ht="18.75" customHeight="1">
      <c r="A310" s="65" t="str">
        <f t="shared" si="7"/>
        <v/>
      </c>
      <c r="B310" s="66"/>
      <c r="C310" s="67" t="str">
        <f t="shared" si="204"/>
        <v/>
      </c>
      <c r="D310" s="68" t="str">
        <f t="shared" si="205"/>
        <v/>
      </c>
      <c r="E310" s="69"/>
      <c r="F310" s="69"/>
      <c r="G310" s="71">
        <f>SUMIF('Nhập'!$J$11:$J$19999,$B310,'Nhập'!$M$11:$M$19999)</f>
        <v>0</v>
      </c>
      <c r="H310" s="71">
        <f>SUMIF('Nhập'!$J$11:$J$19999,$B310,'Nhập'!$O$11:$O$19999)</f>
        <v>0</v>
      </c>
      <c r="I310" s="71">
        <f>SUMIF(Xuat!$I$11:$I$19999,$B310,Xuat!$K$11:$K$19999)</f>
        <v>0</v>
      </c>
      <c r="J310" s="71">
        <f>SUMIF(Xuat!$I$11:$I$19999,$B310,Xuat!$K$11:$K$19999)</f>
        <v>0</v>
      </c>
      <c r="K310" s="71">
        <f t="shared" ref="K310:L310" si="606">E310+G310-I310</f>
        <v>0</v>
      </c>
      <c r="L310" s="71">
        <f t="shared" si="606"/>
        <v>0</v>
      </c>
      <c r="M310" s="71">
        <f t="shared" ref="M310:N310" si="607">E310+G310</f>
        <v>0</v>
      </c>
      <c r="N310" s="71">
        <f t="shared" si="607"/>
        <v>0</v>
      </c>
      <c r="O310" s="73" t="str">
        <f t="shared" si="5"/>
        <v/>
      </c>
      <c r="P310" s="71">
        <f t="shared" si="6"/>
        <v>0</v>
      </c>
      <c r="Q310" s="74"/>
      <c r="R310" s="75"/>
      <c r="S310" s="75"/>
      <c r="T310" s="75"/>
      <c r="U310" s="75"/>
      <c r="V310" s="75"/>
      <c r="W310" s="75"/>
      <c r="X310" s="75"/>
      <c r="Y310" s="75"/>
      <c r="Z310" s="75"/>
    </row>
    <row r="311" ht="18.75" customHeight="1">
      <c r="A311" s="65" t="str">
        <f t="shared" si="7"/>
        <v/>
      </c>
      <c r="B311" s="66"/>
      <c r="C311" s="67" t="str">
        <f t="shared" si="204"/>
        <v/>
      </c>
      <c r="D311" s="68" t="str">
        <f t="shared" si="205"/>
        <v/>
      </c>
      <c r="E311" s="69"/>
      <c r="F311" s="69"/>
      <c r="G311" s="71">
        <f>SUMIF('Nhập'!$J$11:$J$19999,$B311,'Nhập'!$M$11:$M$19999)</f>
        <v>0</v>
      </c>
      <c r="H311" s="71">
        <f>SUMIF('Nhập'!$J$11:$J$19999,$B311,'Nhập'!$O$11:$O$19999)</f>
        <v>0</v>
      </c>
      <c r="I311" s="71">
        <f>SUMIF(Xuat!$I$11:$I$19999,$B311,Xuat!$K$11:$K$19999)</f>
        <v>0</v>
      </c>
      <c r="J311" s="71">
        <f>SUMIF(Xuat!$I$11:$I$19999,$B311,Xuat!$K$11:$K$19999)</f>
        <v>0</v>
      </c>
      <c r="K311" s="71">
        <f t="shared" ref="K311:L311" si="608">E311+G311-I311</f>
        <v>0</v>
      </c>
      <c r="L311" s="71">
        <f t="shared" si="608"/>
        <v>0</v>
      </c>
      <c r="M311" s="71">
        <f t="shared" ref="M311:N311" si="609">E311+G311</f>
        <v>0</v>
      </c>
      <c r="N311" s="71">
        <f t="shared" si="609"/>
        <v>0</v>
      </c>
      <c r="O311" s="73" t="str">
        <f t="shared" si="5"/>
        <v/>
      </c>
      <c r="P311" s="71">
        <f t="shared" si="6"/>
        <v>0</v>
      </c>
      <c r="Q311" s="74"/>
      <c r="R311" s="75"/>
      <c r="S311" s="75"/>
      <c r="T311" s="75"/>
      <c r="U311" s="75"/>
      <c r="V311" s="75"/>
      <c r="W311" s="75"/>
      <c r="X311" s="75"/>
      <c r="Y311" s="75"/>
      <c r="Z311" s="75"/>
    </row>
    <row r="312" ht="18.75" customHeight="1">
      <c r="A312" s="65" t="str">
        <f t="shared" si="7"/>
        <v/>
      </c>
      <c r="B312" s="66"/>
      <c r="C312" s="67" t="str">
        <f t="shared" si="204"/>
        <v/>
      </c>
      <c r="D312" s="68" t="str">
        <f t="shared" si="205"/>
        <v/>
      </c>
      <c r="E312" s="69"/>
      <c r="F312" s="69"/>
      <c r="G312" s="71">
        <f>SUMIF('Nhập'!$J$11:$J$19999,$B312,'Nhập'!$M$11:$M$19999)</f>
        <v>0</v>
      </c>
      <c r="H312" s="71">
        <f>SUMIF('Nhập'!$J$11:$J$19999,$B312,'Nhập'!$O$11:$O$19999)</f>
        <v>0</v>
      </c>
      <c r="I312" s="71">
        <f>SUMIF(Xuat!$I$11:$I$19999,$B312,Xuat!$K$11:$K$19999)</f>
        <v>0</v>
      </c>
      <c r="J312" s="71">
        <f>SUMIF(Xuat!$I$11:$I$19999,$B312,Xuat!$K$11:$K$19999)</f>
        <v>0</v>
      </c>
      <c r="K312" s="71">
        <f t="shared" ref="K312:L312" si="610">E312+G312-I312</f>
        <v>0</v>
      </c>
      <c r="L312" s="71">
        <f t="shared" si="610"/>
        <v>0</v>
      </c>
      <c r="M312" s="71">
        <f t="shared" ref="M312:N312" si="611">E312+G312</f>
        <v>0</v>
      </c>
      <c r="N312" s="71">
        <f t="shared" si="611"/>
        <v>0</v>
      </c>
      <c r="O312" s="73" t="str">
        <f t="shared" si="5"/>
        <v/>
      </c>
      <c r="P312" s="71">
        <f t="shared" si="6"/>
        <v>0</v>
      </c>
      <c r="Q312" s="74"/>
      <c r="R312" s="75"/>
      <c r="S312" s="75"/>
      <c r="T312" s="75"/>
      <c r="U312" s="75"/>
      <c r="V312" s="75"/>
      <c r="W312" s="75"/>
      <c r="X312" s="75"/>
      <c r="Y312" s="75"/>
      <c r="Z312" s="75"/>
    </row>
    <row r="313" ht="18.75" customHeight="1">
      <c r="A313" s="65" t="str">
        <f t="shared" si="7"/>
        <v/>
      </c>
      <c r="B313" s="66"/>
      <c r="C313" s="67" t="str">
        <f t="shared" si="204"/>
        <v/>
      </c>
      <c r="D313" s="68" t="str">
        <f t="shared" si="205"/>
        <v/>
      </c>
      <c r="E313" s="69"/>
      <c r="F313" s="69"/>
      <c r="G313" s="71">
        <f>SUMIF('Nhập'!$J$11:$J$19999,$B313,'Nhập'!$M$11:$M$19999)</f>
        <v>0</v>
      </c>
      <c r="H313" s="71">
        <f>SUMIF('Nhập'!$J$11:$J$19999,$B313,'Nhập'!$O$11:$O$19999)</f>
        <v>0</v>
      </c>
      <c r="I313" s="71">
        <f>SUMIF(Xuat!$I$11:$I$19999,$B313,Xuat!$K$11:$K$19999)</f>
        <v>0</v>
      </c>
      <c r="J313" s="71">
        <f>SUMIF(Xuat!$I$11:$I$19999,$B313,Xuat!$K$11:$K$19999)</f>
        <v>0</v>
      </c>
      <c r="K313" s="71">
        <f t="shared" ref="K313:L313" si="612">E313+G313-I313</f>
        <v>0</v>
      </c>
      <c r="L313" s="71">
        <f t="shared" si="612"/>
        <v>0</v>
      </c>
      <c r="M313" s="71">
        <f t="shared" ref="M313:N313" si="613">E313+G313</f>
        <v>0</v>
      </c>
      <c r="N313" s="71">
        <f t="shared" si="613"/>
        <v>0</v>
      </c>
      <c r="O313" s="73" t="str">
        <f t="shared" si="5"/>
        <v/>
      </c>
      <c r="P313" s="71">
        <f t="shared" si="6"/>
        <v>0</v>
      </c>
      <c r="Q313" s="74"/>
      <c r="R313" s="75"/>
      <c r="S313" s="75"/>
      <c r="T313" s="75"/>
      <c r="U313" s="75"/>
      <c r="V313" s="75"/>
      <c r="W313" s="75"/>
      <c r="X313" s="75"/>
      <c r="Y313" s="75"/>
      <c r="Z313" s="75"/>
    </row>
    <row r="314" ht="18.75" customHeight="1">
      <c r="A314" s="65" t="str">
        <f t="shared" si="7"/>
        <v/>
      </c>
      <c r="B314" s="66"/>
      <c r="C314" s="67" t="str">
        <f t="shared" si="204"/>
        <v/>
      </c>
      <c r="D314" s="68" t="str">
        <f t="shared" si="205"/>
        <v/>
      </c>
      <c r="E314" s="69"/>
      <c r="F314" s="69"/>
      <c r="G314" s="71">
        <f>SUMIF('Nhập'!$J$11:$J$19999,$B314,'Nhập'!$M$11:$M$19999)</f>
        <v>0</v>
      </c>
      <c r="H314" s="71">
        <f>SUMIF('Nhập'!$J$11:$J$19999,$B314,'Nhập'!$O$11:$O$19999)</f>
        <v>0</v>
      </c>
      <c r="I314" s="71">
        <f>SUMIF(Xuat!$I$11:$I$19999,$B314,Xuat!$K$11:$K$19999)</f>
        <v>0</v>
      </c>
      <c r="J314" s="71">
        <f>SUMIF(Xuat!$I$11:$I$19999,$B314,Xuat!$K$11:$K$19999)</f>
        <v>0</v>
      </c>
      <c r="K314" s="71">
        <f t="shared" ref="K314:L314" si="614">E314+G314-I314</f>
        <v>0</v>
      </c>
      <c r="L314" s="71">
        <f t="shared" si="614"/>
        <v>0</v>
      </c>
      <c r="M314" s="71">
        <f t="shared" ref="M314:N314" si="615">E314+G314</f>
        <v>0</v>
      </c>
      <c r="N314" s="71">
        <f t="shared" si="615"/>
        <v>0</v>
      </c>
      <c r="O314" s="73" t="str">
        <f t="shared" si="5"/>
        <v/>
      </c>
      <c r="P314" s="71">
        <f t="shared" si="6"/>
        <v>0</v>
      </c>
      <c r="Q314" s="74"/>
      <c r="R314" s="75"/>
      <c r="S314" s="75"/>
      <c r="T314" s="75"/>
      <c r="U314" s="75"/>
      <c r="V314" s="75"/>
      <c r="W314" s="75"/>
      <c r="X314" s="75"/>
      <c r="Y314" s="75"/>
      <c r="Z314" s="75"/>
    </row>
    <row r="315" ht="18.75" customHeight="1">
      <c r="A315" s="65" t="str">
        <f t="shared" si="7"/>
        <v/>
      </c>
      <c r="B315" s="66"/>
      <c r="C315" s="67" t="str">
        <f t="shared" si="204"/>
        <v/>
      </c>
      <c r="D315" s="68" t="str">
        <f t="shared" si="205"/>
        <v/>
      </c>
      <c r="E315" s="69"/>
      <c r="F315" s="69"/>
      <c r="G315" s="71">
        <f>SUMIF('Nhập'!$J$11:$J$19999,$B315,'Nhập'!$M$11:$M$19999)</f>
        <v>0</v>
      </c>
      <c r="H315" s="71">
        <f>SUMIF('Nhập'!$J$11:$J$19999,$B315,'Nhập'!$O$11:$O$19999)</f>
        <v>0</v>
      </c>
      <c r="I315" s="71">
        <f>SUMIF(Xuat!$I$11:$I$19999,$B315,Xuat!$K$11:$K$19999)</f>
        <v>0</v>
      </c>
      <c r="J315" s="71">
        <f>SUMIF(Xuat!$I$11:$I$19999,$B315,Xuat!$K$11:$K$19999)</f>
        <v>0</v>
      </c>
      <c r="K315" s="71">
        <f t="shared" ref="K315:L315" si="616">E315+G315-I315</f>
        <v>0</v>
      </c>
      <c r="L315" s="71">
        <f t="shared" si="616"/>
        <v>0</v>
      </c>
      <c r="M315" s="71">
        <f t="shared" ref="M315:N315" si="617">E315+G315</f>
        <v>0</v>
      </c>
      <c r="N315" s="71">
        <f t="shared" si="617"/>
        <v>0</v>
      </c>
      <c r="O315" s="73" t="str">
        <f t="shared" si="5"/>
        <v/>
      </c>
      <c r="P315" s="71">
        <f t="shared" si="6"/>
        <v>0</v>
      </c>
      <c r="Q315" s="74"/>
      <c r="R315" s="75"/>
      <c r="S315" s="75"/>
      <c r="T315" s="75"/>
      <c r="U315" s="75"/>
      <c r="V315" s="75"/>
      <c r="W315" s="75"/>
      <c r="X315" s="75"/>
      <c r="Y315" s="75"/>
      <c r="Z315" s="75"/>
    </row>
    <row r="316" ht="18.75" customHeight="1">
      <c r="A316" s="65" t="str">
        <f t="shared" si="7"/>
        <v/>
      </c>
      <c r="B316" s="66"/>
      <c r="C316" s="67" t="str">
        <f t="shared" si="204"/>
        <v/>
      </c>
      <c r="D316" s="68" t="str">
        <f t="shared" si="205"/>
        <v/>
      </c>
      <c r="E316" s="69"/>
      <c r="F316" s="69"/>
      <c r="G316" s="71">
        <f>SUMIF('Nhập'!$J$11:$J$19999,$B316,'Nhập'!$M$11:$M$19999)</f>
        <v>0</v>
      </c>
      <c r="H316" s="71">
        <f>SUMIF('Nhập'!$J$11:$J$19999,$B316,'Nhập'!$O$11:$O$19999)</f>
        <v>0</v>
      </c>
      <c r="I316" s="71">
        <f>SUMIF(Xuat!$I$11:$I$19999,$B316,Xuat!$K$11:$K$19999)</f>
        <v>0</v>
      </c>
      <c r="J316" s="71">
        <f>SUMIF(Xuat!$I$11:$I$19999,$B316,Xuat!$K$11:$K$19999)</f>
        <v>0</v>
      </c>
      <c r="K316" s="71">
        <f t="shared" ref="K316:L316" si="618">E316+G316-I316</f>
        <v>0</v>
      </c>
      <c r="L316" s="71">
        <f t="shared" si="618"/>
        <v>0</v>
      </c>
      <c r="M316" s="71">
        <f t="shared" ref="M316:N316" si="619">E316+G316</f>
        <v>0</v>
      </c>
      <c r="N316" s="71">
        <f t="shared" si="619"/>
        <v>0</v>
      </c>
      <c r="O316" s="73" t="str">
        <f t="shared" si="5"/>
        <v/>
      </c>
      <c r="P316" s="71">
        <f t="shared" si="6"/>
        <v>0</v>
      </c>
      <c r="Q316" s="74"/>
      <c r="R316" s="75"/>
      <c r="S316" s="75"/>
      <c r="T316" s="75"/>
      <c r="U316" s="75"/>
      <c r="V316" s="75"/>
      <c r="W316" s="75"/>
      <c r="X316" s="75"/>
      <c r="Y316" s="75"/>
      <c r="Z316" s="75"/>
    </row>
    <row r="317" ht="18.75" customHeight="1">
      <c r="A317" s="65" t="str">
        <f t="shared" si="7"/>
        <v/>
      </c>
      <c r="B317" s="66"/>
      <c r="C317" s="67" t="str">
        <f t="shared" si="204"/>
        <v/>
      </c>
      <c r="D317" s="68" t="str">
        <f t="shared" si="205"/>
        <v/>
      </c>
      <c r="E317" s="69"/>
      <c r="F317" s="69"/>
      <c r="G317" s="71">
        <f>SUMIF('Nhập'!$J$11:$J$19999,$B317,'Nhập'!$M$11:$M$19999)</f>
        <v>0</v>
      </c>
      <c r="H317" s="71">
        <f>SUMIF('Nhập'!$J$11:$J$19999,$B317,'Nhập'!$O$11:$O$19999)</f>
        <v>0</v>
      </c>
      <c r="I317" s="71">
        <f>SUMIF(Xuat!$I$11:$I$19999,$B317,Xuat!$K$11:$K$19999)</f>
        <v>0</v>
      </c>
      <c r="J317" s="71">
        <f>SUMIF(Xuat!$I$11:$I$19999,$B317,Xuat!$K$11:$K$19999)</f>
        <v>0</v>
      </c>
      <c r="K317" s="71">
        <f t="shared" ref="K317:L317" si="620">E317+G317-I317</f>
        <v>0</v>
      </c>
      <c r="L317" s="71">
        <f t="shared" si="620"/>
        <v>0</v>
      </c>
      <c r="M317" s="71">
        <f t="shared" ref="M317:N317" si="621">E317+G317</f>
        <v>0</v>
      </c>
      <c r="N317" s="71">
        <f t="shared" si="621"/>
        <v>0</v>
      </c>
      <c r="O317" s="73" t="str">
        <f t="shared" si="5"/>
        <v/>
      </c>
      <c r="P317" s="71">
        <f t="shared" si="6"/>
        <v>0</v>
      </c>
      <c r="Q317" s="74"/>
      <c r="R317" s="75"/>
      <c r="S317" s="75"/>
      <c r="T317" s="75"/>
      <c r="U317" s="75"/>
      <c r="V317" s="75"/>
      <c r="W317" s="75"/>
      <c r="X317" s="75"/>
      <c r="Y317" s="75"/>
      <c r="Z317" s="75"/>
    </row>
    <row r="318" ht="18.75" customHeight="1">
      <c r="A318" s="65" t="str">
        <f t="shared" si="7"/>
        <v/>
      </c>
      <c r="B318" s="66"/>
      <c r="C318" s="67" t="str">
        <f t="shared" si="204"/>
        <v/>
      </c>
      <c r="D318" s="68" t="str">
        <f t="shared" si="205"/>
        <v/>
      </c>
      <c r="E318" s="69"/>
      <c r="F318" s="69"/>
      <c r="G318" s="71">
        <f>SUMIF('Nhập'!$J$11:$J$19999,$B318,'Nhập'!$M$11:$M$19999)</f>
        <v>0</v>
      </c>
      <c r="H318" s="71">
        <f>SUMIF('Nhập'!$J$11:$J$19999,$B318,'Nhập'!$O$11:$O$19999)</f>
        <v>0</v>
      </c>
      <c r="I318" s="71">
        <f>SUMIF(Xuat!$I$11:$I$19999,$B318,Xuat!$K$11:$K$19999)</f>
        <v>0</v>
      </c>
      <c r="J318" s="71">
        <f>SUMIF(Xuat!$I$11:$I$19999,$B318,Xuat!$K$11:$K$19999)</f>
        <v>0</v>
      </c>
      <c r="K318" s="71">
        <f t="shared" ref="K318:L318" si="622">E318+G318-I318</f>
        <v>0</v>
      </c>
      <c r="L318" s="71">
        <f t="shared" si="622"/>
        <v>0</v>
      </c>
      <c r="M318" s="71">
        <f t="shared" ref="M318:N318" si="623">E318+G318</f>
        <v>0</v>
      </c>
      <c r="N318" s="71">
        <f t="shared" si="623"/>
        <v>0</v>
      </c>
      <c r="O318" s="73" t="str">
        <f t="shared" si="5"/>
        <v/>
      </c>
      <c r="P318" s="71">
        <f t="shared" si="6"/>
        <v>0</v>
      </c>
      <c r="Q318" s="74"/>
      <c r="R318" s="75"/>
      <c r="S318" s="75"/>
      <c r="T318" s="75"/>
      <c r="U318" s="75"/>
      <c r="V318" s="75"/>
      <c r="W318" s="75"/>
      <c r="X318" s="75"/>
      <c r="Y318" s="75"/>
      <c r="Z318" s="75"/>
    </row>
    <row r="319" ht="18.75" customHeight="1">
      <c r="A319" s="65" t="str">
        <f t="shared" si="7"/>
        <v/>
      </c>
      <c r="B319" s="66"/>
      <c r="C319" s="67" t="str">
        <f t="shared" si="204"/>
        <v/>
      </c>
      <c r="D319" s="68" t="str">
        <f t="shared" si="205"/>
        <v/>
      </c>
      <c r="E319" s="69"/>
      <c r="F319" s="69"/>
      <c r="G319" s="71">
        <f>SUMIF('Nhập'!$J$11:$J$19999,$B319,'Nhập'!$M$11:$M$19999)</f>
        <v>0</v>
      </c>
      <c r="H319" s="71">
        <f>SUMIF('Nhập'!$J$11:$J$19999,$B319,'Nhập'!$O$11:$O$19999)</f>
        <v>0</v>
      </c>
      <c r="I319" s="71">
        <f>SUMIF(Xuat!$I$11:$I$19999,$B319,Xuat!$K$11:$K$19999)</f>
        <v>0</v>
      </c>
      <c r="J319" s="71">
        <f>SUMIF(Xuat!$I$11:$I$19999,$B319,Xuat!$K$11:$K$19999)</f>
        <v>0</v>
      </c>
      <c r="K319" s="71">
        <f t="shared" ref="K319:L319" si="624">E319+G319-I319</f>
        <v>0</v>
      </c>
      <c r="L319" s="71">
        <f t="shared" si="624"/>
        <v>0</v>
      </c>
      <c r="M319" s="71">
        <f t="shared" ref="M319:N319" si="625">E319+G319</f>
        <v>0</v>
      </c>
      <c r="N319" s="71">
        <f t="shared" si="625"/>
        <v>0</v>
      </c>
      <c r="O319" s="73" t="str">
        <f t="shared" si="5"/>
        <v/>
      </c>
      <c r="P319" s="71">
        <f t="shared" si="6"/>
        <v>0</v>
      </c>
      <c r="Q319" s="74"/>
      <c r="R319" s="75"/>
      <c r="S319" s="75"/>
      <c r="T319" s="75"/>
      <c r="U319" s="75"/>
      <c r="V319" s="75"/>
      <c r="W319" s="75"/>
      <c r="X319" s="75"/>
      <c r="Y319" s="75"/>
      <c r="Z319" s="75"/>
    </row>
    <row r="320" ht="18.75" customHeight="1">
      <c r="A320" s="65" t="str">
        <f t="shared" si="7"/>
        <v/>
      </c>
      <c r="B320" s="66"/>
      <c r="C320" s="67" t="str">
        <f t="shared" si="204"/>
        <v/>
      </c>
      <c r="D320" s="68" t="str">
        <f t="shared" si="205"/>
        <v/>
      </c>
      <c r="E320" s="69"/>
      <c r="F320" s="69"/>
      <c r="G320" s="71">
        <f>SUMIF('Nhập'!$J$11:$J$19999,$B320,'Nhập'!$M$11:$M$19999)</f>
        <v>0</v>
      </c>
      <c r="H320" s="71">
        <f>SUMIF('Nhập'!$J$11:$J$19999,$B320,'Nhập'!$O$11:$O$19999)</f>
        <v>0</v>
      </c>
      <c r="I320" s="71">
        <f>SUMIF(Xuat!$I$11:$I$19999,$B320,Xuat!$K$11:$K$19999)</f>
        <v>0</v>
      </c>
      <c r="J320" s="71">
        <f>SUMIF(Xuat!$I$11:$I$19999,$B320,Xuat!$K$11:$K$19999)</f>
        <v>0</v>
      </c>
      <c r="K320" s="71">
        <f t="shared" ref="K320:L320" si="626">E320+G320-I320</f>
        <v>0</v>
      </c>
      <c r="L320" s="71">
        <f t="shared" si="626"/>
        <v>0</v>
      </c>
      <c r="M320" s="71">
        <f t="shared" ref="M320:N320" si="627">E320+G320</f>
        <v>0</v>
      </c>
      <c r="N320" s="71">
        <f t="shared" si="627"/>
        <v>0</v>
      </c>
      <c r="O320" s="73" t="str">
        <f t="shared" si="5"/>
        <v/>
      </c>
      <c r="P320" s="71">
        <f t="shared" si="6"/>
        <v>0</v>
      </c>
      <c r="Q320" s="74"/>
      <c r="R320" s="75"/>
      <c r="S320" s="75"/>
      <c r="T320" s="75"/>
      <c r="U320" s="75"/>
      <c r="V320" s="75"/>
      <c r="W320" s="75"/>
      <c r="X320" s="75"/>
      <c r="Y320" s="75"/>
      <c r="Z320" s="75"/>
    </row>
    <row r="321" ht="18.75" customHeight="1">
      <c r="A321" s="65" t="str">
        <f t="shared" si="7"/>
        <v/>
      </c>
      <c r="B321" s="66"/>
      <c r="C321" s="67" t="str">
        <f t="shared" si="204"/>
        <v/>
      </c>
      <c r="D321" s="68" t="str">
        <f t="shared" si="205"/>
        <v/>
      </c>
      <c r="E321" s="69"/>
      <c r="F321" s="69"/>
      <c r="G321" s="71">
        <f>SUMIF('Nhập'!$J$11:$J$19999,$B321,'Nhập'!$M$11:$M$19999)</f>
        <v>0</v>
      </c>
      <c r="H321" s="71">
        <f>SUMIF('Nhập'!$J$11:$J$19999,$B321,'Nhập'!$O$11:$O$19999)</f>
        <v>0</v>
      </c>
      <c r="I321" s="71">
        <f>SUMIF(Xuat!$I$11:$I$19999,$B321,Xuat!$K$11:$K$19999)</f>
        <v>0</v>
      </c>
      <c r="J321" s="71">
        <f>SUMIF(Xuat!$I$11:$I$19999,$B321,Xuat!$K$11:$K$19999)</f>
        <v>0</v>
      </c>
      <c r="K321" s="71">
        <f t="shared" ref="K321:L321" si="628">E321+G321-I321</f>
        <v>0</v>
      </c>
      <c r="L321" s="71">
        <f t="shared" si="628"/>
        <v>0</v>
      </c>
      <c r="M321" s="71">
        <f t="shared" ref="M321:N321" si="629">E321+G321</f>
        <v>0</v>
      </c>
      <c r="N321" s="71">
        <f t="shared" si="629"/>
        <v>0</v>
      </c>
      <c r="O321" s="73" t="str">
        <f t="shared" si="5"/>
        <v/>
      </c>
      <c r="P321" s="71">
        <f t="shared" si="6"/>
        <v>0</v>
      </c>
      <c r="Q321" s="74"/>
      <c r="R321" s="75"/>
      <c r="S321" s="75"/>
      <c r="T321" s="75"/>
      <c r="U321" s="75"/>
      <c r="V321" s="75"/>
      <c r="W321" s="75"/>
      <c r="X321" s="75"/>
      <c r="Y321" s="75"/>
      <c r="Z321" s="75"/>
    </row>
    <row r="322" ht="18.75" customHeight="1">
      <c r="A322" s="65" t="str">
        <f t="shared" si="7"/>
        <v/>
      </c>
      <c r="B322" s="66"/>
      <c r="C322" s="67" t="str">
        <f t="shared" si="204"/>
        <v/>
      </c>
      <c r="D322" s="68" t="str">
        <f t="shared" si="205"/>
        <v/>
      </c>
      <c r="E322" s="69"/>
      <c r="F322" s="69"/>
      <c r="G322" s="71">
        <f>SUMIF('Nhập'!$J$11:$J$19999,$B322,'Nhập'!$M$11:$M$19999)</f>
        <v>0</v>
      </c>
      <c r="H322" s="71">
        <f>SUMIF('Nhập'!$J$11:$J$19999,$B322,'Nhập'!$O$11:$O$19999)</f>
        <v>0</v>
      </c>
      <c r="I322" s="71">
        <f>SUMIF(Xuat!$I$11:$I$19999,$B322,Xuat!$K$11:$K$19999)</f>
        <v>0</v>
      </c>
      <c r="J322" s="71">
        <f>SUMIF(Xuat!$I$11:$I$19999,$B322,Xuat!$K$11:$K$19999)</f>
        <v>0</v>
      </c>
      <c r="K322" s="71">
        <f t="shared" ref="K322:L322" si="630">E322+G322-I322</f>
        <v>0</v>
      </c>
      <c r="L322" s="71">
        <f t="shared" si="630"/>
        <v>0</v>
      </c>
      <c r="M322" s="71">
        <f t="shared" ref="M322:N322" si="631">E322+G322</f>
        <v>0</v>
      </c>
      <c r="N322" s="71">
        <f t="shared" si="631"/>
        <v>0</v>
      </c>
      <c r="O322" s="73" t="str">
        <f t="shared" si="5"/>
        <v/>
      </c>
      <c r="P322" s="71">
        <f t="shared" si="6"/>
        <v>0</v>
      </c>
      <c r="Q322" s="74"/>
      <c r="R322" s="75"/>
      <c r="S322" s="75"/>
      <c r="T322" s="75"/>
      <c r="U322" s="75"/>
      <c r="V322" s="75"/>
      <c r="W322" s="75"/>
      <c r="X322" s="75"/>
      <c r="Y322" s="75"/>
      <c r="Z322" s="75"/>
    </row>
    <row r="323" ht="18.75" customHeight="1">
      <c r="A323" s="65" t="str">
        <f t="shared" si="7"/>
        <v/>
      </c>
      <c r="B323" s="66"/>
      <c r="C323" s="67" t="str">
        <f t="shared" si="204"/>
        <v/>
      </c>
      <c r="D323" s="68" t="str">
        <f t="shared" si="205"/>
        <v/>
      </c>
      <c r="E323" s="69"/>
      <c r="F323" s="69"/>
      <c r="G323" s="71">
        <f>SUMIF('Nhập'!$J$11:$J$19999,$B323,'Nhập'!$M$11:$M$19999)</f>
        <v>0</v>
      </c>
      <c r="H323" s="71">
        <f>SUMIF('Nhập'!$J$11:$J$19999,$B323,'Nhập'!$O$11:$O$19999)</f>
        <v>0</v>
      </c>
      <c r="I323" s="71">
        <f>SUMIF(Xuat!$I$11:$I$19999,$B323,Xuat!$K$11:$K$19999)</f>
        <v>0</v>
      </c>
      <c r="J323" s="71">
        <f>SUMIF(Xuat!$I$11:$I$19999,$B323,Xuat!$K$11:$K$19999)</f>
        <v>0</v>
      </c>
      <c r="K323" s="71">
        <f t="shared" ref="K323:L323" si="632">E323+G323-I323</f>
        <v>0</v>
      </c>
      <c r="L323" s="71">
        <f t="shared" si="632"/>
        <v>0</v>
      </c>
      <c r="M323" s="71">
        <f t="shared" ref="M323:N323" si="633">E323+G323</f>
        <v>0</v>
      </c>
      <c r="N323" s="71">
        <f t="shared" si="633"/>
        <v>0</v>
      </c>
      <c r="O323" s="73" t="str">
        <f t="shared" si="5"/>
        <v/>
      </c>
      <c r="P323" s="71">
        <f t="shared" si="6"/>
        <v>0</v>
      </c>
      <c r="Q323" s="74"/>
      <c r="R323" s="75"/>
      <c r="S323" s="75"/>
      <c r="T323" s="75"/>
      <c r="U323" s="75"/>
      <c r="V323" s="75"/>
      <c r="W323" s="75"/>
      <c r="X323" s="75"/>
      <c r="Y323" s="75"/>
      <c r="Z323" s="75"/>
    </row>
    <row r="324" ht="18.75" customHeight="1">
      <c r="A324" s="65" t="str">
        <f t="shared" si="7"/>
        <v/>
      </c>
      <c r="B324" s="66"/>
      <c r="C324" s="67" t="str">
        <f t="shared" si="204"/>
        <v/>
      </c>
      <c r="D324" s="68" t="str">
        <f t="shared" si="205"/>
        <v/>
      </c>
      <c r="E324" s="69"/>
      <c r="F324" s="69"/>
      <c r="G324" s="71">
        <f>SUMIF('Nhập'!$J$11:$J$19999,$B324,'Nhập'!$M$11:$M$19999)</f>
        <v>0</v>
      </c>
      <c r="H324" s="71">
        <f>SUMIF('Nhập'!$J$11:$J$19999,$B324,'Nhập'!$O$11:$O$19999)</f>
        <v>0</v>
      </c>
      <c r="I324" s="71">
        <f>SUMIF(Xuat!$I$11:$I$19999,$B324,Xuat!$K$11:$K$19999)</f>
        <v>0</v>
      </c>
      <c r="J324" s="71">
        <f>SUMIF(Xuat!$I$11:$I$19999,$B324,Xuat!$K$11:$K$19999)</f>
        <v>0</v>
      </c>
      <c r="K324" s="71">
        <f t="shared" ref="K324:L324" si="634">E324+G324-I324</f>
        <v>0</v>
      </c>
      <c r="L324" s="71">
        <f t="shared" si="634"/>
        <v>0</v>
      </c>
      <c r="M324" s="71">
        <f t="shared" ref="M324:N324" si="635">E324+G324</f>
        <v>0</v>
      </c>
      <c r="N324" s="71">
        <f t="shared" si="635"/>
        <v>0</v>
      </c>
      <c r="O324" s="73" t="str">
        <f t="shared" si="5"/>
        <v/>
      </c>
      <c r="P324" s="71">
        <f t="shared" si="6"/>
        <v>0</v>
      </c>
      <c r="Q324" s="74"/>
      <c r="R324" s="75"/>
      <c r="S324" s="75"/>
      <c r="T324" s="75"/>
      <c r="U324" s="75"/>
      <c r="V324" s="75"/>
      <c r="W324" s="75"/>
      <c r="X324" s="75"/>
      <c r="Y324" s="75"/>
      <c r="Z324" s="75"/>
    </row>
    <row r="325" ht="18.75" customHeight="1">
      <c r="A325" s="65" t="str">
        <f t="shared" si="7"/>
        <v/>
      </c>
      <c r="B325" s="66"/>
      <c r="C325" s="67" t="str">
        <f t="shared" si="204"/>
        <v/>
      </c>
      <c r="D325" s="68" t="str">
        <f t="shared" si="205"/>
        <v/>
      </c>
      <c r="E325" s="69"/>
      <c r="F325" s="69"/>
      <c r="G325" s="71">
        <f>SUMIF('Nhập'!$J$11:$J$19999,$B325,'Nhập'!$M$11:$M$19999)</f>
        <v>0</v>
      </c>
      <c r="H325" s="71">
        <f>SUMIF('Nhập'!$J$11:$J$19999,$B325,'Nhập'!$O$11:$O$19999)</f>
        <v>0</v>
      </c>
      <c r="I325" s="71">
        <f>SUMIF(Xuat!$I$11:$I$19999,$B325,Xuat!$K$11:$K$19999)</f>
        <v>0</v>
      </c>
      <c r="J325" s="71">
        <f>SUMIF(Xuat!$I$11:$I$19999,$B325,Xuat!$K$11:$K$19999)</f>
        <v>0</v>
      </c>
      <c r="K325" s="71">
        <f t="shared" ref="K325:L325" si="636">E325+G325-I325</f>
        <v>0</v>
      </c>
      <c r="L325" s="71">
        <f t="shared" si="636"/>
        <v>0</v>
      </c>
      <c r="M325" s="71">
        <f t="shared" ref="M325:N325" si="637">E325+G325</f>
        <v>0</v>
      </c>
      <c r="N325" s="71">
        <f t="shared" si="637"/>
        <v>0</v>
      </c>
      <c r="O325" s="73" t="str">
        <f t="shared" si="5"/>
        <v/>
      </c>
      <c r="P325" s="71">
        <f t="shared" si="6"/>
        <v>0</v>
      </c>
      <c r="Q325" s="74"/>
      <c r="R325" s="75"/>
      <c r="S325" s="75"/>
      <c r="T325" s="75"/>
      <c r="U325" s="75"/>
      <c r="V325" s="75"/>
      <c r="W325" s="75"/>
      <c r="X325" s="75"/>
      <c r="Y325" s="75"/>
      <c r="Z325" s="75"/>
    </row>
    <row r="326" ht="18.75" customHeight="1">
      <c r="A326" s="65" t="str">
        <f t="shared" si="7"/>
        <v/>
      </c>
      <c r="B326" s="66"/>
      <c r="C326" s="67" t="str">
        <f t="shared" si="204"/>
        <v/>
      </c>
      <c r="D326" s="68" t="str">
        <f t="shared" si="205"/>
        <v/>
      </c>
      <c r="E326" s="69"/>
      <c r="F326" s="69"/>
      <c r="G326" s="71">
        <f>SUMIF('Nhập'!$J$11:$J$19999,$B326,'Nhập'!$M$11:$M$19999)</f>
        <v>0</v>
      </c>
      <c r="H326" s="71">
        <f>SUMIF('Nhập'!$J$11:$J$19999,$B326,'Nhập'!$O$11:$O$19999)</f>
        <v>0</v>
      </c>
      <c r="I326" s="71">
        <f>SUMIF(Xuat!$I$11:$I$19999,$B326,Xuat!$K$11:$K$19999)</f>
        <v>0</v>
      </c>
      <c r="J326" s="71">
        <f>SUMIF(Xuat!$I$11:$I$19999,$B326,Xuat!$K$11:$K$19999)</f>
        <v>0</v>
      </c>
      <c r="K326" s="71">
        <f t="shared" ref="K326:L326" si="638">E326+G326-I326</f>
        <v>0</v>
      </c>
      <c r="L326" s="71">
        <f t="shared" si="638"/>
        <v>0</v>
      </c>
      <c r="M326" s="71">
        <f t="shared" ref="M326:N326" si="639">E326+G326</f>
        <v>0</v>
      </c>
      <c r="N326" s="71">
        <f t="shared" si="639"/>
        <v>0</v>
      </c>
      <c r="O326" s="73" t="str">
        <f t="shared" si="5"/>
        <v/>
      </c>
      <c r="P326" s="71">
        <f t="shared" si="6"/>
        <v>0</v>
      </c>
      <c r="Q326" s="74"/>
      <c r="R326" s="75"/>
      <c r="S326" s="75"/>
      <c r="T326" s="75"/>
      <c r="U326" s="75"/>
      <c r="V326" s="75"/>
      <c r="W326" s="75"/>
      <c r="X326" s="75"/>
      <c r="Y326" s="75"/>
      <c r="Z326" s="75"/>
    </row>
    <row r="327" ht="18.75" customHeight="1">
      <c r="A327" s="65" t="str">
        <f t="shared" si="7"/>
        <v/>
      </c>
      <c r="B327" s="66"/>
      <c r="C327" s="67" t="str">
        <f t="shared" si="204"/>
        <v/>
      </c>
      <c r="D327" s="68" t="str">
        <f t="shared" si="205"/>
        <v/>
      </c>
      <c r="E327" s="69"/>
      <c r="F327" s="69"/>
      <c r="G327" s="71">
        <f>SUMIF('Nhập'!$J$11:$J$19999,$B327,'Nhập'!$M$11:$M$19999)</f>
        <v>0</v>
      </c>
      <c r="H327" s="71">
        <f>SUMIF('Nhập'!$J$11:$J$19999,$B327,'Nhập'!$O$11:$O$19999)</f>
        <v>0</v>
      </c>
      <c r="I327" s="71">
        <f>SUMIF(Xuat!$I$11:$I$19999,$B327,Xuat!$K$11:$K$19999)</f>
        <v>0</v>
      </c>
      <c r="J327" s="71">
        <f>SUMIF(Xuat!$I$11:$I$19999,$B327,Xuat!$K$11:$K$19999)</f>
        <v>0</v>
      </c>
      <c r="K327" s="71">
        <f t="shared" ref="K327:L327" si="640">E327+G327-I327</f>
        <v>0</v>
      </c>
      <c r="L327" s="71">
        <f t="shared" si="640"/>
        <v>0</v>
      </c>
      <c r="M327" s="71">
        <f t="shared" ref="M327:N327" si="641">E327+G327</f>
        <v>0</v>
      </c>
      <c r="N327" s="71">
        <f t="shared" si="641"/>
        <v>0</v>
      </c>
      <c r="O327" s="73" t="str">
        <f t="shared" si="5"/>
        <v/>
      </c>
      <c r="P327" s="71">
        <f t="shared" si="6"/>
        <v>0</v>
      </c>
      <c r="Q327" s="74"/>
      <c r="R327" s="75"/>
      <c r="S327" s="75"/>
      <c r="T327" s="75"/>
      <c r="U327" s="75"/>
      <c r="V327" s="75"/>
      <c r="W327" s="75"/>
      <c r="X327" s="75"/>
      <c r="Y327" s="75"/>
      <c r="Z327" s="75"/>
    </row>
    <row r="328" ht="18.75" customHeight="1">
      <c r="A328" s="65" t="str">
        <f t="shared" si="7"/>
        <v/>
      </c>
      <c r="B328" s="66"/>
      <c r="C328" s="67" t="str">
        <f t="shared" si="204"/>
        <v/>
      </c>
      <c r="D328" s="68" t="str">
        <f t="shared" si="205"/>
        <v/>
      </c>
      <c r="E328" s="69"/>
      <c r="F328" s="69"/>
      <c r="G328" s="71">
        <f>SUMIF('Nhập'!$J$11:$J$19999,$B328,'Nhập'!$M$11:$M$19999)</f>
        <v>0</v>
      </c>
      <c r="H328" s="71">
        <f>SUMIF('Nhập'!$J$11:$J$19999,$B328,'Nhập'!$O$11:$O$19999)</f>
        <v>0</v>
      </c>
      <c r="I328" s="71">
        <f>SUMIF(Xuat!$I$11:$I$19999,$B328,Xuat!$K$11:$K$19999)</f>
        <v>0</v>
      </c>
      <c r="J328" s="71">
        <f>SUMIF(Xuat!$I$11:$I$19999,$B328,Xuat!$K$11:$K$19999)</f>
        <v>0</v>
      </c>
      <c r="K328" s="71">
        <f t="shared" ref="K328:L328" si="642">E328+G328-I328</f>
        <v>0</v>
      </c>
      <c r="L328" s="71">
        <f t="shared" si="642"/>
        <v>0</v>
      </c>
      <c r="M328" s="71">
        <f t="shared" ref="M328:N328" si="643">E328+G328</f>
        <v>0</v>
      </c>
      <c r="N328" s="71">
        <f t="shared" si="643"/>
        <v>0</v>
      </c>
      <c r="O328" s="73" t="str">
        <f t="shared" si="5"/>
        <v/>
      </c>
      <c r="P328" s="71">
        <f t="shared" si="6"/>
        <v>0</v>
      </c>
      <c r="Q328" s="74"/>
      <c r="R328" s="75"/>
      <c r="S328" s="75"/>
      <c r="T328" s="75"/>
      <c r="U328" s="75"/>
      <c r="V328" s="75"/>
      <c r="W328" s="75"/>
      <c r="X328" s="75"/>
      <c r="Y328" s="75"/>
      <c r="Z328" s="75"/>
    </row>
    <row r="329" ht="18.75" customHeight="1">
      <c r="A329" s="65" t="str">
        <f t="shared" si="7"/>
        <v/>
      </c>
      <c r="B329" s="66"/>
      <c r="C329" s="67" t="str">
        <f t="shared" si="204"/>
        <v/>
      </c>
      <c r="D329" s="68" t="str">
        <f t="shared" si="205"/>
        <v/>
      </c>
      <c r="E329" s="69"/>
      <c r="F329" s="69"/>
      <c r="G329" s="71">
        <f>SUMIF('Nhập'!$J$11:$J$19999,$B329,'Nhập'!$M$11:$M$19999)</f>
        <v>0</v>
      </c>
      <c r="H329" s="71">
        <f>SUMIF('Nhập'!$J$11:$J$19999,$B329,'Nhập'!$O$11:$O$19999)</f>
        <v>0</v>
      </c>
      <c r="I329" s="71">
        <f>SUMIF(Xuat!$I$11:$I$19999,$B329,Xuat!$K$11:$K$19999)</f>
        <v>0</v>
      </c>
      <c r="J329" s="71">
        <f>SUMIF(Xuat!$I$11:$I$19999,$B329,Xuat!$K$11:$K$19999)</f>
        <v>0</v>
      </c>
      <c r="K329" s="71">
        <f t="shared" ref="K329:L329" si="644">E329+G329-I329</f>
        <v>0</v>
      </c>
      <c r="L329" s="71">
        <f t="shared" si="644"/>
        <v>0</v>
      </c>
      <c r="M329" s="71">
        <f t="shared" ref="M329:N329" si="645">E329+G329</f>
        <v>0</v>
      </c>
      <c r="N329" s="71">
        <f t="shared" si="645"/>
        <v>0</v>
      </c>
      <c r="O329" s="73" t="str">
        <f t="shared" si="5"/>
        <v/>
      </c>
      <c r="P329" s="71">
        <f t="shared" si="6"/>
        <v>0</v>
      </c>
      <c r="Q329" s="74"/>
      <c r="R329" s="75"/>
      <c r="S329" s="75"/>
      <c r="T329" s="75"/>
      <c r="U329" s="75"/>
      <c r="V329" s="75"/>
      <c r="W329" s="75"/>
      <c r="X329" s="75"/>
      <c r="Y329" s="75"/>
      <c r="Z329" s="75"/>
    </row>
    <row r="330" ht="18.75" customHeight="1">
      <c r="A330" s="65" t="str">
        <f t="shared" si="7"/>
        <v/>
      </c>
      <c r="B330" s="66"/>
      <c r="C330" s="67" t="str">
        <f t="shared" si="204"/>
        <v/>
      </c>
      <c r="D330" s="68" t="str">
        <f t="shared" si="205"/>
        <v/>
      </c>
      <c r="E330" s="69"/>
      <c r="F330" s="69"/>
      <c r="G330" s="71">
        <f>SUMIF('Nhập'!$J$11:$J$19999,$B330,'Nhập'!$M$11:$M$19999)</f>
        <v>0</v>
      </c>
      <c r="H330" s="71">
        <f>SUMIF('Nhập'!$J$11:$J$19999,$B330,'Nhập'!$O$11:$O$19999)</f>
        <v>0</v>
      </c>
      <c r="I330" s="71">
        <f>SUMIF(Xuat!$I$11:$I$19999,$B330,Xuat!$K$11:$K$19999)</f>
        <v>0</v>
      </c>
      <c r="J330" s="71">
        <f>SUMIF(Xuat!$I$11:$I$19999,$B330,Xuat!$K$11:$K$19999)</f>
        <v>0</v>
      </c>
      <c r="K330" s="71">
        <f t="shared" ref="K330:L330" si="646">E330+G330-I330</f>
        <v>0</v>
      </c>
      <c r="L330" s="71">
        <f t="shared" si="646"/>
        <v>0</v>
      </c>
      <c r="M330" s="71">
        <f t="shared" ref="M330:N330" si="647">E330+G330</f>
        <v>0</v>
      </c>
      <c r="N330" s="71">
        <f t="shared" si="647"/>
        <v>0</v>
      </c>
      <c r="O330" s="73" t="str">
        <f t="shared" si="5"/>
        <v/>
      </c>
      <c r="P330" s="71">
        <f t="shared" si="6"/>
        <v>0</v>
      </c>
      <c r="Q330" s="74"/>
      <c r="R330" s="75"/>
      <c r="S330" s="75"/>
      <c r="T330" s="75"/>
      <c r="U330" s="75"/>
      <c r="V330" s="75"/>
      <c r="W330" s="75"/>
      <c r="X330" s="75"/>
      <c r="Y330" s="75"/>
      <c r="Z330" s="75"/>
    </row>
    <row r="331" ht="18.75" customHeight="1">
      <c r="A331" s="65" t="str">
        <f t="shared" si="7"/>
        <v/>
      </c>
      <c r="B331" s="66"/>
      <c r="C331" s="67" t="str">
        <f t="shared" si="204"/>
        <v/>
      </c>
      <c r="D331" s="68" t="str">
        <f t="shared" si="205"/>
        <v/>
      </c>
      <c r="E331" s="69"/>
      <c r="F331" s="69"/>
      <c r="G331" s="71">
        <f>SUMIF('Nhập'!$J$11:$J$19999,$B331,'Nhập'!$M$11:$M$19999)</f>
        <v>0</v>
      </c>
      <c r="H331" s="71">
        <f>SUMIF('Nhập'!$J$11:$J$19999,$B331,'Nhập'!$O$11:$O$19999)</f>
        <v>0</v>
      </c>
      <c r="I331" s="71">
        <f>SUMIF(Xuat!$I$11:$I$19999,$B331,Xuat!$K$11:$K$19999)</f>
        <v>0</v>
      </c>
      <c r="J331" s="71">
        <f>SUMIF(Xuat!$I$11:$I$19999,$B331,Xuat!$K$11:$K$19999)</f>
        <v>0</v>
      </c>
      <c r="K331" s="71">
        <f t="shared" ref="K331:L331" si="648">E331+G331-I331</f>
        <v>0</v>
      </c>
      <c r="L331" s="71">
        <f t="shared" si="648"/>
        <v>0</v>
      </c>
      <c r="M331" s="71">
        <f t="shared" ref="M331:N331" si="649">E331+G331</f>
        <v>0</v>
      </c>
      <c r="N331" s="71">
        <f t="shared" si="649"/>
        <v>0</v>
      </c>
      <c r="O331" s="73" t="str">
        <f t="shared" si="5"/>
        <v/>
      </c>
      <c r="P331" s="71">
        <f t="shared" si="6"/>
        <v>0</v>
      </c>
      <c r="Q331" s="74"/>
      <c r="R331" s="75"/>
      <c r="S331" s="75"/>
      <c r="T331" s="75"/>
      <c r="U331" s="75"/>
      <c r="V331" s="75"/>
      <c r="W331" s="75"/>
      <c r="X331" s="75"/>
      <c r="Y331" s="75"/>
      <c r="Z331" s="75"/>
    </row>
    <row r="332" ht="18.75" customHeight="1">
      <c r="A332" s="65" t="str">
        <f t="shared" si="7"/>
        <v/>
      </c>
      <c r="B332" s="66"/>
      <c r="C332" s="67" t="str">
        <f t="shared" si="204"/>
        <v/>
      </c>
      <c r="D332" s="68" t="str">
        <f t="shared" si="205"/>
        <v/>
      </c>
      <c r="E332" s="69"/>
      <c r="F332" s="69"/>
      <c r="G332" s="71">
        <f>SUMIF('Nhập'!$J$11:$J$19999,$B332,'Nhập'!$M$11:$M$19999)</f>
        <v>0</v>
      </c>
      <c r="H332" s="71">
        <f>SUMIF('Nhập'!$J$11:$J$19999,$B332,'Nhập'!$O$11:$O$19999)</f>
        <v>0</v>
      </c>
      <c r="I332" s="71">
        <f>SUMIF(Xuat!$I$11:$I$19999,$B332,Xuat!$K$11:$K$19999)</f>
        <v>0</v>
      </c>
      <c r="J332" s="71">
        <f>SUMIF(Xuat!$I$11:$I$19999,$B332,Xuat!$K$11:$K$19999)</f>
        <v>0</v>
      </c>
      <c r="K332" s="71">
        <f t="shared" ref="K332:L332" si="650">E332+G332-I332</f>
        <v>0</v>
      </c>
      <c r="L332" s="71">
        <f t="shared" si="650"/>
        <v>0</v>
      </c>
      <c r="M332" s="71">
        <f t="shared" ref="M332:N332" si="651">E332+G332</f>
        <v>0</v>
      </c>
      <c r="N332" s="71">
        <f t="shared" si="651"/>
        <v>0</v>
      </c>
      <c r="O332" s="73" t="str">
        <f t="shared" si="5"/>
        <v/>
      </c>
      <c r="P332" s="71">
        <f t="shared" si="6"/>
        <v>0</v>
      </c>
      <c r="Q332" s="74"/>
      <c r="R332" s="75"/>
      <c r="S332" s="75"/>
      <c r="T332" s="75"/>
      <c r="U332" s="75"/>
      <c r="V332" s="75"/>
      <c r="W332" s="75"/>
      <c r="X332" s="75"/>
      <c r="Y332" s="75"/>
      <c r="Z332" s="75"/>
    </row>
    <row r="333" ht="18.75" customHeight="1">
      <c r="A333" s="65" t="str">
        <f t="shared" si="7"/>
        <v/>
      </c>
      <c r="B333" s="66"/>
      <c r="C333" s="67" t="str">
        <f t="shared" si="204"/>
        <v/>
      </c>
      <c r="D333" s="68" t="str">
        <f t="shared" si="205"/>
        <v/>
      </c>
      <c r="E333" s="69"/>
      <c r="F333" s="69"/>
      <c r="G333" s="71">
        <f>SUMIF('Nhập'!$J$11:$J$19999,$B333,'Nhập'!$M$11:$M$19999)</f>
        <v>0</v>
      </c>
      <c r="H333" s="71">
        <f>SUMIF('Nhập'!$J$11:$J$19999,$B333,'Nhập'!$O$11:$O$19999)</f>
        <v>0</v>
      </c>
      <c r="I333" s="71">
        <f>SUMIF(Xuat!$I$11:$I$19999,$B333,Xuat!$K$11:$K$19999)</f>
        <v>0</v>
      </c>
      <c r="J333" s="71">
        <f>SUMIF(Xuat!$I$11:$I$19999,$B333,Xuat!$K$11:$K$19999)</f>
        <v>0</v>
      </c>
      <c r="K333" s="71">
        <f t="shared" ref="K333:L333" si="652">E333+G333-I333</f>
        <v>0</v>
      </c>
      <c r="L333" s="71">
        <f t="shared" si="652"/>
        <v>0</v>
      </c>
      <c r="M333" s="71">
        <f t="shared" ref="M333:N333" si="653">E333+G333</f>
        <v>0</v>
      </c>
      <c r="N333" s="71">
        <f t="shared" si="653"/>
        <v>0</v>
      </c>
      <c r="O333" s="73" t="str">
        <f t="shared" si="5"/>
        <v/>
      </c>
      <c r="P333" s="71">
        <f t="shared" si="6"/>
        <v>0</v>
      </c>
      <c r="Q333" s="74"/>
      <c r="R333" s="75"/>
      <c r="S333" s="75"/>
      <c r="T333" s="75"/>
      <c r="U333" s="75"/>
      <c r="V333" s="75"/>
      <c r="W333" s="75"/>
      <c r="X333" s="75"/>
      <c r="Y333" s="75"/>
      <c r="Z333" s="75"/>
    </row>
    <row r="334" ht="18.75" customHeight="1">
      <c r="A334" s="65" t="str">
        <f t="shared" si="7"/>
        <v/>
      </c>
      <c r="B334" s="66"/>
      <c r="C334" s="67" t="str">
        <f t="shared" si="204"/>
        <v/>
      </c>
      <c r="D334" s="68" t="str">
        <f t="shared" si="205"/>
        <v/>
      </c>
      <c r="E334" s="69"/>
      <c r="F334" s="69"/>
      <c r="G334" s="71">
        <f>SUMIF('Nhập'!$J$11:$J$19999,$B334,'Nhập'!$M$11:$M$19999)</f>
        <v>0</v>
      </c>
      <c r="H334" s="71">
        <f>SUMIF('Nhập'!$J$11:$J$19999,$B334,'Nhập'!$O$11:$O$19999)</f>
        <v>0</v>
      </c>
      <c r="I334" s="71">
        <f>SUMIF(Xuat!$I$11:$I$19999,$B334,Xuat!$K$11:$K$19999)</f>
        <v>0</v>
      </c>
      <c r="J334" s="71">
        <f>SUMIF(Xuat!$I$11:$I$19999,$B334,Xuat!$K$11:$K$19999)</f>
        <v>0</v>
      </c>
      <c r="K334" s="71">
        <f t="shared" ref="K334:L334" si="654">E334+G334-I334</f>
        <v>0</v>
      </c>
      <c r="L334" s="71">
        <f t="shared" si="654"/>
        <v>0</v>
      </c>
      <c r="M334" s="71">
        <f t="shared" ref="M334:N334" si="655">E334+G334</f>
        <v>0</v>
      </c>
      <c r="N334" s="71">
        <f t="shared" si="655"/>
        <v>0</v>
      </c>
      <c r="O334" s="73" t="str">
        <f t="shared" si="5"/>
        <v/>
      </c>
      <c r="P334" s="71">
        <f t="shared" si="6"/>
        <v>0</v>
      </c>
      <c r="Q334" s="74"/>
      <c r="R334" s="75"/>
      <c r="S334" s="75"/>
      <c r="T334" s="75"/>
      <c r="U334" s="75"/>
      <c r="V334" s="75"/>
      <c r="W334" s="75"/>
      <c r="X334" s="75"/>
      <c r="Y334" s="75"/>
      <c r="Z334" s="75"/>
    </row>
    <row r="335" ht="18.75" customHeight="1">
      <c r="A335" s="65" t="str">
        <f t="shared" si="7"/>
        <v/>
      </c>
      <c r="B335" s="66"/>
      <c r="C335" s="67" t="str">
        <f t="shared" si="204"/>
        <v/>
      </c>
      <c r="D335" s="68" t="str">
        <f t="shared" si="205"/>
        <v/>
      </c>
      <c r="E335" s="69"/>
      <c r="F335" s="69"/>
      <c r="G335" s="71">
        <f>SUMIF('Nhập'!$J$11:$J$19999,$B335,'Nhập'!$M$11:$M$19999)</f>
        <v>0</v>
      </c>
      <c r="H335" s="71">
        <f>SUMIF('Nhập'!$J$11:$J$19999,$B335,'Nhập'!$O$11:$O$19999)</f>
        <v>0</v>
      </c>
      <c r="I335" s="71">
        <f>SUMIF(Xuat!$I$11:$I$19999,$B335,Xuat!$K$11:$K$19999)</f>
        <v>0</v>
      </c>
      <c r="J335" s="71">
        <f>SUMIF(Xuat!$I$11:$I$19999,$B335,Xuat!$K$11:$K$19999)</f>
        <v>0</v>
      </c>
      <c r="K335" s="71">
        <f t="shared" ref="K335:L335" si="656">E335+G335-I335</f>
        <v>0</v>
      </c>
      <c r="L335" s="71">
        <f t="shared" si="656"/>
        <v>0</v>
      </c>
      <c r="M335" s="71">
        <f t="shared" ref="M335:N335" si="657">E335+G335</f>
        <v>0</v>
      </c>
      <c r="N335" s="71">
        <f t="shared" si="657"/>
        <v>0</v>
      </c>
      <c r="O335" s="73" t="str">
        <f t="shared" si="5"/>
        <v/>
      </c>
      <c r="P335" s="71">
        <f t="shared" si="6"/>
        <v>0</v>
      </c>
      <c r="Q335" s="74"/>
      <c r="R335" s="75"/>
      <c r="S335" s="75"/>
      <c r="T335" s="75"/>
      <c r="U335" s="75"/>
      <c r="V335" s="75"/>
      <c r="W335" s="75"/>
      <c r="X335" s="75"/>
      <c r="Y335" s="75"/>
      <c r="Z335" s="75"/>
    </row>
    <row r="336" ht="18.75" customHeight="1">
      <c r="A336" s="65" t="str">
        <f t="shared" si="7"/>
        <v/>
      </c>
      <c r="B336" s="66"/>
      <c r="C336" s="67" t="str">
        <f t="shared" si="204"/>
        <v/>
      </c>
      <c r="D336" s="68" t="str">
        <f t="shared" si="205"/>
        <v/>
      </c>
      <c r="E336" s="69"/>
      <c r="F336" s="69"/>
      <c r="G336" s="71">
        <f>SUMIF('Nhập'!$J$11:$J$19999,$B336,'Nhập'!$M$11:$M$19999)</f>
        <v>0</v>
      </c>
      <c r="H336" s="71">
        <f>SUMIF('Nhập'!$J$11:$J$19999,$B336,'Nhập'!$O$11:$O$19999)</f>
        <v>0</v>
      </c>
      <c r="I336" s="71">
        <f>SUMIF(Xuat!$I$11:$I$19999,$B336,Xuat!$K$11:$K$19999)</f>
        <v>0</v>
      </c>
      <c r="J336" s="71">
        <f>SUMIF(Xuat!$I$11:$I$19999,$B336,Xuat!$K$11:$K$19999)</f>
        <v>0</v>
      </c>
      <c r="K336" s="71">
        <f t="shared" ref="K336:L336" si="658">E336+G336-I336</f>
        <v>0</v>
      </c>
      <c r="L336" s="71">
        <f t="shared" si="658"/>
        <v>0</v>
      </c>
      <c r="M336" s="71">
        <f t="shared" ref="M336:N336" si="659">E336+G336</f>
        <v>0</v>
      </c>
      <c r="N336" s="71">
        <f t="shared" si="659"/>
        <v>0</v>
      </c>
      <c r="O336" s="73" t="str">
        <f t="shared" si="5"/>
        <v/>
      </c>
      <c r="P336" s="71">
        <f t="shared" si="6"/>
        <v>0</v>
      </c>
      <c r="Q336" s="74"/>
      <c r="R336" s="75"/>
      <c r="S336" s="75"/>
      <c r="T336" s="75"/>
      <c r="U336" s="75"/>
      <c r="V336" s="75"/>
      <c r="W336" s="75"/>
      <c r="X336" s="75"/>
      <c r="Y336" s="75"/>
      <c r="Z336" s="75"/>
    </row>
    <row r="337" ht="18.75" customHeight="1">
      <c r="A337" s="65" t="str">
        <f t="shared" si="7"/>
        <v/>
      </c>
      <c r="B337" s="66"/>
      <c r="C337" s="67" t="str">
        <f t="shared" si="204"/>
        <v/>
      </c>
      <c r="D337" s="68" t="str">
        <f t="shared" si="205"/>
        <v/>
      </c>
      <c r="E337" s="69"/>
      <c r="F337" s="69"/>
      <c r="G337" s="71">
        <f>SUMIF('Nhập'!$J$11:$J$19999,$B337,'Nhập'!$M$11:$M$19999)</f>
        <v>0</v>
      </c>
      <c r="H337" s="71">
        <f>SUMIF('Nhập'!$J$11:$J$19999,$B337,'Nhập'!$O$11:$O$19999)</f>
        <v>0</v>
      </c>
      <c r="I337" s="71">
        <f>SUMIF(Xuat!$I$11:$I$19999,$B337,Xuat!$K$11:$K$19999)</f>
        <v>0</v>
      </c>
      <c r="J337" s="71">
        <f>SUMIF(Xuat!$I$11:$I$19999,$B337,Xuat!$K$11:$K$19999)</f>
        <v>0</v>
      </c>
      <c r="K337" s="71">
        <f t="shared" ref="K337:L337" si="660">E337+G337-I337</f>
        <v>0</v>
      </c>
      <c r="L337" s="71">
        <f t="shared" si="660"/>
        <v>0</v>
      </c>
      <c r="M337" s="71">
        <f t="shared" ref="M337:N337" si="661">E337+G337</f>
        <v>0</v>
      </c>
      <c r="N337" s="71">
        <f t="shared" si="661"/>
        <v>0</v>
      </c>
      <c r="O337" s="73" t="str">
        <f t="shared" si="5"/>
        <v/>
      </c>
      <c r="P337" s="71">
        <f t="shared" si="6"/>
        <v>0</v>
      </c>
      <c r="Q337" s="74"/>
      <c r="R337" s="75"/>
      <c r="S337" s="75"/>
      <c r="T337" s="75"/>
      <c r="U337" s="75"/>
      <c r="V337" s="75"/>
      <c r="W337" s="75"/>
      <c r="X337" s="75"/>
      <c r="Y337" s="75"/>
      <c r="Z337" s="75"/>
    </row>
    <row r="338" ht="18.75" customHeight="1">
      <c r="A338" s="65" t="str">
        <f t="shared" si="7"/>
        <v/>
      </c>
      <c r="B338" s="66"/>
      <c r="C338" s="67" t="str">
        <f t="shared" si="204"/>
        <v/>
      </c>
      <c r="D338" s="68" t="str">
        <f t="shared" si="205"/>
        <v/>
      </c>
      <c r="E338" s="69"/>
      <c r="F338" s="69"/>
      <c r="G338" s="71">
        <f>SUMIF('Nhập'!$J$11:$J$19999,$B338,'Nhập'!$M$11:$M$19999)</f>
        <v>0</v>
      </c>
      <c r="H338" s="71">
        <f>SUMIF('Nhập'!$J$11:$J$19999,$B338,'Nhập'!$O$11:$O$19999)</f>
        <v>0</v>
      </c>
      <c r="I338" s="71">
        <f>SUMIF(Xuat!$I$11:$I$19999,$B338,Xuat!$K$11:$K$19999)</f>
        <v>0</v>
      </c>
      <c r="J338" s="71">
        <f>SUMIF(Xuat!$I$11:$I$19999,$B338,Xuat!$K$11:$K$19999)</f>
        <v>0</v>
      </c>
      <c r="K338" s="71">
        <f t="shared" ref="K338:L338" si="662">E338+G338-I338</f>
        <v>0</v>
      </c>
      <c r="L338" s="71">
        <f t="shared" si="662"/>
        <v>0</v>
      </c>
      <c r="M338" s="71">
        <f t="shared" ref="M338:N338" si="663">E338+G338</f>
        <v>0</v>
      </c>
      <c r="N338" s="71">
        <f t="shared" si="663"/>
        <v>0</v>
      </c>
      <c r="O338" s="73" t="str">
        <f t="shared" si="5"/>
        <v/>
      </c>
      <c r="P338" s="71">
        <f t="shared" si="6"/>
        <v>0</v>
      </c>
      <c r="Q338" s="74"/>
      <c r="R338" s="75"/>
      <c r="S338" s="75"/>
      <c r="T338" s="75"/>
      <c r="U338" s="75"/>
      <c r="V338" s="75"/>
      <c r="W338" s="75"/>
      <c r="X338" s="75"/>
      <c r="Y338" s="75"/>
      <c r="Z338" s="75"/>
    </row>
    <row r="339" ht="18.75" customHeight="1">
      <c r="A339" s="65" t="str">
        <f t="shared" si="7"/>
        <v/>
      </c>
      <c r="B339" s="66"/>
      <c r="C339" s="67" t="str">
        <f t="shared" si="204"/>
        <v/>
      </c>
      <c r="D339" s="68" t="str">
        <f t="shared" si="205"/>
        <v/>
      </c>
      <c r="E339" s="69"/>
      <c r="F339" s="69"/>
      <c r="G339" s="71">
        <f>SUMIF('Nhập'!$J$11:$J$19999,$B339,'Nhập'!$M$11:$M$19999)</f>
        <v>0</v>
      </c>
      <c r="H339" s="71">
        <f>SUMIF('Nhập'!$J$11:$J$19999,$B339,'Nhập'!$O$11:$O$19999)</f>
        <v>0</v>
      </c>
      <c r="I339" s="71">
        <f>SUMIF(Xuat!$I$11:$I$19999,$B339,Xuat!$K$11:$K$19999)</f>
        <v>0</v>
      </c>
      <c r="J339" s="71">
        <f>SUMIF(Xuat!$I$11:$I$19999,$B339,Xuat!$K$11:$K$19999)</f>
        <v>0</v>
      </c>
      <c r="K339" s="71">
        <f t="shared" ref="K339:L339" si="664">E339+G339-I339</f>
        <v>0</v>
      </c>
      <c r="L339" s="71">
        <f t="shared" si="664"/>
        <v>0</v>
      </c>
      <c r="M339" s="71">
        <f t="shared" ref="M339:N339" si="665">E339+G339</f>
        <v>0</v>
      </c>
      <c r="N339" s="71">
        <f t="shared" si="665"/>
        <v>0</v>
      </c>
      <c r="O339" s="73" t="str">
        <f t="shared" si="5"/>
        <v/>
      </c>
      <c r="P339" s="71">
        <f t="shared" si="6"/>
        <v>0</v>
      </c>
      <c r="Q339" s="74"/>
      <c r="R339" s="75"/>
      <c r="S339" s="75"/>
      <c r="T339" s="75"/>
      <c r="U339" s="75"/>
      <c r="V339" s="75"/>
      <c r="W339" s="75"/>
      <c r="X339" s="75"/>
      <c r="Y339" s="75"/>
      <c r="Z339" s="75"/>
    </row>
    <row r="340" ht="18.75" customHeight="1">
      <c r="A340" s="65" t="str">
        <f t="shared" si="7"/>
        <v/>
      </c>
      <c r="B340" s="66"/>
      <c r="C340" s="67" t="str">
        <f t="shared" si="204"/>
        <v/>
      </c>
      <c r="D340" s="68" t="str">
        <f t="shared" si="205"/>
        <v/>
      </c>
      <c r="E340" s="69"/>
      <c r="F340" s="69"/>
      <c r="G340" s="71">
        <f>SUMIF('Nhập'!$J$11:$J$19999,$B340,'Nhập'!$M$11:$M$19999)</f>
        <v>0</v>
      </c>
      <c r="H340" s="71">
        <f>SUMIF('Nhập'!$J$11:$J$19999,$B340,'Nhập'!$O$11:$O$19999)</f>
        <v>0</v>
      </c>
      <c r="I340" s="71">
        <f>SUMIF(Xuat!$I$11:$I$19999,$B340,Xuat!$K$11:$K$19999)</f>
        <v>0</v>
      </c>
      <c r="J340" s="71">
        <f>SUMIF(Xuat!$I$11:$I$19999,$B340,Xuat!$K$11:$K$19999)</f>
        <v>0</v>
      </c>
      <c r="K340" s="71">
        <f t="shared" ref="K340:L340" si="666">E340+G340-I340</f>
        <v>0</v>
      </c>
      <c r="L340" s="71">
        <f t="shared" si="666"/>
        <v>0</v>
      </c>
      <c r="M340" s="71">
        <f t="shared" ref="M340:N340" si="667">E340+G340</f>
        <v>0</v>
      </c>
      <c r="N340" s="71">
        <f t="shared" si="667"/>
        <v>0</v>
      </c>
      <c r="O340" s="73" t="str">
        <f t="shared" si="5"/>
        <v/>
      </c>
      <c r="P340" s="71">
        <f t="shared" si="6"/>
        <v>0</v>
      </c>
      <c r="Q340" s="74"/>
      <c r="R340" s="75"/>
      <c r="S340" s="75"/>
      <c r="T340" s="75"/>
      <c r="U340" s="75"/>
      <c r="V340" s="75"/>
      <c r="W340" s="75"/>
      <c r="X340" s="75"/>
      <c r="Y340" s="75"/>
      <c r="Z340" s="75"/>
    </row>
    <row r="341" ht="18.75" customHeight="1">
      <c r="A341" s="65" t="str">
        <f t="shared" si="7"/>
        <v/>
      </c>
      <c r="B341" s="66"/>
      <c r="C341" s="67" t="str">
        <f t="shared" si="204"/>
        <v/>
      </c>
      <c r="D341" s="68" t="str">
        <f t="shared" si="205"/>
        <v/>
      </c>
      <c r="E341" s="69"/>
      <c r="F341" s="69"/>
      <c r="G341" s="71">
        <f>SUMIF('Nhập'!$J$11:$J$19999,$B341,'Nhập'!$M$11:$M$19999)</f>
        <v>0</v>
      </c>
      <c r="H341" s="71">
        <f>SUMIF('Nhập'!$J$11:$J$19999,$B341,'Nhập'!$O$11:$O$19999)</f>
        <v>0</v>
      </c>
      <c r="I341" s="71">
        <f>SUMIF(Xuat!$I$11:$I$19999,$B341,Xuat!$K$11:$K$19999)</f>
        <v>0</v>
      </c>
      <c r="J341" s="71">
        <f>SUMIF(Xuat!$I$11:$I$19999,$B341,Xuat!$K$11:$K$19999)</f>
        <v>0</v>
      </c>
      <c r="K341" s="71">
        <f t="shared" ref="K341:L341" si="668">E341+G341-I341</f>
        <v>0</v>
      </c>
      <c r="L341" s="71">
        <f t="shared" si="668"/>
        <v>0</v>
      </c>
      <c r="M341" s="71">
        <f t="shared" ref="M341:N341" si="669">E341+G341</f>
        <v>0</v>
      </c>
      <c r="N341" s="71">
        <f t="shared" si="669"/>
        <v>0</v>
      </c>
      <c r="O341" s="73" t="str">
        <f t="shared" si="5"/>
        <v/>
      </c>
      <c r="P341" s="71">
        <f t="shared" si="6"/>
        <v>0</v>
      </c>
      <c r="Q341" s="74"/>
      <c r="R341" s="75"/>
      <c r="S341" s="75"/>
      <c r="T341" s="75"/>
      <c r="U341" s="75"/>
      <c r="V341" s="75"/>
      <c r="W341" s="75"/>
      <c r="X341" s="75"/>
      <c r="Y341" s="75"/>
      <c r="Z341" s="75"/>
    </row>
    <row r="342" ht="18.75" customHeight="1">
      <c r="A342" s="65" t="str">
        <f t="shared" si="7"/>
        <v/>
      </c>
      <c r="B342" s="66"/>
      <c r="C342" s="67" t="str">
        <f t="shared" si="204"/>
        <v/>
      </c>
      <c r="D342" s="68" t="str">
        <f t="shared" si="205"/>
        <v/>
      </c>
      <c r="E342" s="69"/>
      <c r="F342" s="69"/>
      <c r="G342" s="71">
        <f>SUMIF('Nhập'!$J$11:$J$19999,$B342,'Nhập'!$M$11:$M$19999)</f>
        <v>0</v>
      </c>
      <c r="H342" s="71">
        <f>SUMIF('Nhập'!$J$11:$J$19999,$B342,'Nhập'!$O$11:$O$19999)</f>
        <v>0</v>
      </c>
      <c r="I342" s="71">
        <f>SUMIF(Xuat!$I$11:$I$19999,$B342,Xuat!$K$11:$K$19999)</f>
        <v>0</v>
      </c>
      <c r="J342" s="71">
        <f>SUMIF(Xuat!$I$11:$I$19999,$B342,Xuat!$K$11:$K$19999)</f>
        <v>0</v>
      </c>
      <c r="K342" s="71">
        <f t="shared" ref="K342:L342" si="670">E342+G342-I342</f>
        <v>0</v>
      </c>
      <c r="L342" s="71">
        <f t="shared" si="670"/>
        <v>0</v>
      </c>
      <c r="M342" s="71">
        <f t="shared" ref="M342:N342" si="671">E342+G342</f>
        <v>0</v>
      </c>
      <c r="N342" s="71">
        <f t="shared" si="671"/>
        <v>0</v>
      </c>
      <c r="O342" s="73" t="str">
        <f t="shared" si="5"/>
        <v/>
      </c>
      <c r="P342" s="71">
        <f t="shared" si="6"/>
        <v>0</v>
      </c>
      <c r="Q342" s="74"/>
      <c r="R342" s="75"/>
      <c r="S342" s="75"/>
      <c r="T342" s="75"/>
      <c r="U342" s="75"/>
      <c r="V342" s="75"/>
      <c r="W342" s="75"/>
      <c r="X342" s="75"/>
      <c r="Y342" s="75"/>
      <c r="Z342" s="75"/>
    </row>
    <row r="343" ht="18.75" customHeight="1">
      <c r="A343" s="65" t="str">
        <f t="shared" si="7"/>
        <v/>
      </c>
      <c r="B343" s="66"/>
      <c r="C343" s="67" t="str">
        <f t="shared" si="204"/>
        <v/>
      </c>
      <c r="D343" s="68" t="str">
        <f t="shared" si="205"/>
        <v/>
      </c>
      <c r="E343" s="69"/>
      <c r="F343" s="69"/>
      <c r="G343" s="71">
        <f>SUMIF('Nhập'!$J$11:$J$19999,$B343,'Nhập'!$M$11:$M$19999)</f>
        <v>0</v>
      </c>
      <c r="H343" s="71">
        <f>SUMIF('Nhập'!$J$11:$J$19999,$B343,'Nhập'!$O$11:$O$19999)</f>
        <v>0</v>
      </c>
      <c r="I343" s="71">
        <f>SUMIF(Xuat!$I$11:$I$19999,$B343,Xuat!$K$11:$K$19999)</f>
        <v>0</v>
      </c>
      <c r="J343" s="71">
        <f>SUMIF(Xuat!$I$11:$I$19999,$B343,Xuat!$K$11:$K$19999)</f>
        <v>0</v>
      </c>
      <c r="K343" s="71">
        <f t="shared" ref="K343:L343" si="672">E343+G343-I343</f>
        <v>0</v>
      </c>
      <c r="L343" s="71">
        <f t="shared" si="672"/>
        <v>0</v>
      </c>
      <c r="M343" s="71">
        <f t="shared" ref="M343:N343" si="673">E343+G343</f>
        <v>0</v>
      </c>
      <c r="N343" s="71">
        <f t="shared" si="673"/>
        <v>0</v>
      </c>
      <c r="O343" s="73" t="str">
        <f t="shared" si="5"/>
        <v/>
      </c>
      <c r="P343" s="71">
        <f t="shared" si="6"/>
        <v>0</v>
      </c>
      <c r="Q343" s="74"/>
      <c r="R343" s="75"/>
      <c r="S343" s="75"/>
      <c r="T343" s="75"/>
      <c r="U343" s="75"/>
      <c r="V343" s="75"/>
      <c r="W343" s="75"/>
      <c r="X343" s="75"/>
      <c r="Y343" s="75"/>
      <c r="Z343" s="75"/>
    </row>
    <row r="344" ht="18.75" customHeight="1">
      <c r="A344" s="65" t="str">
        <f t="shared" si="7"/>
        <v/>
      </c>
      <c r="B344" s="66"/>
      <c r="C344" s="67" t="str">
        <f t="shared" si="204"/>
        <v/>
      </c>
      <c r="D344" s="68" t="str">
        <f t="shared" si="205"/>
        <v/>
      </c>
      <c r="E344" s="69"/>
      <c r="F344" s="69"/>
      <c r="G344" s="71">
        <f>SUMIF('Nhập'!$J$11:$J$19999,$B344,'Nhập'!$M$11:$M$19999)</f>
        <v>0</v>
      </c>
      <c r="H344" s="71">
        <f>SUMIF('Nhập'!$J$11:$J$19999,$B344,'Nhập'!$O$11:$O$19999)</f>
        <v>0</v>
      </c>
      <c r="I344" s="71">
        <f>SUMIF(Xuat!$I$11:$I$19999,$B344,Xuat!$K$11:$K$19999)</f>
        <v>0</v>
      </c>
      <c r="J344" s="71">
        <f>SUMIF(Xuat!$I$11:$I$19999,$B344,Xuat!$K$11:$K$19999)</f>
        <v>0</v>
      </c>
      <c r="K344" s="71">
        <f t="shared" ref="K344:L344" si="674">E344+G344-I344</f>
        <v>0</v>
      </c>
      <c r="L344" s="71">
        <f t="shared" si="674"/>
        <v>0</v>
      </c>
      <c r="M344" s="71">
        <f t="shared" ref="M344:N344" si="675">E344+G344</f>
        <v>0</v>
      </c>
      <c r="N344" s="71">
        <f t="shared" si="675"/>
        <v>0</v>
      </c>
      <c r="O344" s="73" t="str">
        <f t="shared" si="5"/>
        <v/>
      </c>
      <c r="P344" s="71">
        <f t="shared" si="6"/>
        <v>0</v>
      </c>
      <c r="Q344" s="74"/>
      <c r="R344" s="75"/>
      <c r="S344" s="75"/>
      <c r="T344" s="75"/>
      <c r="U344" s="75"/>
      <c r="V344" s="75"/>
      <c r="W344" s="75"/>
      <c r="X344" s="75"/>
      <c r="Y344" s="75"/>
      <c r="Z344" s="75"/>
    </row>
    <row r="345" ht="18.75" customHeight="1">
      <c r="A345" s="65" t="str">
        <f t="shared" si="7"/>
        <v/>
      </c>
      <c r="B345" s="66"/>
      <c r="C345" s="67" t="str">
        <f t="shared" si="204"/>
        <v/>
      </c>
      <c r="D345" s="68" t="str">
        <f t="shared" si="205"/>
        <v/>
      </c>
      <c r="E345" s="69"/>
      <c r="F345" s="69"/>
      <c r="G345" s="71">
        <f>SUMIF('Nhập'!$J$11:$J$19999,$B345,'Nhập'!$M$11:$M$19999)</f>
        <v>0</v>
      </c>
      <c r="H345" s="71">
        <f>SUMIF('Nhập'!$J$11:$J$19999,$B345,'Nhập'!$O$11:$O$19999)</f>
        <v>0</v>
      </c>
      <c r="I345" s="71">
        <f>SUMIF(Xuat!$I$11:$I$19999,$B345,Xuat!$K$11:$K$19999)</f>
        <v>0</v>
      </c>
      <c r="J345" s="71">
        <f>SUMIF(Xuat!$I$11:$I$19999,$B345,Xuat!$K$11:$K$19999)</f>
        <v>0</v>
      </c>
      <c r="K345" s="71">
        <f t="shared" ref="K345:L345" si="676">E345+G345-I345</f>
        <v>0</v>
      </c>
      <c r="L345" s="71">
        <f t="shared" si="676"/>
        <v>0</v>
      </c>
      <c r="M345" s="71">
        <f t="shared" ref="M345:N345" si="677">E345+G345</f>
        <v>0</v>
      </c>
      <c r="N345" s="71">
        <f t="shared" si="677"/>
        <v>0</v>
      </c>
      <c r="O345" s="73" t="str">
        <f t="shared" si="5"/>
        <v/>
      </c>
      <c r="P345" s="71">
        <f t="shared" si="6"/>
        <v>0</v>
      </c>
      <c r="Q345" s="74"/>
      <c r="R345" s="75"/>
      <c r="S345" s="75"/>
      <c r="T345" s="75"/>
      <c r="U345" s="75"/>
      <c r="V345" s="75"/>
      <c r="W345" s="75"/>
      <c r="X345" s="75"/>
      <c r="Y345" s="75"/>
      <c r="Z345" s="75"/>
    </row>
    <row r="346" ht="18.75" customHeight="1">
      <c r="A346" s="65" t="str">
        <f t="shared" si="7"/>
        <v/>
      </c>
      <c r="B346" s="66"/>
      <c r="C346" s="67" t="str">
        <f t="shared" si="204"/>
        <v/>
      </c>
      <c r="D346" s="68" t="str">
        <f t="shared" si="205"/>
        <v/>
      </c>
      <c r="E346" s="69"/>
      <c r="F346" s="69"/>
      <c r="G346" s="71">
        <f>SUMIF('Nhập'!$J$11:$J$19999,$B346,'Nhập'!$M$11:$M$19999)</f>
        <v>0</v>
      </c>
      <c r="H346" s="71">
        <f>SUMIF('Nhập'!$J$11:$J$19999,$B346,'Nhập'!$O$11:$O$19999)</f>
        <v>0</v>
      </c>
      <c r="I346" s="71">
        <f>SUMIF(Xuat!$I$11:$I$19999,$B346,Xuat!$K$11:$K$19999)</f>
        <v>0</v>
      </c>
      <c r="J346" s="71">
        <f>SUMIF(Xuat!$I$11:$I$19999,$B346,Xuat!$K$11:$K$19999)</f>
        <v>0</v>
      </c>
      <c r="K346" s="71">
        <f t="shared" ref="K346:L346" si="678">E346+G346-I346</f>
        <v>0</v>
      </c>
      <c r="L346" s="71">
        <f t="shared" si="678"/>
        <v>0</v>
      </c>
      <c r="M346" s="71">
        <f t="shared" ref="M346:N346" si="679">E346+G346</f>
        <v>0</v>
      </c>
      <c r="N346" s="71">
        <f t="shared" si="679"/>
        <v>0</v>
      </c>
      <c r="O346" s="73" t="str">
        <f t="shared" si="5"/>
        <v/>
      </c>
      <c r="P346" s="71">
        <f t="shared" si="6"/>
        <v>0</v>
      </c>
      <c r="Q346" s="74"/>
      <c r="R346" s="75"/>
      <c r="S346" s="75"/>
      <c r="T346" s="75"/>
      <c r="U346" s="75"/>
      <c r="V346" s="75"/>
      <c r="W346" s="75"/>
      <c r="X346" s="75"/>
      <c r="Y346" s="75"/>
      <c r="Z346" s="75"/>
    </row>
    <row r="347" ht="18.75" customHeight="1">
      <c r="A347" s="65" t="str">
        <f t="shared" si="7"/>
        <v/>
      </c>
      <c r="B347" s="66"/>
      <c r="C347" s="67" t="str">
        <f t="shared" si="204"/>
        <v/>
      </c>
      <c r="D347" s="68" t="str">
        <f t="shared" si="205"/>
        <v/>
      </c>
      <c r="E347" s="69"/>
      <c r="F347" s="69"/>
      <c r="G347" s="71">
        <f>SUMIF('Nhập'!$J$11:$J$19999,$B347,'Nhập'!$M$11:$M$19999)</f>
        <v>0</v>
      </c>
      <c r="H347" s="71">
        <f>SUMIF('Nhập'!$J$11:$J$19999,$B347,'Nhập'!$O$11:$O$19999)</f>
        <v>0</v>
      </c>
      <c r="I347" s="71">
        <f>SUMIF(Xuat!$I$11:$I$19999,$B347,Xuat!$K$11:$K$19999)</f>
        <v>0</v>
      </c>
      <c r="J347" s="71">
        <f>SUMIF(Xuat!$I$11:$I$19999,$B347,Xuat!$K$11:$K$19999)</f>
        <v>0</v>
      </c>
      <c r="K347" s="71">
        <f t="shared" ref="K347:L347" si="680">E347+G347-I347</f>
        <v>0</v>
      </c>
      <c r="L347" s="71">
        <f t="shared" si="680"/>
        <v>0</v>
      </c>
      <c r="M347" s="71">
        <f t="shared" ref="M347:N347" si="681">E347+G347</f>
        <v>0</v>
      </c>
      <c r="N347" s="71">
        <f t="shared" si="681"/>
        <v>0</v>
      </c>
      <c r="O347" s="73" t="str">
        <f t="shared" si="5"/>
        <v/>
      </c>
      <c r="P347" s="71">
        <f t="shared" si="6"/>
        <v>0</v>
      </c>
      <c r="Q347" s="74"/>
      <c r="R347" s="75"/>
      <c r="S347" s="75"/>
      <c r="T347" s="75"/>
      <c r="U347" s="75"/>
      <c r="V347" s="75"/>
      <c r="W347" s="75"/>
      <c r="X347" s="75"/>
      <c r="Y347" s="75"/>
      <c r="Z347" s="75"/>
    </row>
    <row r="348" ht="18.75" customHeight="1">
      <c r="A348" s="65" t="str">
        <f t="shared" si="7"/>
        <v/>
      </c>
      <c r="B348" s="66"/>
      <c r="C348" s="67" t="str">
        <f t="shared" si="204"/>
        <v/>
      </c>
      <c r="D348" s="68" t="str">
        <f t="shared" si="205"/>
        <v/>
      </c>
      <c r="E348" s="69"/>
      <c r="F348" s="69"/>
      <c r="G348" s="71">
        <f>SUMIF('Nhập'!$J$11:$J$19999,$B348,'Nhập'!$M$11:$M$19999)</f>
        <v>0</v>
      </c>
      <c r="H348" s="71">
        <f>SUMIF('Nhập'!$J$11:$J$19999,$B348,'Nhập'!$O$11:$O$19999)</f>
        <v>0</v>
      </c>
      <c r="I348" s="71">
        <f>SUMIF(Xuat!$I$11:$I$19999,$B348,Xuat!$K$11:$K$19999)</f>
        <v>0</v>
      </c>
      <c r="J348" s="71">
        <f>SUMIF(Xuat!$I$11:$I$19999,$B348,Xuat!$K$11:$K$19999)</f>
        <v>0</v>
      </c>
      <c r="K348" s="71">
        <f t="shared" ref="K348:L348" si="682">E348+G348-I348</f>
        <v>0</v>
      </c>
      <c r="L348" s="71">
        <f t="shared" si="682"/>
        <v>0</v>
      </c>
      <c r="M348" s="71">
        <f t="shared" ref="M348:N348" si="683">E348+G348</f>
        <v>0</v>
      </c>
      <c r="N348" s="71">
        <f t="shared" si="683"/>
        <v>0</v>
      </c>
      <c r="O348" s="73" t="str">
        <f t="shared" si="5"/>
        <v/>
      </c>
      <c r="P348" s="71">
        <f t="shared" si="6"/>
        <v>0</v>
      </c>
      <c r="Q348" s="74"/>
      <c r="R348" s="75"/>
      <c r="S348" s="75"/>
      <c r="T348" s="75"/>
      <c r="U348" s="75"/>
      <c r="V348" s="75"/>
      <c r="W348" s="75"/>
      <c r="X348" s="75"/>
      <c r="Y348" s="75"/>
      <c r="Z348" s="75"/>
    </row>
    <row r="349" ht="18.75" customHeight="1">
      <c r="A349" s="65" t="str">
        <f t="shared" si="7"/>
        <v/>
      </c>
      <c r="B349" s="66"/>
      <c r="C349" s="67" t="str">
        <f t="shared" si="204"/>
        <v/>
      </c>
      <c r="D349" s="68" t="str">
        <f t="shared" si="205"/>
        <v/>
      </c>
      <c r="E349" s="69"/>
      <c r="F349" s="69"/>
      <c r="G349" s="71">
        <f>SUMIF('Nhập'!$J$11:$J$19999,$B349,'Nhập'!$M$11:$M$19999)</f>
        <v>0</v>
      </c>
      <c r="H349" s="71">
        <f>SUMIF('Nhập'!$J$11:$J$19999,$B349,'Nhập'!$O$11:$O$19999)</f>
        <v>0</v>
      </c>
      <c r="I349" s="71">
        <f>SUMIF(Xuat!$I$11:$I$19999,$B349,Xuat!$K$11:$K$19999)</f>
        <v>0</v>
      </c>
      <c r="J349" s="71">
        <f>SUMIF(Xuat!$I$11:$I$19999,$B349,Xuat!$K$11:$K$19999)</f>
        <v>0</v>
      </c>
      <c r="K349" s="71">
        <f t="shared" ref="K349:L349" si="684">E349+G349-I349</f>
        <v>0</v>
      </c>
      <c r="L349" s="71">
        <f t="shared" si="684"/>
        <v>0</v>
      </c>
      <c r="M349" s="71">
        <f t="shared" ref="M349:N349" si="685">E349+G349</f>
        <v>0</v>
      </c>
      <c r="N349" s="71">
        <f t="shared" si="685"/>
        <v>0</v>
      </c>
      <c r="O349" s="73" t="str">
        <f t="shared" si="5"/>
        <v/>
      </c>
      <c r="P349" s="71">
        <f t="shared" si="6"/>
        <v>0</v>
      </c>
      <c r="Q349" s="74"/>
      <c r="R349" s="75"/>
      <c r="S349" s="75"/>
      <c r="T349" s="75"/>
      <c r="U349" s="75"/>
      <c r="V349" s="75"/>
      <c r="W349" s="75"/>
      <c r="X349" s="75"/>
      <c r="Y349" s="75"/>
      <c r="Z349" s="75"/>
    </row>
    <row r="350" ht="18.75" customHeight="1">
      <c r="A350" s="65" t="str">
        <f t="shared" si="7"/>
        <v/>
      </c>
      <c r="B350" s="66"/>
      <c r="C350" s="67" t="str">
        <f t="shared" si="204"/>
        <v/>
      </c>
      <c r="D350" s="68" t="str">
        <f t="shared" si="205"/>
        <v/>
      </c>
      <c r="E350" s="69"/>
      <c r="F350" s="69"/>
      <c r="G350" s="71">
        <f>SUMIF('Nhập'!$J$11:$J$19999,$B350,'Nhập'!$M$11:$M$19999)</f>
        <v>0</v>
      </c>
      <c r="H350" s="71">
        <f>SUMIF('Nhập'!$J$11:$J$19999,$B350,'Nhập'!$O$11:$O$19999)</f>
        <v>0</v>
      </c>
      <c r="I350" s="71">
        <f>SUMIF(Xuat!$I$11:$I$19999,$B350,Xuat!$K$11:$K$19999)</f>
        <v>0</v>
      </c>
      <c r="J350" s="71">
        <f>SUMIF(Xuat!$I$11:$I$19999,$B350,Xuat!$K$11:$K$19999)</f>
        <v>0</v>
      </c>
      <c r="K350" s="71">
        <f t="shared" ref="K350:L350" si="686">E350+G350-I350</f>
        <v>0</v>
      </c>
      <c r="L350" s="71">
        <f t="shared" si="686"/>
        <v>0</v>
      </c>
      <c r="M350" s="71">
        <f t="shared" ref="M350:N350" si="687">E350+G350</f>
        <v>0</v>
      </c>
      <c r="N350" s="71">
        <f t="shared" si="687"/>
        <v>0</v>
      </c>
      <c r="O350" s="73" t="str">
        <f t="shared" si="5"/>
        <v/>
      </c>
      <c r="P350" s="71">
        <f t="shared" si="6"/>
        <v>0</v>
      </c>
      <c r="Q350" s="74"/>
      <c r="R350" s="75"/>
      <c r="S350" s="75"/>
      <c r="T350" s="75"/>
      <c r="U350" s="75"/>
      <c r="V350" s="75"/>
      <c r="W350" s="75"/>
      <c r="X350" s="75"/>
      <c r="Y350" s="75"/>
      <c r="Z350" s="75"/>
    </row>
    <row r="351" ht="18.75" customHeight="1">
      <c r="A351" s="65" t="str">
        <f t="shared" si="7"/>
        <v/>
      </c>
      <c r="B351" s="66"/>
      <c r="C351" s="67" t="str">
        <f t="shared" si="204"/>
        <v/>
      </c>
      <c r="D351" s="68" t="str">
        <f t="shared" si="205"/>
        <v/>
      </c>
      <c r="E351" s="69"/>
      <c r="F351" s="69"/>
      <c r="G351" s="71">
        <f>SUMIF('Nhập'!$J$11:$J$19999,$B351,'Nhập'!$M$11:$M$19999)</f>
        <v>0</v>
      </c>
      <c r="H351" s="71">
        <f>SUMIF('Nhập'!$J$11:$J$19999,$B351,'Nhập'!$O$11:$O$19999)</f>
        <v>0</v>
      </c>
      <c r="I351" s="71">
        <f>SUMIF(Xuat!$I$11:$I$19999,$B351,Xuat!$K$11:$K$19999)</f>
        <v>0</v>
      </c>
      <c r="J351" s="71">
        <f>SUMIF(Xuat!$I$11:$I$19999,$B351,Xuat!$K$11:$K$19999)</f>
        <v>0</v>
      </c>
      <c r="K351" s="71">
        <f t="shared" ref="K351:L351" si="688">E351+G351-I351</f>
        <v>0</v>
      </c>
      <c r="L351" s="71">
        <f t="shared" si="688"/>
        <v>0</v>
      </c>
      <c r="M351" s="71">
        <f t="shared" ref="M351:N351" si="689">E351+G351</f>
        <v>0</v>
      </c>
      <c r="N351" s="71">
        <f t="shared" si="689"/>
        <v>0</v>
      </c>
      <c r="O351" s="73" t="str">
        <f t="shared" si="5"/>
        <v/>
      </c>
      <c r="P351" s="71">
        <f t="shared" si="6"/>
        <v>0</v>
      </c>
      <c r="Q351" s="74"/>
      <c r="R351" s="75"/>
      <c r="S351" s="75"/>
      <c r="T351" s="75"/>
      <c r="U351" s="75"/>
      <c r="V351" s="75"/>
      <c r="W351" s="75"/>
      <c r="X351" s="75"/>
      <c r="Y351" s="75"/>
      <c r="Z351" s="75"/>
    </row>
    <row r="352" ht="18.75" customHeight="1">
      <c r="A352" s="65" t="str">
        <f t="shared" si="7"/>
        <v/>
      </c>
      <c r="B352" s="66"/>
      <c r="C352" s="67" t="str">
        <f t="shared" si="204"/>
        <v/>
      </c>
      <c r="D352" s="68" t="str">
        <f t="shared" si="205"/>
        <v/>
      </c>
      <c r="E352" s="69"/>
      <c r="F352" s="69"/>
      <c r="G352" s="71">
        <f>SUMIF('Nhập'!$J$11:$J$19999,$B352,'Nhập'!$M$11:$M$19999)</f>
        <v>0</v>
      </c>
      <c r="H352" s="71">
        <f>SUMIF('Nhập'!$J$11:$J$19999,$B352,'Nhập'!$O$11:$O$19999)</f>
        <v>0</v>
      </c>
      <c r="I352" s="71">
        <f>SUMIF(Xuat!$I$11:$I$19999,$B352,Xuat!$K$11:$K$19999)</f>
        <v>0</v>
      </c>
      <c r="J352" s="71">
        <f>SUMIF(Xuat!$I$11:$I$19999,$B352,Xuat!$K$11:$K$19999)</f>
        <v>0</v>
      </c>
      <c r="K352" s="71">
        <f t="shared" ref="K352:L352" si="690">E352+G352-I352</f>
        <v>0</v>
      </c>
      <c r="L352" s="71">
        <f t="shared" si="690"/>
        <v>0</v>
      </c>
      <c r="M352" s="71">
        <f t="shared" ref="M352:N352" si="691">E352+G352</f>
        <v>0</v>
      </c>
      <c r="N352" s="71">
        <f t="shared" si="691"/>
        <v>0</v>
      </c>
      <c r="O352" s="73" t="str">
        <f t="shared" si="5"/>
        <v/>
      </c>
      <c r="P352" s="71">
        <f t="shared" si="6"/>
        <v>0</v>
      </c>
      <c r="Q352" s="74"/>
      <c r="R352" s="75"/>
      <c r="S352" s="75"/>
      <c r="T352" s="75"/>
      <c r="U352" s="75"/>
      <c r="V352" s="75"/>
      <c r="W352" s="75"/>
      <c r="X352" s="75"/>
      <c r="Y352" s="75"/>
      <c r="Z352" s="75"/>
    </row>
    <row r="353" ht="18.75" customHeight="1">
      <c r="A353" s="65" t="str">
        <f t="shared" si="7"/>
        <v/>
      </c>
      <c r="B353" s="66"/>
      <c r="C353" s="67" t="str">
        <f t="shared" si="204"/>
        <v/>
      </c>
      <c r="D353" s="68" t="str">
        <f t="shared" si="205"/>
        <v/>
      </c>
      <c r="E353" s="69"/>
      <c r="F353" s="69"/>
      <c r="G353" s="71">
        <f>SUMIF('Nhập'!$J$11:$J$19999,$B353,'Nhập'!$M$11:$M$19999)</f>
        <v>0</v>
      </c>
      <c r="H353" s="71">
        <f>SUMIF('Nhập'!$J$11:$J$19999,$B353,'Nhập'!$O$11:$O$19999)</f>
        <v>0</v>
      </c>
      <c r="I353" s="71">
        <f>SUMIF(Xuat!$I$11:$I$19999,$B353,Xuat!$K$11:$K$19999)</f>
        <v>0</v>
      </c>
      <c r="J353" s="71">
        <f>SUMIF(Xuat!$I$11:$I$19999,$B353,Xuat!$K$11:$K$19999)</f>
        <v>0</v>
      </c>
      <c r="K353" s="71">
        <f t="shared" ref="K353:L353" si="692">E353+G353-I353</f>
        <v>0</v>
      </c>
      <c r="L353" s="71">
        <f t="shared" si="692"/>
        <v>0</v>
      </c>
      <c r="M353" s="71">
        <f t="shared" ref="M353:N353" si="693">E353+G353</f>
        <v>0</v>
      </c>
      <c r="N353" s="71">
        <f t="shared" si="693"/>
        <v>0</v>
      </c>
      <c r="O353" s="73" t="str">
        <f t="shared" si="5"/>
        <v/>
      </c>
      <c r="P353" s="71">
        <f t="shared" si="6"/>
        <v>0</v>
      </c>
      <c r="Q353" s="74"/>
      <c r="R353" s="75"/>
      <c r="S353" s="75"/>
      <c r="T353" s="75"/>
      <c r="U353" s="75"/>
      <c r="V353" s="75"/>
      <c r="W353" s="75"/>
      <c r="X353" s="75"/>
      <c r="Y353" s="75"/>
      <c r="Z353" s="75"/>
    </row>
    <row r="354" ht="18.75" customHeight="1">
      <c r="A354" s="65" t="str">
        <f t="shared" si="7"/>
        <v/>
      </c>
      <c r="B354" s="66"/>
      <c r="C354" s="67" t="str">
        <f t="shared" si="204"/>
        <v/>
      </c>
      <c r="D354" s="68" t="str">
        <f t="shared" si="205"/>
        <v/>
      </c>
      <c r="E354" s="69"/>
      <c r="F354" s="69"/>
      <c r="G354" s="71">
        <f>SUMIF('Nhập'!$J$11:$J$19999,$B354,'Nhập'!$M$11:$M$19999)</f>
        <v>0</v>
      </c>
      <c r="H354" s="71">
        <f>SUMIF('Nhập'!$J$11:$J$19999,$B354,'Nhập'!$O$11:$O$19999)</f>
        <v>0</v>
      </c>
      <c r="I354" s="71">
        <f>SUMIF(Xuat!$I$11:$I$19999,$B354,Xuat!$K$11:$K$19999)</f>
        <v>0</v>
      </c>
      <c r="J354" s="71">
        <f>SUMIF(Xuat!$I$11:$I$19999,$B354,Xuat!$K$11:$K$19999)</f>
        <v>0</v>
      </c>
      <c r="K354" s="71">
        <f t="shared" ref="K354:L354" si="694">E354+G354-I354</f>
        <v>0</v>
      </c>
      <c r="L354" s="71">
        <f t="shared" si="694"/>
        <v>0</v>
      </c>
      <c r="M354" s="71">
        <f t="shared" ref="M354:N354" si="695">E354+G354</f>
        <v>0</v>
      </c>
      <c r="N354" s="71">
        <f t="shared" si="695"/>
        <v>0</v>
      </c>
      <c r="O354" s="73" t="str">
        <f t="shared" si="5"/>
        <v/>
      </c>
      <c r="P354" s="71">
        <f t="shared" si="6"/>
        <v>0</v>
      </c>
      <c r="Q354" s="74"/>
      <c r="R354" s="75"/>
      <c r="S354" s="75"/>
      <c r="T354" s="75"/>
      <c r="U354" s="75"/>
      <c r="V354" s="75"/>
      <c r="W354" s="75"/>
      <c r="X354" s="75"/>
      <c r="Y354" s="75"/>
      <c r="Z354" s="75"/>
    </row>
    <row r="355" ht="18.75" customHeight="1">
      <c r="A355" s="65" t="str">
        <f t="shared" si="7"/>
        <v/>
      </c>
      <c r="B355" s="66"/>
      <c r="C355" s="67" t="str">
        <f t="shared" si="204"/>
        <v/>
      </c>
      <c r="D355" s="68" t="str">
        <f t="shared" si="205"/>
        <v/>
      </c>
      <c r="E355" s="69"/>
      <c r="F355" s="69"/>
      <c r="G355" s="71">
        <f>SUMIF('Nhập'!$J$11:$J$19999,$B355,'Nhập'!$M$11:$M$19999)</f>
        <v>0</v>
      </c>
      <c r="H355" s="71">
        <f>SUMIF('Nhập'!$J$11:$J$19999,$B355,'Nhập'!$O$11:$O$19999)</f>
        <v>0</v>
      </c>
      <c r="I355" s="71">
        <f>SUMIF(Xuat!$I$11:$I$19999,$B355,Xuat!$K$11:$K$19999)</f>
        <v>0</v>
      </c>
      <c r="J355" s="71">
        <f>SUMIF(Xuat!$I$11:$I$19999,$B355,Xuat!$K$11:$K$19999)</f>
        <v>0</v>
      </c>
      <c r="K355" s="71">
        <f t="shared" ref="K355:L355" si="696">E355+G355-I355</f>
        <v>0</v>
      </c>
      <c r="L355" s="71">
        <f t="shared" si="696"/>
        <v>0</v>
      </c>
      <c r="M355" s="71">
        <f t="shared" ref="M355:N355" si="697">E355+G355</f>
        <v>0</v>
      </c>
      <c r="N355" s="71">
        <f t="shared" si="697"/>
        <v>0</v>
      </c>
      <c r="O355" s="73" t="str">
        <f t="shared" si="5"/>
        <v/>
      </c>
      <c r="P355" s="71">
        <f t="shared" si="6"/>
        <v>0</v>
      </c>
      <c r="Q355" s="74"/>
      <c r="R355" s="75"/>
      <c r="S355" s="75"/>
      <c r="T355" s="75"/>
      <c r="U355" s="75"/>
      <c r="V355" s="75"/>
      <c r="W355" s="75"/>
      <c r="X355" s="75"/>
      <c r="Y355" s="75"/>
      <c r="Z355" s="75"/>
    </row>
    <row r="356" ht="18.75" customHeight="1">
      <c r="A356" s="65" t="str">
        <f t="shared" si="7"/>
        <v/>
      </c>
      <c r="B356" s="66"/>
      <c r="C356" s="67" t="str">
        <f t="shared" si="204"/>
        <v/>
      </c>
      <c r="D356" s="68" t="str">
        <f t="shared" si="205"/>
        <v/>
      </c>
      <c r="E356" s="69"/>
      <c r="F356" s="69"/>
      <c r="G356" s="71">
        <f>SUMIF('Nhập'!$J$11:$J$19999,$B356,'Nhập'!$M$11:$M$19999)</f>
        <v>0</v>
      </c>
      <c r="H356" s="71">
        <f>SUMIF('Nhập'!$J$11:$J$19999,$B356,'Nhập'!$O$11:$O$19999)</f>
        <v>0</v>
      </c>
      <c r="I356" s="71">
        <f>SUMIF(Xuat!$I$11:$I$19999,$B356,Xuat!$K$11:$K$19999)</f>
        <v>0</v>
      </c>
      <c r="J356" s="71">
        <f>SUMIF(Xuat!$I$11:$I$19999,$B356,Xuat!$K$11:$K$19999)</f>
        <v>0</v>
      </c>
      <c r="K356" s="71">
        <f t="shared" ref="K356:L356" si="698">E356+G356-I356</f>
        <v>0</v>
      </c>
      <c r="L356" s="71">
        <f t="shared" si="698"/>
        <v>0</v>
      </c>
      <c r="M356" s="71">
        <f t="shared" ref="M356:N356" si="699">E356+G356</f>
        <v>0</v>
      </c>
      <c r="N356" s="71">
        <f t="shared" si="699"/>
        <v>0</v>
      </c>
      <c r="O356" s="73" t="str">
        <f t="shared" si="5"/>
        <v/>
      </c>
      <c r="P356" s="71">
        <f t="shared" si="6"/>
        <v>0</v>
      </c>
      <c r="Q356" s="74"/>
      <c r="R356" s="75"/>
      <c r="S356" s="75"/>
      <c r="T356" s="75"/>
      <c r="U356" s="75"/>
      <c r="V356" s="75"/>
      <c r="W356" s="75"/>
      <c r="X356" s="75"/>
      <c r="Y356" s="75"/>
      <c r="Z356" s="75"/>
    </row>
    <row r="357" ht="18.75" customHeight="1">
      <c r="A357" s="65" t="str">
        <f t="shared" si="7"/>
        <v/>
      </c>
      <c r="B357" s="66"/>
      <c r="C357" s="67" t="str">
        <f t="shared" si="204"/>
        <v/>
      </c>
      <c r="D357" s="68" t="str">
        <f t="shared" si="205"/>
        <v/>
      </c>
      <c r="E357" s="69"/>
      <c r="F357" s="69"/>
      <c r="G357" s="71">
        <f>SUMIF('Nhập'!$J$11:$J$19999,$B357,'Nhập'!$M$11:$M$19999)</f>
        <v>0</v>
      </c>
      <c r="H357" s="71">
        <f>SUMIF('Nhập'!$J$11:$J$19999,$B357,'Nhập'!$O$11:$O$19999)</f>
        <v>0</v>
      </c>
      <c r="I357" s="71">
        <f>SUMIF(Xuat!$I$11:$I$19999,$B357,Xuat!$K$11:$K$19999)</f>
        <v>0</v>
      </c>
      <c r="J357" s="71">
        <f>SUMIF(Xuat!$I$11:$I$19999,$B357,Xuat!$K$11:$K$19999)</f>
        <v>0</v>
      </c>
      <c r="K357" s="71">
        <f t="shared" ref="K357:L357" si="700">E357+G357-I357</f>
        <v>0</v>
      </c>
      <c r="L357" s="71">
        <f t="shared" si="700"/>
        <v>0</v>
      </c>
      <c r="M357" s="71">
        <f t="shared" ref="M357:N357" si="701">E357+G357</f>
        <v>0</v>
      </c>
      <c r="N357" s="71">
        <f t="shared" si="701"/>
        <v>0</v>
      </c>
      <c r="O357" s="73" t="str">
        <f t="shared" si="5"/>
        <v/>
      </c>
      <c r="P357" s="71">
        <f t="shared" si="6"/>
        <v>0</v>
      </c>
      <c r="Q357" s="74"/>
      <c r="R357" s="75"/>
      <c r="S357" s="75"/>
      <c r="T357" s="75"/>
      <c r="U357" s="75"/>
      <c r="V357" s="75"/>
      <c r="W357" s="75"/>
      <c r="X357" s="75"/>
      <c r="Y357" s="75"/>
      <c r="Z357" s="75"/>
    </row>
    <row r="358" ht="18.75" customHeight="1">
      <c r="A358" s="65" t="str">
        <f t="shared" si="7"/>
        <v/>
      </c>
      <c r="B358" s="66"/>
      <c r="C358" s="67" t="str">
        <f t="shared" si="204"/>
        <v/>
      </c>
      <c r="D358" s="68" t="str">
        <f t="shared" si="205"/>
        <v/>
      </c>
      <c r="E358" s="69"/>
      <c r="F358" s="69"/>
      <c r="G358" s="71">
        <f>SUMIF('Nhập'!$J$11:$J$19999,$B358,'Nhập'!$M$11:$M$19999)</f>
        <v>0</v>
      </c>
      <c r="H358" s="71">
        <f>SUMIF('Nhập'!$J$11:$J$19999,$B358,'Nhập'!$O$11:$O$19999)</f>
        <v>0</v>
      </c>
      <c r="I358" s="71">
        <f>SUMIF(Xuat!$I$11:$I$19999,$B358,Xuat!$K$11:$K$19999)</f>
        <v>0</v>
      </c>
      <c r="J358" s="71">
        <f>SUMIF(Xuat!$I$11:$I$19999,$B358,Xuat!$K$11:$K$19999)</f>
        <v>0</v>
      </c>
      <c r="K358" s="71">
        <f t="shared" ref="K358:L358" si="702">E358+G358-I358</f>
        <v>0</v>
      </c>
      <c r="L358" s="71">
        <f t="shared" si="702"/>
        <v>0</v>
      </c>
      <c r="M358" s="71">
        <f t="shared" ref="M358:N358" si="703">E358+G358</f>
        <v>0</v>
      </c>
      <c r="N358" s="71">
        <f t="shared" si="703"/>
        <v>0</v>
      </c>
      <c r="O358" s="73" t="str">
        <f t="shared" si="5"/>
        <v/>
      </c>
      <c r="P358" s="71">
        <f t="shared" si="6"/>
        <v>0</v>
      </c>
      <c r="Q358" s="74"/>
      <c r="R358" s="75"/>
      <c r="S358" s="75"/>
      <c r="T358" s="75"/>
      <c r="U358" s="75"/>
      <c r="V358" s="75"/>
      <c r="W358" s="75"/>
      <c r="X358" s="75"/>
      <c r="Y358" s="75"/>
      <c r="Z358" s="75"/>
    </row>
    <row r="359" ht="18.75" customHeight="1">
      <c r="A359" s="65" t="str">
        <f t="shared" si="7"/>
        <v/>
      </c>
      <c r="B359" s="66"/>
      <c r="C359" s="67" t="str">
        <f t="shared" si="204"/>
        <v/>
      </c>
      <c r="D359" s="68" t="str">
        <f t="shared" si="205"/>
        <v/>
      </c>
      <c r="E359" s="69"/>
      <c r="F359" s="69"/>
      <c r="G359" s="71">
        <f>SUMIF('Nhập'!$J$11:$J$19999,$B359,'Nhập'!$M$11:$M$19999)</f>
        <v>0</v>
      </c>
      <c r="H359" s="71">
        <f>SUMIF('Nhập'!$J$11:$J$19999,$B359,'Nhập'!$O$11:$O$19999)</f>
        <v>0</v>
      </c>
      <c r="I359" s="71">
        <f>SUMIF(Xuat!$I$11:$I$19999,$B359,Xuat!$K$11:$K$19999)</f>
        <v>0</v>
      </c>
      <c r="J359" s="71">
        <f>SUMIF(Xuat!$I$11:$I$19999,$B359,Xuat!$K$11:$K$19999)</f>
        <v>0</v>
      </c>
      <c r="K359" s="71">
        <f t="shared" ref="K359:L359" si="704">E359+G359-I359</f>
        <v>0</v>
      </c>
      <c r="L359" s="71">
        <f t="shared" si="704"/>
        <v>0</v>
      </c>
      <c r="M359" s="71">
        <f t="shared" ref="M359:N359" si="705">E359+G359</f>
        <v>0</v>
      </c>
      <c r="N359" s="71">
        <f t="shared" si="705"/>
        <v>0</v>
      </c>
      <c r="O359" s="73" t="str">
        <f t="shared" si="5"/>
        <v/>
      </c>
      <c r="P359" s="71">
        <f t="shared" si="6"/>
        <v>0</v>
      </c>
      <c r="Q359" s="74"/>
      <c r="R359" s="75"/>
      <c r="S359" s="75"/>
      <c r="T359" s="75"/>
      <c r="U359" s="75"/>
      <c r="V359" s="75"/>
      <c r="W359" s="75"/>
      <c r="X359" s="75"/>
      <c r="Y359" s="75"/>
      <c r="Z359" s="75"/>
    </row>
    <row r="360" ht="18.75" customHeight="1">
      <c r="A360" s="65" t="str">
        <f t="shared" si="7"/>
        <v/>
      </c>
      <c r="B360" s="66"/>
      <c r="C360" s="67" t="str">
        <f t="shared" si="204"/>
        <v/>
      </c>
      <c r="D360" s="68" t="str">
        <f t="shared" si="205"/>
        <v/>
      </c>
      <c r="E360" s="69"/>
      <c r="F360" s="69"/>
      <c r="G360" s="71">
        <f>SUMIF('Nhập'!$J$11:$J$19999,$B360,'Nhập'!$M$11:$M$19999)</f>
        <v>0</v>
      </c>
      <c r="H360" s="71">
        <f>SUMIF('Nhập'!$J$11:$J$19999,$B360,'Nhập'!$O$11:$O$19999)</f>
        <v>0</v>
      </c>
      <c r="I360" s="71">
        <f>SUMIF(Xuat!$I$11:$I$19999,$B360,Xuat!$K$11:$K$19999)</f>
        <v>0</v>
      </c>
      <c r="J360" s="71">
        <f>SUMIF(Xuat!$I$11:$I$19999,$B360,Xuat!$K$11:$K$19999)</f>
        <v>0</v>
      </c>
      <c r="K360" s="71">
        <f t="shared" ref="K360:L360" si="706">E360+G360-I360</f>
        <v>0</v>
      </c>
      <c r="L360" s="71">
        <f t="shared" si="706"/>
        <v>0</v>
      </c>
      <c r="M360" s="71">
        <f t="shared" ref="M360:N360" si="707">E360+G360</f>
        <v>0</v>
      </c>
      <c r="N360" s="71">
        <f t="shared" si="707"/>
        <v>0</v>
      </c>
      <c r="O360" s="73" t="str">
        <f t="shared" si="5"/>
        <v/>
      </c>
      <c r="P360" s="71">
        <f t="shared" si="6"/>
        <v>0</v>
      </c>
      <c r="Q360" s="74"/>
      <c r="R360" s="75"/>
      <c r="S360" s="75"/>
      <c r="T360" s="75"/>
      <c r="U360" s="75"/>
      <c r="V360" s="75"/>
      <c r="W360" s="75"/>
      <c r="X360" s="75"/>
      <c r="Y360" s="75"/>
      <c r="Z360" s="75"/>
    </row>
    <row r="361" ht="18.75" customHeight="1">
      <c r="A361" s="65" t="str">
        <f t="shared" si="7"/>
        <v/>
      </c>
      <c r="B361" s="66"/>
      <c r="C361" s="67" t="str">
        <f t="shared" si="204"/>
        <v/>
      </c>
      <c r="D361" s="68" t="str">
        <f t="shared" si="205"/>
        <v/>
      </c>
      <c r="E361" s="69"/>
      <c r="F361" s="69"/>
      <c r="G361" s="71">
        <f>SUMIF('Nhập'!$J$11:$J$19999,$B361,'Nhập'!$M$11:$M$19999)</f>
        <v>0</v>
      </c>
      <c r="H361" s="71">
        <f>SUMIF('Nhập'!$J$11:$J$19999,$B361,'Nhập'!$O$11:$O$19999)</f>
        <v>0</v>
      </c>
      <c r="I361" s="71">
        <f>SUMIF(Xuat!$I$11:$I$19999,$B361,Xuat!$K$11:$K$19999)</f>
        <v>0</v>
      </c>
      <c r="J361" s="71">
        <f>SUMIF(Xuat!$I$11:$I$19999,$B361,Xuat!$K$11:$K$19999)</f>
        <v>0</v>
      </c>
      <c r="K361" s="71">
        <f t="shared" ref="K361:L361" si="708">E361+G361-I361</f>
        <v>0</v>
      </c>
      <c r="L361" s="71">
        <f t="shared" si="708"/>
        <v>0</v>
      </c>
      <c r="M361" s="71">
        <f t="shared" ref="M361:N361" si="709">E361+G361</f>
        <v>0</v>
      </c>
      <c r="N361" s="71">
        <f t="shared" si="709"/>
        <v>0</v>
      </c>
      <c r="O361" s="73" t="str">
        <f t="shared" si="5"/>
        <v/>
      </c>
      <c r="P361" s="71">
        <f t="shared" si="6"/>
        <v>0</v>
      </c>
      <c r="Q361" s="74"/>
      <c r="R361" s="75"/>
      <c r="S361" s="75"/>
      <c r="T361" s="75"/>
      <c r="U361" s="75"/>
      <c r="V361" s="75"/>
      <c r="W361" s="75"/>
      <c r="X361" s="75"/>
      <c r="Y361" s="75"/>
      <c r="Z361" s="75"/>
    </row>
    <row r="362" ht="18.75" customHeight="1">
      <c r="A362" s="65" t="str">
        <f t="shared" si="7"/>
        <v/>
      </c>
      <c r="B362" s="66"/>
      <c r="C362" s="67" t="str">
        <f t="shared" si="204"/>
        <v/>
      </c>
      <c r="D362" s="68" t="str">
        <f t="shared" si="205"/>
        <v/>
      </c>
      <c r="E362" s="69"/>
      <c r="F362" s="69"/>
      <c r="G362" s="71">
        <f>SUMIF('Nhập'!$J$11:$J$19999,$B362,'Nhập'!$M$11:$M$19999)</f>
        <v>0</v>
      </c>
      <c r="H362" s="71">
        <f>SUMIF('Nhập'!$J$11:$J$19999,$B362,'Nhập'!$O$11:$O$19999)</f>
        <v>0</v>
      </c>
      <c r="I362" s="71">
        <f>SUMIF(Xuat!$I$11:$I$19999,$B362,Xuat!$K$11:$K$19999)</f>
        <v>0</v>
      </c>
      <c r="J362" s="71">
        <f>SUMIF(Xuat!$I$11:$I$19999,$B362,Xuat!$K$11:$K$19999)</f>
        <v>0</v>
      </c>
      <c r="K362" s="71">
        <f t="shared" ref="K362:L362" si="710">E362+G362-I362</f>
        <v>0</v>
      </c>
      <c r="L362" s="71">
        <f t="shared" si="710"/>
        <v>0</v>
      </c>
      <c r="M362" s="71">
        <f t="shared" ref="M362:N362" si="711">E362+G362</f>
        <v>0</v>
      </c>
      <c r="N362" s="71">
        <f t="shared" si="711"/>
        <v>0</v>
      </c>
      <c r="O362" s="73" t="str">
        <f t="shared" si="5"/>
        <v/>
      </c>
      <c r="P362" s="71">
        <f t="shared" si="6"/>
        <v>0</v>
      </c>
      <c r="Q362" s="74"/>
      <c r="R362" s="75"/>
      <c r="S362" s="75"/>
      <c r="T362" s="75"/>
      <c r="U362" s="75"/>
      <c r="V362" s="75"/>
      <c r="W362" s="75"/>
      <c r="X362" s="75"/>
      <c r="Y362" s="75"/>
      <c r="Z362" s="75"/>
    </row>
    <row r="363" ht="18.75" customHeight="1">
      <c r="A363" s="65" t="str">
        <f t="shared" si="7"/>
        <v/>
      </c>
      <c r="B363" s="66"/>
      <c r="C363" s="67" t="str">
        <f t="shared" si="204"/>
        <v/>
      </c>
      <c r="D363" s="68" t="str">
        <f t="shared" si="205"/>
        <v/>
      </c>
      <c r="E363" s="69"/>
      <c r="F363" s="69"/>
      <c r="G363" s="71">
        <f>SUMIF('Nhập'!$J$11:$J$19999,$B363,'Nhập'!$M$11:$M$19999)</f>
        <v>0</v>
      </c>
      <c r="H363" s="71">
        <f>SUMIF('Nhập'!$J$11:$J$19999,$B363,'Nhập'!$O$11:$O$19999)</f>
        <v>0</v>
      </c>
      <c r="I363" s="71">
        <f>SUMIF(Xuat!$I$11:$I$19999,$B363,Xuat!$K$11:$K$19999)</f>
        <v>0</v>
      </c>
      <c r="J363" s="71">
        <f>SUMIF(Xuat!$I$11:$I$19999,$B363,Xuat!$K$11:$K$19999)</f>
        <v>0</v>
      </c>
      <c r="K363" s="71">
        <f t="shared" ref="K363:L363" si="712">E363+G363-I363</f>
        <v>0</v>
      </c>
      <c r="L363" s="71">
        <f t="shared" si="712"/>
        <v>0</v>
      </c>
      <c r="M363" s="71">
        <f t="shared" ref="M363:N363" si="713">E363+G363</f>
        <v>0</v>
      </c>
      <c r="N363" s="71">
        <f t="shared" si="713"/>
        <v>0</v>
      </c>
      <c r="O363" s="73" t="str">
        <f t="shared" si="5"/>
        <v/>
      </c>
      <c r="P363" s="71">
        <f t="shared" si="6"/>
        <v>0</v>
      </c>
      <c r="Q363" s="74"/>
      <c r="R363" s="75"/>
      <c r="S363" s="75"/>
      <c r="T363" s="75"/>
      <c r="U363" s="75"/>
      <c r="V363" s="75"/>
      <c r="W363" s="75"/>
      <c r="X363" s="75"/>
      <c r="Y363" s="75"/>
      <c r="Z363" s="75"/>
    </row>
    <row r="364" ht="18.75" customHeight="1">
      <c r="A364" s="65" t="str">
        <f t="shared" si="7"/>
        <v/>
      </c>
      <c r="B364" s="66"/>
      <c r="C364" s="67" t="str">
        <f t="shared" si="204"/>
        <v/>
      </c>
      <c r="D364" s="68" t="str">
        <f t="shared" si="205"/>
        <v/>
      </c>
      <c r="E364" s="69"/>
      <c r="F364" s="69"/>
      <c r="G364" s="71">
        <f>SUMIF('Nhập'!$J$11:$J$19999,$B364,'Nhập'!$M$11:$M$19999)</f>
        <v>0</v>
      </c>
      <c r="H364" s="71">
        <f>SUMIF('Nhập'!$J$11:$J$19999,$B364,'Nhập'!$O$11:$O$19999)</f>
        <v>0</v>
      </c>
      <c r="I364" s="71">
        <f>SUMIF(Xuat!$I$11:$I$19999,$B364,Xuat!$K$11:$K$19999)</f>
        <v>0</v>
      </c>
      <c r="J364" s="71">
        <f>SUMIF(Xuat!$I$11:$I$19999,$B364,Xuat!$K$11:$K$19999)</f>
        <v>0</v>
      </c>
      <c r="K364" s="71">
        <f t="shared" ref="K364:L364" si="714">E364+G364-I364</f>
        <v>0</v>
      </c>
      <c r="L364" s="71">
        <f t="shared" si="714"/>
        <v>0</v>
      </c>
      <c r="M364" s="71">
        <f t="shared" ref="M364:N364" si="715">E364+G364</f>
        <v>0</v>
      </c>
      <c r="N364" s="71">
        <f t="shared" si="715"/>
        <v>0</v>
      </c>
      <c r="O364" s="73" t="str">
        <f t="shared" si="5"/>
        <v/>
      </c>
      <c r="P364" s="71">
        <f t="shared" si="6"/>
        <v>0</v>
      </c>
      <c r="Q364" s="74"/>
      <c r="R364" s="75"/>
      <c r="S364" s="75"/>
      <c r="T364" s="75"/>
      <c r="U364" s="75"/>
      <c r="V364" s="75"/>
      <c r="W364" s="75"/>
      <c r="X364" s="75"/>
      <c r="Y364" s="75"/>
      <c r="Z364" s="75"/>
    </row>
    <row r="365" ht="18.75" customHeight="1">
      <c r="A365" s="65" t="str">
        <f t="shared" si="7"/>
        <v/>
      </c>
      <c r="B365" s="66"/>
      <c r="C365" s="67" t="str">
        <f t="shared" si="204"/>
        <v/>
      </c>
      <c r="D365" s="68" t="str">
        <f t="shared" si="205"/>
        <v/>
      </c>
      <c r="E365" s="69"/>
      <c r="F365" s="69"/>
      <c r="G365" s="71">
        <f>SUMIF('Nhập'!$J$11:$J$19999,$B365,'Nhập'!$M$11:$M$19999)</f>
        <v>0</v>
      </c>
      <c r="H365" s="71">
        <f>SUMIF('Nhập'!$J$11:$J$19999,$B365,'Nhập'!$O$11:$O$19999)</f>
        <v>0</v>
      </c>
      <c r="I365" s="71">
        <f>SUMIF(Xuat!$I$11:$I$19999,$B365,Xuat!$K$11:$K$19999)</f>
        <v>0</v>
      </c>
      <c r="J365" s="71">
        <f>SUMIF(Xuat!$I$11:$I$19999,$B365,Xuat!$K$11:$K$19999)</f>
        <v>0</v>
      </c>
      <c r="K365" s="71">
        <f t="shared" ref="K365:L365" si="716">E365+G365-I365</f>
        <v>0</v>
      </c>
      <c r="L365" s="71">
        <f t="shared" si="716"/>
        <v>0</v>
      </c>
      <c r="M365" s="71">
        <f t="shared" ref="M365:N365" si="717">E365+G365</f>
        <v>0</v>
      </c>
      <c r="N365" s="71">
        <f t="shared" si="717"/>
        <v>0</v>
      </c>
      <c r="O365" s="73" t="str">
        <f t="shared" si="5"/>
        <v/>
      </c>
      <c r="P365" s="71">
        <f t="shared" si="6"/>
        <v>0</v>
      </c>
      <c r="Q365" s="74"/>
      <c r="R365" s="75"/>
      <c r="S365" s="75"/>
      <c r="T365" s="75"/>
      <c r="U365" s="75"/>
      <c r="V365" s="75"/>
      <c r="W365" s="75"/>
      <c r="X365" s="75"/>
      <c r="Y365" s="75"/>
      <c r="Z365" s="75"/>
    </row>
    <row r="366" ht="18.75" customHeight="1">
      <c r="A366" s="65" t="str">
        <f t="shared" si="7"/>
        <v/>
      </c>
      <c r="B366" s="66"/>
      <c r="C366" s="67" t="str">
        <f t="shared" si="204"/>
        <v/>
      </c>
      <c r="D366" s="68" t="str">
        <f t="shared" si="205"/>
        <v/>
      </c>
      <c r="E366" s="69"/>
      <c r="F366" s="69"/>
      <c r="G366" s="71">
        <f>SUMIF('Nhập'!$J$11:$J$19999,$B366,'Nhập'!$M$11:$M$19999)</f>
        <v>0</v>
      </c>
      <c r="H366" s="71">
        <f>SUMIF('Nhập'!$J$11:$J$19999,$B366,'Nhập'!$O$11:$O$19999)</f>
        <v>0</v>
      </c>
      <c r="I366" s="71">
        <f>SUMIF(Xuat!$I$11:$I$19999,$B366,Xuat!$K$11:$K$19999)</f>
        <v>0</v>
      </c>
      <c r="J366" s="71">
        <f>SUMIF(Xuat!$I$11:$I$19999,$B366,Xuat!$K$11:$K$19999)</f>
        <v>0</v>
      </c>
      <c r="K366" s="71">
        <f t="shared" ref="K366:L366" si="718">E366+G366-I366</f>
        <v>0</v>
      </c>
      <c r="L366" s="71">
        <f t="shared" si="718"/>
        <v>0</v>
      </c>
      <c r="M366" s="71">
        <f t="shared" ref="M366:N366" si="719">E366+G366</f>
        <v>0</v>
      </c>
      <c r="N366" s="71">
        <f t="shared" si="719"/>
        <v>0</v>
      </c>
      <c r="O366" s="73" t="str">
        <f t="shared" si="5"/>
        <v/>
      </c>
      <c r="P366" s="71">
        <f t="shared" si="6"/>
        <v>0</v>
      </c>
      <c r="Q366" s="74"/>
      <c r="R366" s="75"/>
      <c r="S366" s="75"/>
      <c r="T366" s="75"/>
      <c r="U366" s="75"/>
      <c r="V366" s="75"/>
      <c r="W366" s="75"/>
      <c r="X366" s="75"/>
      <c r="Y366" s="75"/>
      <c r="Z366" s="75"/>
    </row>
    <row r="367" ht="18.75" customHeight="1">
      <c r="A367" s="65" t="str">
        <f t="shared" si="7"/>
        <v/>
      </c>
      <c r="B367" s="66"/>
      <c r="C367" s="67" t="str">
        <f t="shared" si="204"/>
        <v/>
      </c>
      <c r="D367" s="68" t="str">
        <f t="shared" si="205"/>
        <v/>
      </c>
      <c r="E367" s="69"/>
      <c r="F367" s="69"/>
      <c r="G367" s="71">
        <f>SUMIF('Nhập'!$J$11:$J$19999,$B367,'Nhập'!$M$11:$M$19999)</f>
        <v>0</v>
      </c>
      <c r="H367" s="71">
        <f>SUMIF('Nhập'!$J$11:$J$19999,$B367,'Nhập'!$O$11:$O$19999)</f>
        <v>0</v>
      </c>
      <c r="I367" s="71">
        <f>SUMIF(Xuat!$I$11:$I$19999,$B367,Xuat!$K$11:$K$19999)</f>
        <v>0</v>
      </c>
      <c r="J367" s="71">
        <f>SUMIF(Xuat!$I$11:$I$19999,$B367,Xuat!$K$11:$K$19999)</f>
        <v>0</v>
      </c>
      <c r="K367" s="71">
        <f t="shared" ref="K367:L367" si="720">E367+G367-I367</f>
        <v>0</v>
      </c>
      <c r="L367" s="71">
        <f t="shared" si="720"/>
        <v>0</v>
      </c>
      <c r="M367" s="71">
        <f t="shared" ref="M367:N367" si="721">E367+G367</f>
        <v>0</v>
      </c>
      <c r="N367" s="71">
        <f t="shared" si="721"/>
        <v>0</v>
      </c>
      <c r="O367" s="73" t="str">
        <f t="shared" si="5"/>
        <v/>
      </c>
      <c r="P367" s="71">
        <f t="shared" si="6"/>
        <v>0</v>
      </c>
      <c r="Q367" s="74"/>
      <c r="R367" s="75"/>
      <c r="S367" s="75"/>
      <c r="T367" s="75"/>
      <c r="U367" s="75"/>
      <c r="V367" s="75"/>
      <c r="W367" s="75"/>
      <c r="X367" s="75"/>
      <c r="Y367" s="75"/>
      <c r="Z367" s="75"/>
    </row>
    <row r="368" ht="18.75" customHeight="1">
      <c r="A368" s="65" t="str">
        <f t="shared" si="7"/>
        <v/>
      </c>
      <c r="B368" s="66"/>
      <c r="C368" s="67" t="str">
        <f t="shared" si="204"/>
        <v/>
      </c>
      <c r="D368" s="68" t="str">
        <f t="shared" si="205"/>
        <v/>
      </c>
      <c r="E368" s="69"/>
      <c r="F368" s="69"/>
      <c r="G368" s="71">
        <f>SUMIF('Nhập'!$J$11:$J$19999,$B368,'Nhập'!$M$11:$M$19999)</f>
        <v>0</v>
      </c>
      <c r="H368" s="71">
        <f>SUMIF('Nhập'!$J$11:$J$19999,$B368,'Nhập'!$O$11:$O$19999)</f>
        <v>0</v>
      </c>
      <c r="I368" s="71">
        <f>SUMIF(Xuat!$I$11:$I$19999,$B368,Xuat!$K$11:$K$19999)</f>
        <v>0</v>
      </c>
      <c r="J368" s="71">
        <f>SUMIF(Xuat!$I$11:$I$19999,$B368,Xuat!$K$11:$K$19999)</f>
        <v>0</v>
      </c>
      <c r="K368" s="71">
        <f t="shared" ref="K368:L368" si="722">E368+G368-I368</f>
        <v>0</v>
      </c>
      <c r="L368" s="71">
        <f t="shared" si="722"/>
        <v>0</v>
      </c>
      <c r="M368" s="71">
        <f t="shared" ref="M368:N368" si="723">E368+G368</f>
        <v>0</v>
      </c>
      <c r="N368" s="71">
        <f t="shared" si="723"/>
        <v>0</v>
      </c>
      <c r="O368" s="73" t="str">
        <f t="shared" si="5"/>
        <v/>
      </c>
      <c r="P368" s="71">
        <f t="shared" si="6"/>
        <v>0</v>
      </c>
      <c r="Q368" s="74"/>
      <c r="R368" s="75"/>
      <c r="S368" s="75"/>
      <c r="T368" s="75"/>
      <c r="U368" s="75"/>
      <c r="V368" s="75"/>
      <c r="W368" s="75"/>
      <c r="X368" s="75"/>
      <c r="Y368" s="75"/>
      <c r="Z368" s="75"/>
    </row>
    <row r="369" ht="18.75" customHeight="1">
      <c r="A369" s="65" t="str">
        <f t="shared" si="7"/>
        <v/>
      </c>
      <c r="B369" s="66"/>
      <c r="C369" s="67" t="str">
        <f t="shared" si="204"/>
        <v/>
      </c>
      <c r="D369" s="68" t="str">
        <f t="shared" si="205"/>
        <v/>
      </c>
      <c r="E369" s="69"/>
      <c r="F369" s="69"/>
      <c r="G369" s="71">
        <f>SUMIF('Nhập'!$J$11:$J$19999,$B369,'Nhập'!$M$11:$M$19999)</f>
        <v>0</v>
      </c>
      <c r="H369" s="71">
        <f>SUMIF('Nhập'!$J$11:$J$19999,$B369,'Nhập'!$O$11:$O$19999)</f>
        <v>0</v>
      </c>
      <c r="I369" s="71">
        <f>SUMIF(Xuat!$I$11:$I$19999,$B369,Xuat!$K$11:$K$19999)</f>
        <v>0</v>
      </c>
      <c r="J369" s="71">
        <f>SUMIF(Xuat!$I$11:$I$19999,$B369,Xuat!$K$11:$K$19999)</f>
        <v>0</v>
      </c>
      <c r="K369" s="71">
        <f t="shared" ref="K369:L369" si="724">E369+G369-I369</f>
        <v>0</v>
      </c>
      <c r="L369" s="71">
        <f t="shared" si="724"/>
        <v>0</v>
      </c>
      <c r="M369" s="71">
        <f t="shared" ref="M369:N369" si="725">E369+G369</f>
        <v>0</v>
      </c>
      <c r="N369" s="71">
        <f t="shared" si="725"/>
        <v>0</v>
      </c>
      <c r="O369" s="73" t="str">
        <f t="shared" si="5"/>
        <v/>
      </c>
      <c r="P369" s="71">
        <f t="shared" si="6"/>
        <v>0</v>
      </c>
      <c r="Q369" s="74"/>
      <c r="R369" s="75"/>
      <c r="S369" s="75"/>
      <c r="T369" s="75"/>
      <c r="U369" s="75"/>
      <c r="V369" s="75"/>
      <c r="W369" s="75"/>
      <c r="X369" s="75"/>
      <c r="Y369" s="75"/>
      <c r="Z369" s="75"/>
    </row>
    <row r="370" ht="18.75" customHeight="1">
      <c r="A370" s="65" t="str">
        <f t="shared" si="7"/>
        <v/>
      </c>
      <c r="B370" s="66"/>
      <c r="C370" s="67" t="str">
        <f t="shared" si="204"/>
        <v/>
      </c>
      <c r="D370" s="68" t="str">
        <f t="shared" si="205"/>
        <v/>
      </c>
      <c r="E370" s="69"/>
      <c r="F370" s="69"/>
      <c r="G370" s="71">
        <f>SUMIF('Nhập'!$J$11:$J$19999,$B370,'Nhập'!$M$11:$M$19999)</f>
        <v>0</v>
      </c>
      <c r="H370" s="71">
        <f>SUMIF('Nhập'!$J$11:$J$19999,$B370,'Nhập'!$O$11:$O$19999)</f>
        <v>0</v>
      </c>
      <c r="I370" s="71">
        <f>SUMIF(Xuat!$I$11:$I$19999,$B370,Xuat!$K$11:$K$19999)</f>
        <v>0</v>
      </c>
      <c r="J370" s="71">
        <f>SUMIF(Xuat!$I$11:$I$19999,$B370,Xuat!$K$11:$K$19999)</f>
        <v>0</v>
      </c>
      <c r="K370" s="71">
        <f t="shared" ref="K370:L370" si="726">E370+G370-I370</f>
        <v>0</v>
      </c>
      <c r="L370" s="71">
        <f t="shared" si="726"/>
        <v>0</v>
      </c>
      <c r="M370" s="71">
        <f t="shared" ref="M370:N370" si="727">E370+G370</f>
        <v>0</v>
      </c>
      <c r="N370" s="71">
        <f t="shared" si="727"/>
        <v>0</v>
      </c>
      <c r="O370" s="73" t="str">
        <f t="shared" si="5"/>
        <v/>
      </c>
      <c r="P370" s="71">
        <f t="shared" si="6"/>
        <v>0</v>
      </c>
      <c r="Q370" s="74"/>
      <c r="R370" s="75"/>
      <c r="S370" s="75"/>
      <c r="T370" s="75"/>
      <c r="U370" s="75"/>
      <c r="V370" s="75"/>
      <c r="W370" s="75"/>
      <c r="X370" s="75"/>
      <c r="Y370" s="75"/>
      <c r="Z370" s="75"/>
    </row>
    <row r="371" ht="18.75" customHeight="1">
      <c r="A371" s="65" t="str">
        <f t="shared" si="7"/>
        <v/>
      </c>
      <c r="B371" s="66"/>
      <c r="C371" s="67" t="str">
        <f t="shared" si="204"/>
        <v/>
      </c>
      <c r="D371" s="68" t="str">
        <f t="shared" si="205"/>
        <v/>
      </c>
      <c r="E371" s="69"/>
      <c r="F371" s="69"/>
      <c r="G371" s="71">
        <f>SUMIF('Nhập'!$J$11:$J$19999,$B371,'Nhập'!$M$11:$M$19999)</f>
        <v>0</v>
      </c>
      <c r="H371" s="71">
        <f>SUMIF('Nhập'!$J$11:$J$19999,$B371,'Nhập'!$O$11:$O$19999)</f>
        <v>0</v>
      </c>
      <c r="I371" s="71">
        <f>SUMIF(Xuat!$I$11:$I$19999,$B371,Xuat!$K$11:$K$19999)</f>
        <v>0</v>
      </c>
      <c r="J371" s="71">
        <f>SUMIF(Xuat!$I$11:$I$19999,$B371,Xuat!$K$11:$K$19999)</f>
        <v>0</v>
      </c>
      <c r="K371" s="71">
        <f t="shared" ref="K371:L371" si="728">E371+G371-I371</f>
        <v>0</v>
      </c>
      <c r="L371" s="71">
        <f t="shared" si="728"/>
        <v>0</v>
      </c>
      <c r="M371" s="71">
        <f t="shared" ref="M371:N371" si="729">E371+G371</f>
        <v>0</v>
      </c>
      <c r="N371" s="71">
        <f t="shared" si="729"/>
        <v>0</v>
      </c>
      <c r="O371" s="73" t="str">
        <f t="shared" si="5"/>
        <v/>
      </c>
      <c r="P371" s="71">
        <f t="shared" si="6"/>
        <v>0</v>
      </c>
      <c r="Q371" s="74"/>
      <c r="R371" s="75"/>
      <c r="S371" s="75"/>
      <c r="T371" s="75"/>
      <c r="U371" s="75"/>
      <c r="V371" s="75"/>
      <c r="W371" s="75"/>
      <c r="X371" s="75"/>
      <c r="Y371" s="75"/>
      <c r="Z371" s="75"/>
    </row>
    <row r="372" ht="18.75" customHeight="1">
      <c r="A372" s="65" t="str">
        <f t="shared" si="7"/>
        <v/>
      </c>
      <c r="B372" s="66"/>
      <c r="C372" s="67" t="str">
        <f t="shared" si="204"/>
        <v/>
      </c>
      <c r="D372" s="68" t="str">
        <f t="shared" si="205"/>
        <v/>
      </c>
      <c r="E372" s="69"/>
      <c r="F372" s="69"/>
      <c r="G372" s="71">
        <f>SUMIF('Nhập'!$J$11:$J$19999,$B372,'Nhập'!$M$11:$M$19999)</f>
        <v>0</v>
      </c>
      <c r="H372" s="71">
        <f>SUMIF('Nhập'!$J$11:$J$19999,$B372,'Nhập'!$O$11:$O$19999)</f>
        <v>0</v>
      </c>
      <c r="I372" s="71">
        <f>SUMIF(Xuat!$I$11:$I$19999,$B372,Xuat!$K$11:$K$19999)</f>
        <v>0</v>
      </c>
      <c r="J372" s="71">
        <f>SUMIF(Xuat!$I$11:$I$19999,$B372,Xuat!$K$11:$K$19999)</f>
        <v>0</v>
      </c>
      <c r="K372" s="71">
        <f t="shared" ref="K372:L372" si="730">E372+G372-I372</f>
        <v>0</v>
      </c>
      <c r="L372" s="71">
        <f t="shared" si="730"/>
        <v>0</v>
      </c>
      <c r="M372" s="71">
        <f t="shared" ref="M372:N372" si="731">E372+G372</f>
        <v>0</v>
      </c>
      <c r="N372" s="71">
        <f t="shared" si="731"/>
        <v>0</v>
      </c>
      <c r="O372" s="73" t="str">
        <f t="shared" si="5"/>
        <v/>
      </c>
      <c r="P372" s="71">
        <f t="shared" si="6"/>
        <v>0</v>
      </c>
      <c r="Q372" s="74"/>
      <c r="R372" s="75"/>
      <c r="S372" s="75"/>
      <c r="T372" s="75"/>
      <c r="U372" s="75"/>
      <c r="V372" s="75"/>
      <c r="W372" s="75"/>
      <c r="X372" s="75"/>
      <c r="Y372" s="75"/>
      <c r="Z372" s="75"/>
    </row>
    <row r="373" ht="18.75" customHeight="1">
      <c r="A373" s="65" t="str">
        <f t="shared" si="7"/>
        <v/>
      </c>
      <c r="B373" s="66"/>
      <c r="C373" s="67" t="str">
        <f t="shared" si="204"/>
        <v/>
      </c>
      <c r="D373" s="68" t="str">
        <f t="shared" si="205"/>
        <v/>
      </c>
      <c r="E373" s="69"/>
      <c r="F373" s="69"/>
      <c r="G373" s="71">
        <f>SUMIF('Nhập'!$J$11:$J$19999,$B373,'Nhập'!$M$11:$M$19999)</f>
        <v>0</v>
      </c>
      <c r="H373" s="71">
        <f>SUMIF('Nhập'!$J$11:$J$19999,$B373,'Nhập'!$O$11:$O$19999)</f>
        <v>0</v>
      </c>
      <c r="I373" s="71">
        <f>SUMIF(Xuat!$I$11:$I$19999,$B373,Xuat!$K$11:$K$19999)</f>
        <v>0</v>
      </c>
      <c r="J373" s="71">
        <f>SUMIF(Xuat!$I$11:$I$19999,$B373,Xuat!$K$11:$K$19999)</f>
        <v>0</v>
      </c>
      <c r="K373" s="71">
        <f t="shared" ref="K373:L373" si="732">E373+G373-I373</f>
        <v>0</v>
      </c>
      <c r="L373" s="71">
        <f t="shared" si="732"/>
        <v>0</v>
      </c>
      <c r="M373" s="71">
        <f t="shared" ref="M373:N373" si="733">E373+G373</f>
        <v>0</v>
      </c>
      <c r="N373" s="71">
        <f t="shared" si="733"/>
        <v>0</v>
      </c>
      <c r="O373" s="73" t="str">
        <f t="shared" si="5"/>
        <v/>
      </c>
      <c r="P373" s="71">
        <f t="shared" si="6"/>
        <v>0</v>
      </c>
      <c r="Q373" s="74"/>
      <c r="R373" s="75"/>
      <c r="S373" s="75"/>
      <c r="T373" s="75"/>
      <c r="U373" s="75"/>
      <c r="V373" s="75"/>
      <c r="W373" s="75"/>
      <c r="X373" s="75"/>
      <c r="Y373" s="75"/>
      <c r="Z373" s="75"/>
    </row>
    <row r="374" ht="18.75" customHeight="1">
      <c r="A374" s="65" t="str">
        <f t="shared" si="7"/>
        <v/>
      </c>
      <c r="B374" s="66"/>
      <c r="C374" s="67" t="str">
        <f t="shared" si="204"/>
        <v/>
      </c>
      <c r="D374" s="68" t="str">
        <f t="shared" si="205"/>
        <v/>
      </c>
      <c r="E374" s="69"/>
      <c r="F374" s="69"/>
      <c r="G374" s="71">
        <f>SUMIF('Nhập'!$J$11:$J$19999,$B374,'Nhập'!$M$11:$M$19999)</f>
        <v>0</v>
      </c>
      <c r="H374" s="71">
        <f>SUMIF('Nhập'!$J$11:$J$19999,$B374,'Nhập'!$O$11:$O$19999)</f>
        <v>0</v>
      </c>
      <c r="I374" s="71">
        <f>SUMIF(Xuat!$I$11:$I$19999,$B374,Xuat!$K$11:$K$19999)</f>
        <v>0</v>
      </c>
      <c r="J374" s="71">
        <f>SUMIF(Xuat!$I$11:$I$19999,$B374,Xuat!$K$11:$K$19999)</f>
        <v>0</v>
      </c>
      <c r="K374" s="71">
        <f t="shared" ref="K374:L374" si="734">E374+G374-I374</f>
        <v>0</v>
      </c>
      <c r="L374" s="71">
        <f t="shared" si="734"/>
        <v>0</v>
      </c>
      <c r="M374" s="71">
        <f t="shared" ref="M374:N374" si="735">E374+G374</f>
        <v>0</v>
      </c>
      <c r="N374" s="71">
        <f t="shared" si="735"/>
        <v>0</v>
      </c>
      <c r="O374" s="73" t="str">
        <f t="shared" si="5"/>
        <v/>
      </c>
      <c r="P374" s="71">
        <f t="shared" si="6"/>
        <v>0</v>
      </c>
      <c r="Q374" s="74"/>
      <c r="R374" s="75"/>
      <c r="S374" s="75"/>
      <c r="T374" s="75"/>
      <c r="U374" s="75"/>
      <c r="V374" s="75"/>
      <c r="W374" s="75"/>
      <c r="X374" s="75"/>
      <c r="Y374" s="75"/>
      <c r="Z374" s="75"/>
    </row>
    <row r="375" ht="18.75" customHeight="1">
      <c r="A375" s="65" t="str">
        <f t="shared" si="7"/>
        <v/>
      </c>
      <c r="B375" s="66"/>
      <c r="C375" s="67" t="str">
        <f t="shared" si="204"/>
        <v/>
      </c>
      <c r="D375" s="68" t="str">
        <f t="shared" si="205"/>
        <v/>
      </c>
      <c r="E375" s="69"/>
      <c r="F375" s="69"/>
      <c r="G375" s="71">
        <f>SUMIF('Nhập'!$J$11:$J$19999,$B375,'Nhập'!$M$11:$M$19999)</f>
        <v>0</v>
      </c>
      <c r="H375" s="71">
        <f>SUMIF('Nhập'!$J$11:$J$19999,$B375,'Nhập'!$O$11:$O$19999)</f>
        <v>0</v>
      </c>
      <c r="I375" s="71">
        <f>SUMIF(Xuat!$I$11:$I$19999,$B375,Xuat!$K$11:$K$19999)</f>
        <v>0</v>
      </c>
      <c r="J375" s="71">
        <f>SUMIF(Xuat!$I$11:$I$19999,$B375,Xuat!$K$11:$K$19999)</f>
        <v>0</v>
      </c>
      <c r="K375" s="71">
        <f t="shared" ref="K375:L375" si="736">E375+G375-I375</f>
        <v>0</v>
      </c>
      <c r="L375" s="71">
        <f t="shared" si="736"/>
        <v>0</v>
      </c>
      <c r="M375" s="71">
        <f t="shared" ref="M375:N375" si="737">E375+G375</f>
        <v>0</v>
      </c>
      <c r="N375" s="71">
        <f t="shared" si="737"/>
        <v>0</v>
      </c>
      <c r="O375" s="73" t="str">
        <f t="shared" si="5"/>
        <v/>
      </c>
      <c r="P375" s="71">
        <f t="shared" si="6"/>
        <v>0</v>
      </c>
      <c r="Q375" s="74"/>
      <c r="R375" s="75"/>
      <c r="S375" s="75"/>
      <c r="T375" s="75"/>
      <c r="U375" s="75"/>
      <c r="V375" s="75"/>
      <c r="W375" s="75"/>
      <c r="X375" s="75"/>
      <c r="Y375" s="75"/>
      <c r="Z375" s="75"/>
    </row>
    <row r="376" ht="18.75" customHeight="1">
      <c r="A376" s="65" t="str">
        <f t="shared" si="7"/>
        <v/>
      </c>
      <c r="B376" s="66"/>
      <c r="C376" s="67" t="str">
        <f t="shared" si="204"/>
        <v/>
      </c>
      <c r="D376" s="68" t="str">
        <f t="shared" si="205"/>
        <v/>
      </c>
      <c r="E376" s="69"/>
      <c r="F376" s="69"/>
      <c r="G376" s="71">
        <f>SUMIF('Nhập'!$J$11:$J$19999,$B376,'Nhập'!$M$11:$M$19999)</f>
        <v>0</v>
      </c>
      <c r="H376" s="71">
        <f>SUMIF('Nhập'!$J$11:$J$19999,$B376,'Nhập'!$O$11:$O$19999)</f>
        <v>0</v>
      </c>
      <c r="I376" s="71">
        <f>SUMIF(Xuat!$I$11:$I$19999,$B376,Xuat!$K$11:$K$19999)</f>
        <v>0</v>
      </c>
      <c r="J376" s="71">
        <f>SUMIF(Xuat!$I$11:$I$19999,$B376,Xuat!$K$11:$K$19999)</f>
        <v>0</v>
      </c>
      <c r="K376" s="71">
        <f t="shared" ref="K376:L376" si="738">E376+G376-I376</f>
        <v>0</v>
      </c>
      <c r="L376" s="71">
        <f t="shared" si="738"/>
        <v>0</v>
      </c>
      <c r="M376" s="71">
        <f t="shared" ref="M376:N376" si="739">E376+G376</f>
        <v>0</v>
      </c>
      <c r="N376" s="71">
        <f t="shared" si="739"/>
        <v>0</v>
      </c>
      <c r="O376" s="73" t="str">
        <f t="shared" si="5"/>
        <v/>
      </c>
      <c r="P376" s="71">
        <f t="shared" si="6"/>
        <v>0</v>
      </c>
      <c r="Q376" s="74"/>
      <c r="R376" s="75"/>
      <c r="S376" s="75"/>
      <c r="T376" s="75"/>
      <c r="U376" s="75"/>
      <c r="V376" s="75"/>
      <c r="W376" s="75"/>
      <c r="X376" s="75"/>
      <c r="Y376" s="75"/>
      <c r="Z376" s="75"/>
    </row>
    <row r="377" ht="18.75" customHeight="1">
      <c r="A377" s="65" t="str">
        <f t="shared" si="7"/>
        <v/>
      </c>
      <c r="B377" s="66"/>
      <c r="C377" s="67" t="str">
        <f t="shared" si="204"/>
        <v/>
      </c>
      <c r="D377" s="68" t="str">
        <f t="shared" si="205"/>
        <v/>
      </c>
      <c r="E377" s="69"/>
      <c r="F377" s="69"/>
      <c r="G377" s="71">
        <f>SUMIF('Nhập'!$J$11:$J$19999,$B377,'Nhập'!$M$11:$M$19999)</f>
        <v>0</v>
      </c>
      <c r="H377" s="71">
        <f>SUMIF('Nhập'!$J$11:$J$19999,$B377,'Nhập'!$O$11:$O$19999)</f>
        <v>0</v>
      </c>
      <c r="I377" s="71">
        <f>SUMIF(Xuat!$I$11:$I$19999,$B377,Xuat!$K$11:$K$19999)</f>
        <v>0</v>
      </c>
      <c r="J377" s="71">
        <f>SUMIF(Xuat!$I$11:$I$19999,$B377,Xuat!$K$11:$K$19999)</f>
        <v>0</v>
      </c>
      <c r="K377" s="71">
        <f t="shared" ref="K377:L377" si="740">E377+G377-I377</f>
        <v>0</v>
      </c>
      <c r="L377" s="71">
        <f t="shared" si="740"/>
        <v>0</v>
      </c>
      <c r="M377" s="71">
        <f t="shared" ref="M377:N377" si="741">E377+G377</f>
        <v>0</v>
      </c>
      <c r="N377" s="71">
        <f t="shared" si="741"/>
        <v>0</v>
      </c>
      <c r="O377" s="73" t="str">
        <f t="shared" si="5"/>
        <v/>
      </c>
      <c r="P377" s="71">
        <f t="shared" si="6"/>
        <v>0</v>
      </c>
      <c r="Q377" s="74"/>
      <c r="R377" s="75"/>
      <c r="S377" s="75"/>
      <c r="T377" s="75"/>
      <c r="U377" s="75"/>
      <c r="V377" s="75"/>
      <c r="W377" s="75"/>
      <c r="X377" s="75"/>
      <c r="Y377" s="75"/>
      <c r="Z377" s="75"/>
    </row>
    <row r="378" ht="18.75" customHeight="1">
      <c r="A378" s="65" t="str">
        <f t="shared" si="7"/>
        <v/>
      </c>
      <c r="B378" s="66"/>
      <c r="C378" s="67" t="str">
        <f t="shared" si="204"/>
        <v/>
      </c>
      <c r="D378" s="68" t="str">
        <f t="shared" si="205"/>
        <v/>
      </c>
      <c r="E378" s="69"/>
      <c r="F378" s="69"/>
      <c r="G378" s="71">
        <f>SUMIF('Nhập'!$J$11:$J$19999,$B378,'Nhập'!$M$11:$M$19999)</f>
        <v>0</v>
      </c>
      <c r="H378" s="71">
        <f>SUMIF('Nhập'!$J$11:$J$19999,$B378,'Nhập'!$O$11:$O$19999)</f>
        <v>0</v>
      </c>
      <c r="I378" s="71">
        <f>SUMIF(Xuat!$I$11:$I$19999,$B378,Xuat!$K$11:$K$19999)</f>
        <v>0</v>
      </c>
      <c r="J378" s="71">
        <f>SUMIF(Xuat!$I$11:$I$19999,$B378,Xuat!$K$11:$K$19999)</f>
        <v>0</v>
      </c>
      <c r="K378" s="71">
        <f t="shared" ref="K378:L378" si="742">E378+G378-I378</f>
        <v>0</v>
      </c>
      <c r="L378" s="71">
        <f t="shared" si="742"/>
        <v>0</v>
      </c>
      <c r="M378" s="71">
        <f t="shared" ref="M378:N378" si="743">E378+G378</f>
        <v>0</v>
      </c>
      <c r="N378" s="71">
        <f t="shared" si="743"/>
        <v>0</v>
      </c>
      <c r="O378" s="73" t="str">
        <f t="shared" si="5"/>
        <v/>
      </c>
      <c r="P378" s="71">
        <f t="shared" si="6"/>
        <v>0</v>
      </c>
      <c r="Q378" s="74"/>
      <c r="R378" s="75"/>
      <c r="S378" s="75"/>
      <c r="T378" s="75"/>
      <c r="U378" s="75"/>
      <c r="V378" s="75"/>
      <c r="W378" s="75"/>
      <c r="X378" s="75"/>
      <c r="Y378" s="75"/>
      <c r="Z378" s="75"/>
    </row>
    <row r="379" ht="18.75" customHeight="1">
      <c r="A379" s="65" t="str">
        <f t="shared" si="7"/>
        <v/>
      </c>
      <c r="B379" s="66"/>
      <c r="C379" s="67" t="str">
        <f t="shared" si="204"/>
        <v/>
      </c>
      <c r="D379" s="68" t="str">
        <f t="shared" si="205"/>
        <v/>
      </c>
      <c r="E379" s="69"/>
      <c r="F379" s="69"/>
      <c r="G379" s="71">
        <f>SUMIF('Nhập'!$J$11:$J$19999,$B379,'Nhập'!$M$11:$M$19999)</f>
        <v>0</v>
      </c>
      <c r="H379" s="71">
        <f>SUMIF('Nhập'!$J$11:$J$19999,$B379,'Nhập'!$O$11:$O$19999)</f>
        <v>0</v>
      </c>
      <c r="I379" s="71">
        <f>SUMIF(Xuat!$I$11:$I$19999,$B379,Xuat!$K$11:$K$19999)</f>
        <v>0</v>
      </c>
      <c r="J379" s="71">
        <f>SUMIF(Xuat!$I$11:$I$19999,$B379,Xuat!$K$11:$K$19999)</f>
        <v>0</v>
      </c>
      <c r="K379" s="71">
        <f t="shared" ref="K379:L379" si="744">E379+G379-I379</f>
        <v>0</v>
      </c>
      <c r="L379" s="71">
        <f t="shared" si="744"/>
        <v>0</v>
      </c>
      <c r="M379" s="71">
        <f t="shared" ref="M379:N379" si="745">E379+G379</f>
        <v>0</v>
      </c>
      <c r="N379" s="71">
        <f t="shared" si="745"/>
        <v>0</v>
      </c>
      <c r="O379" s="73" t="str">
        <f t="shared" si="5"/>
        <v/>
      </c>
      <c r="P379" s="71">
        <f t="shared" si="6"/>
        <v>0</v>
      </c>
      <c r="Q379" s="74"/>
      <c r="R379" s="75"/>
      <c r="S379" s="75"/>
      <c r="T379" s="75"/>
      <c r="U379" s="75"/>
      <c r="V379" s="75"/>
      <c r="W379" s="75"/>
      <c r="X379" s="75"/>
      <c r="Y379" s="75"/>
      <c r="Z379" s="75"/>
    </row>
    <row r="380" ht="18.75" customHeight="1">
      <c r="A380" s="65" t="str">
        <f t="shared" si="7"/>
        <v/>
      </c>
      <c r="B380" s="66"/>
      <c r="C380" s="67" t="str">
        <f t="shared" si="204"/>
        <v/>
      </c>
      <c r="D380" s="68" t="str">
        <f t="shared" si="205"/>
        <v/>
      </c>
      <c r="E380" s="69"/>
      <c r="F380" s="69"/>
      <c r="G380" s="71">
        <f>SUMIF('Nhập'!$J$11:$J$19999,$B380,'Nhập'!$M$11:$M$19999)</f>
        <v>0</v>
      </c>
      <c r="H380" s="71">
        <f>SUMIF('Nhập'!$J$11:$J$19999,$B380,'Nhập'!$O$11:$O$19999)</f>
        <v>0</v>
      </c>
      <c r="I380" s="71">
        <f>SUMIF(Xuat!$I$11:$I$19999,$B380,Xuat!$K$11:$K$19999)</f>
        <v>0</v>
      </c>
      <c r="J380" s="71">
        <f>SUMIF(Xuat!$I$11:$I$19999,$B380,Xuat!$K$11:$K$19999)</f>
        <v>0</v>
      </c>
      <c r="K380" s="71">
        <f t="shared" ref="K380:L380" si="746">E380+G380-I380</f>
        <v>0</v>
      </c>
      <c r="L380" s="71">
        <f t="shared" si="746"/>
        <v>0</v>
      </c>
      <c r="M380" s="71">
        <f t="shared" ref="M380:N380" si="747">E380+G380</f>
        <v>0</v>
      </c>
      <c r="N380" s="71">
        <f t="shared" si="747"/>
        <v>0</v>
      </c>
      <c r="O380" s="73" t="str">
        <f t="shared" si="5"/>
        <v/>
      </c>
      <c r="P380" s="71">
        <f t="shared" si="6"/>
        <v>0</v>
      </c>
      <c r="Q380" s="74"/>
      <c r="R380" s="75"/>
      <c r="S380" s="75"/>
      <c r="T380" s="75"/>
      <c r="U380" s="75"/>
      <c r="V380" s="75"/>
      <c r="W380" s="75"/>
      <c r="X380" s="75"/>
      <c r="Y380" s="75"/>
      <c r="Z380" s="75"/>
    </row>
    <row r="381" ht="18.75" customHeight="1">
      <c r="A381" s="65" t="str">
        <f t="shared" si="7"/>
        <v/>
      </c>
      <c r="B381" s="66"/>
      <c r="C381" s="67" t="str">
        <f t="shared" si="204"/>
        <v/>
      </c>
      <c r="D381" s="68" t="str">
        <f t="shared" si="205"/>
        <v/>
      </c>
      <c r="E381" s="69"/>
      <c r="F381" s="69"/>
      <c r="G381" s="71">
        <f>SUMIF('Nhập'!$J$11:$J$19999,$B381,'Nhập'!$M$11:$M$19999)</f>
        <v>0</v>
      </c>
      <c r="H381" s="71">
        <f>SUMIF('Nhập'!$J$11:$J$19999,$B381,'Nhập'!$O$11:$O$19999)</f>
        <v>0</v>
      </c>
      <c r="I381" s="71">
        <f>SUMIF(Xuat!$I$11:$I$19999,$B381,Xuat!$K$11:$K$19999)</f>
        <v>0</v>
      </c>
      <c r="J381" s="71">
        <f>SUMIF(Xuat!$I$11:$I$19999,$B381,Xuat!$K$11:$K$19999)</f>
        <v>0</v>
      </c>
      <c r="K381" s="71">
        <f t="shared" ref="K381:L381" si="748">E381+G381-I381</f>
        <v>0</v>
      </c>
      <c r="L381" s="71">
        <f t="shared" si="748"/>
        <v>0</v>
      </c>
      <c r="M381" s="71">
        <f t="shared" ref="M381:N381" si="749">E381+G381</f>
        <v>0</v>
      </c>
      <c r="N381" s="71">
        <f t="shared" si="749"/>
        <v>0</v>
      </c>
      <c r="O381" s="73" t="str">
        <f t="shared" si="5"/>
        <v/>
      </c>
      <c r="P381" s="71">
        <f t="shared" si="6"/>
        <v>0</v>
      </c>
      <c r="Q381" s="74"/>
      <c r="R381" s="75"/>
      <c r="S381" s="75"/>
      <c r="T381" s="75"/>
      <c r="U381" s="75"/>
      <c r="V381" s="75"/>
      <c r="W381" s="75"/>
      <c r="X381" s="75"/>
      <c r="Y381" s="75"/>
      <c r="Z381" s="75"/>
    </row>
    <row r="382" ht="18.75" customHeight="1">
      <c r="A382" s="65" t="str">
        <f t="shared" si="7"/>
        <v/>
      </c>
      <c r="B382" s="66"/>
      <c r="C382" s="67" t="str">
        <f t="shared" si="204"/>
        <v/>
      </c>
      <c r="D382" s="68" t="str">
        <f t="shared" si="205"/>
        <v/>
      </c>
      <c r="E382" s="69"/>
      <c r="F382" s="69"/>
      <c r="G382" s="71">
        <f>SUMIF('Nhập'!$J$11:$J$19999,$B382,'Nhập'!$M$11:$M$19999)</f>
        <v>0</v>
      </c>
      <c r="H382" s="71">
        <f>SUMIF('Nhập'!$J$11:$J$19999,$B382,'Nhập'!$O$11:$O$19999)</f>
        <v>0</v>
      </c>
      <c r="I382" s="71">
        <f>SUMIF(Xuat!$I$11:$I$19999,$B382,Xuat!$K$11:$K$19999)</f>
        <v>0</v>
      </c>
      <c r="J382" s="71">
        <f>SUMIF(Xuat!$I$11:$I$19999,$B382,Xuat!$K$11:$K$19999)</f>
        <v>0</v>
      </c>
      <c r="K382" s="71">
        <f t="shared" ref="K382:L382" si="750">E382+G382-I382</f>
        <v>0</v>
      </c>
      <c r="L382" s="71">
        <f t="shared" si="750"/>
        <v>0</v>
      </c>
      <c r="M382" s="71">
        <f t="shared" ref="M382:N382" si="751">E382+G382</f>
        <v>0</v>
      </c>
      <c r="N382" s="71">
        <f t="shared" si="751"/>
        <v>0</v>
      </c>
      <c r="O382" s="73" t="str">
        <f t="shared" si="5"/>
        <v/>
      </c>
      <c r="P382" s="71">
        <f t="shared" si="6"/>
        <v>0</v>
      </c>
      <c r="Q382" s="74"/>
      <c r="R382" s="75"/>
      <c r="S382" s="75"/>
      <c r="T382" s="75"/>
      <c r="U382" s="75"/>
      <c r="V382" s="75"/>
      <c r="W382" s="75"/>
      <c r="X382" s="75"/>
      <c r="Y382" s="75"/>
      <c r="Z382" s="75"/>
    </row>
    <row r="383" ht="18.75" customHeight="1">
      <c r="A383" s="65" t="str">
        <f t="shared" si="7"/>
        <v/>
      </c>
      <c r="B383" s="66"/>
      <c r="C383" s="67" t="str">
        <f t="shared" si="204"/>
        <v/>
      </c>
      <c r="D383" s="68" t="str">
        <f t="shared" si="205"/>
        <v/>
      </c>
      <c r="E383" s="69"/>
      <c r="F383" s="69"/>
      <c r="G383" s="71">
        <f>SUMIF('Nhập'!$J$11:$J$19999,$B383,'Nhập'!$M$11:$M$19999)</f>
        <v>0</v>
      </c>
      <c r="H383" s="71">
        <f>SUMIF('Nhập'!$J$11:$J$19999,$B383,'Nhập'!$O$11:$O$19999)</f>
        <v>0</v>
      </c>
      <c r="I383" s="71">
        <f>SUMIF(Xuat!$I$11:$I$19999,$B383,Xuat!$K$11:$K$19999)</f>
        <v>0</v>
      </c>
      <c r="J383" s="71">
        <f>SUMIF(Xuat!$I$11:$I$19999,$B383,Xuat!$K$11:$K$19999)</f>
        <v>0</v>
      </c>
      <c r="K383" s="71">
        <f t="shared" ref="K383:L383" si="752">E383+G383-I383</f>
        <v>0</v>
      </c>
      <c r="L383" s="71">
        <f t="shared" si="752"/>
        <v>0</v>
      </c>
      <c r="M383" s="71">
        <f t="shared" ref="M383:N383" si="753">E383+G383</f>
        <v>0</v>
      </c>
      <c r="N383" s="71">
        <f t="shared" si="753"/>
        <v>0</v>
      </c>
      <c r="O383" s="73" t="str">
        <f t="shared" si="5"/>
        <v/>
      </c>
      <c r="P383" s="71">
        <f t="shared" si="6"/>
        <v>0</v>
      </c>
      <c r="Q383" s="74"/>
      <c r="R383" s="75"/>
      <c r="S383" s="75"/>
      <c r="T383" s="75"/>
      <c r="U383" s="75"/>
      <c r="V383" s="75"/>
      <c r="W383" s="75"/>
      <c r="X383" s="75"/>
      <c r="Y383" s="75"/>
      <c r="Z383" s="75"/>
    </row>
    <row r="384" ht="18.75" customHeight="1">
      <c r="A384" s="65" t="str">
        <f t="shared" si="7"/>
        <v/>
      </c>
      <c r="B384" s="66"/>
      <c r="C384" s="67" t="str">
        <f t="shared" si="204"/>
        <v/>
      </c>
      <c r="D384" s="68" t="str">
        <f t="shared" si="205"/>
        <v/>
      </c>
      <c r="E384" s="69"/>
      <c r="F384" s="69"/>
      <c r="G384" s="71">
        <f>SUMIF('Nhập'!$J$11:$J$19999,$B384,'Nhập'!$M$11:$M$19999)</f>
        <v>0</v>
      </c>
      <c r="H384" s="71">
        <f>SUMIF('Nhập'!$J$11:$J$19999,$B384,'Nhập'!$O$11:$O$19999)</f>
        <v>0</v>
      </c>
      <c r="I384" s="71">
        <f>SUMIF(Xuat!$I$11:$I$19999,$B384,Xuat!$K$11:$K$19999)</f>
        <v>0</v>
      </c>
      <c r="J384" s="71">
        <f>SUMIF(Xuat!$I$11:$I$19999,$B384,Xuat!$K$11:$K$19999)</f>
        <v>0</v>
      </c>
      <c r="K384" s="71">
        <f t="shared" ref="K384:L384" si="754">E384+G384-I384</f>
        <v>0</v>
      </c>
      <c r="L384" s="71">
        <f t="shared" si="754"/>
        <v>0</v>
      </c>
      <c r="M384" s="71">
        <f t="shared" ref="M384:N384" si="755">E384+G384</f>
        <v>0</v>
      </c>
      <c r="N384" s="71">
        <f t="shared" si="755"/>
        <v>0</v>
      </c>
      <c r="O384" s="73" t="str">
        <f t="shared" si="5"/>
        <v/>
      </c>
      <c r="P384" s="71">
        <f t="shared" si="6"/>
        <v>0</v>
      </c>
      <c r="Q384" s="74"/>
      <c r="R384" s="75"/>
      <c r="S384" s="75"/>
      <c r="T384" s="75"/>
      <c r="U384" s="75"/>
      <c r="V384" s="75"/>
      <c r="W384" s="75"/>
      <c r="X384" s="75"/>
      <c r="Y384" s="75"/>
      <c r="Z384" s="75"/>
    </row>
    <row r="385" ht="18.75" customHeight="1">
      <c r="A385" s="65" t="str">
        <f t="shared" si="7"/>
        <v/>
      </c>
      <c r="B385" s="66"/>
      <c r="C385" s="67" t="str">
        <f t="shared" si="204"/>
        <v/>
      </c>
      <c r="D385" s="68" t="str">
        <f t="shared" si="205"/>
        <v/>
      </c>
      <c r="E385" s="69"/>
      <c r="F385" s="69"/>
      <c r="G385" s="71">
        <f>SUMIF('Nhập'!$J$11:$J$19999,$B385,'Nhập'!$M$11:$M$19999)</f>
        <v>0</v>
      </c>
      <c r="H385" s="71">
        <f>SUMIF('Nhập'!$J$11:$J$19999,$B385,'Nhập'!$O$11:$O$19999)</f>
        <v>0</v>
      </c>
      <c r="I385" s="71">
        <f>SUMIF(Xuat!$I$11:$I$19999,$B385,Xuat!$K$11:$K$19999)</f>
        <v>0</v>
      </c>
      <c r="J385" s="71">
        <f>SUMIF(Xuat!$I$11:$I$19999,$B385,Xuat!$K$11:$K$19999)</f>
        <v>0</v>
      </c>
      <c r="K385" s="71">
        <f t="shared" ref="K385:L385" si="756">E385+G385-I385</f>
        <v>0</v>
      </c>
      <c r="L385" s="71">
        <f t="shared" si="756"/>
        <v>0</v>
      </c>
      <c r="M385" s="71">
        <f t="shared" ref="M385:N385" si="757">E385+G385</f>
        <v>0</v>
      </c>
      <c r="N385" s="71">
        <f t="shared" si="757"/>
        <v>0</v>
      </c>
      <c r="O385" s="73" t="str">
        <f t="shared" si="5"/>
        <v/>
      </c>
      <c r="P385" s="71">
        <f t="shared" si="6"/>
        <v>0</v>
      </c>
      <c r="Q385" s="74"/>
      <c r="R385" s="75"/>
      <c r="S385" s="75"/>
      <c r="T385" s="75"/>
      <c r="U385" s="75"/>
      <c r="V385" s="75"/>
      <c r="W385" s="75"/>
      <c r="X385" s="75"/>
      <c r="Y385" s="75"/>
      <c r="Z385" s="75"/>
    </row>
    <row r="386" ht="18.75" customHeight="1">
      <c r="A386" s="65" t="str">
        <f t="shared" si="7"/>
        <v/>
      </c>
      <c r="B386" s="66"/>
      <c r="C386" s="67" t="str">
        <f t="shared" si="204"/>
        <v/>
      </c>
      <c r="D386" s="68" t="str">
        <f t="shared" si="205"/>
        <v/>
      </c>
      <c r="E386" s="69"/>
      <c r="F386" s="69"/>
      <c r="G386" s="71">
        <f>SUMIF('Nhập'!$J$11:$J$19999,$B386,'Nhập'!$M$11:$M$19999)</f>
        <v>0</v>
      </c>
      <c r="H386" s="71">
        <f>SUMIF('Nhập'!$J$11:$J$19999,$B386,'Nhập'!$O$11:$O$19999)</f>
        <v>0</v>
      </c>
      <c r="I386" s="71">
        <f>SUMIF(Xuat!$I$11:$I$19999,$B386,Xuat!$K$11:$K$19999)</f>
        <v>0</v>
      </c>
      <c r="J386" s="71">
        <f>SUMIF(Xuat!$I$11:$I$19999,$B386,Xuat!$K$11:$K$19999)</f>
        <v>0</v>
      </c>
      <c r="K386" s="71">
        <f t="shared" ref="K386:L386" si="758">E386+G386-I386</f>
        <v>0</v>
      </c>
      <c r="L386" s="71">
        <f t="shared" si="758"/>
        <v>0</v>
      </c>
      <c r="M386" s="71">
        <f t="shared" ref="M386:N386" si="759">E386+G386</f>
        <v>0</v>
      </c>
      <c r="N386" s="71">
        <f t="shared" si="759"/>
        <v>0</v>
      </c>
      <c r="O386" s="73" t="str">
        <f t="shared" si="5"/>
        <v/>
      </c>
      <c r="P386" s="71">
        <f t="shared" si="6"/>
        <v>0</v>
      </c>
      <c r="Q386" s="74"/>
      <c r="R386" s="75"/>
      <c r="S386" s="75"/>
      <c r="T386" s="75"/>
      <c r="U386" s="75"/>
      <c r="V386" s="75"/>
      <c r="W386" s="75"/>
      <c r="X386" s="75"/>
      <c r="Y386" s="75"/>
      <c r="Z386" s="75"/>
    </row>
    <row r="387" ht="18.75" customHeight="1">
      <c r="A387" s="65" t="str">
        <f t="shared" si="7"/>
        <v/>
      </c>
      <c r="B387" s="66"/>
      <c r="C387" s="67" t="str">
        <f t="shared" si="204"/>
        <v/>
      </c>
      <c r="D387" s="68" t="str">
        <f t="shared" si="205"/>
        <v/>
      </c>
      <c r="E387" s="69"/>
      <c r="F387" s="69"/>
      <c r="G387" s="71">
        <f>SUMIF('Nhập'!$J$11:$J$19999,$B387,'Nhập'!$M$11:$M$19999)</f>
        <v>0</v>
      </c>
      <c r="H387" s="71">
        <f>SUMIF('Nhập'!$J$11:$J$19999,$B387,'Nhập'!$O$11:$O$19999)</f>
        <v>0</v>
      </c>
      <c r="I387" s="71">
        <f>SUMIF(Xuat!$I$11:$I$19999,$B387,Xuat!$K$11:$K$19999)</f>
        <v>0</v>
      </c>
      <c r="J387" s="71">
        <f>SUMIF(Xuat!$I$11:$I$19999,$B387,Xuat!$K$11:$K$19999)</f>
        <v>0</v>
      </c>
      <c r="K387" s="71">
        <f t="shared" ref="K387:L387" si="760">E387+G387-I387</f>
        <v>0</v>
      </c>
      <c r="L387" s="71">
        <f t="shared" si="760"/>
        <v>0</v>
      </c>
      <c r="M387" s="71">
        <f t="shared" ref="M387:N387" si="761">E387+G387</f>
        <v>0</v>
      </c>
      <c r="N387" s="71">
        <f t="shared" si="761"/>
        <v>0</v>
      </c>
      <c r="O387" s="73" t="str">
        <f t="shared" si="5"/>
        <v/>
      </c>
      <c r="P387" s="71">
        <f t="shared" si="6"/>
        <v>0</v>
      </c>
      <c r="Q387" s="74"/>
      <c r="R387" s="75"/>
      <c r="S387" s="75"/>
      <c r="T387" s="75"/>
      <c r="U387" s="75"/>
      <c r="V387" s="75"/>
      <c r="W387" s="75"/>
      <c r="X387" s="75"/>
      <c r="Y387" s="75"/>
      <c r="Z387" s="75"/>
    </row>
    <row r="388" ht="18.75" customHeight="1">
      <c r="A388" s="65" t="str">
        <f t="shared" si="7"/>
        <v/>
      </c>
      <c r="B388" s="66"/>
      <c r="C388" s="67" t="str">
        <f t="shared" si="204"/>
        <v/>
      </c>
      <c r="D388" s="68" t="str">
        <f t="shared" si="205"/>
        <v/>
      </c>
      <c r="E388" s="69"/>
      <c r="F388" s="69"/>
      <c r="G388" s="71">
        <f>SUMIF('Nhập'!$J$11:$J$19999,$B388,'Nhập'!$M$11:$M$19999)</f>
        <v>0</v>
      </c>
      <c r="H388" s="71">
        <f>SUMIF('Nhập'!$J$11:$J$19999,$B388,'Nhập'!$O$11:$O$19999)</f>
        <v>0</v>
      </c>
      <c r="I388" s="71">
        <f>SUMIF(Xuat!$I$11:$I$19999,$B388,Xuat!$K$11:$K$19999)</f>
        <v>0</v>
      </c>
      <c r="J388" s="71">
        <f>SUMIF(Xuat!$I$11:$I$19999,$B388,Xuat!$K$11:$K$19999)</f>
        <v>0</v>
      </c>
      <c r="K388" s="71">
        <f t="shared" ref="K388:L388" si="762">E388+G388-I388</f>
        <v>0</v>
      </c>
      <c r="L388" s="71">
        <f t="shared" si="762"/>
        <v>0</v>
      </c>
      <c r="M388" s="71">
        <f t="shared" ref="M388:N388" si="763">E388+G388</f>
        <v>0</v>
      </c>
      <c r="N388" s="71">
        <f t="shared" si="763"/>
        <v>0</v>
      </c>
      <c r="O388" s="73" t="str">
        <f t="shared" si="5"/>
        <v/>
      </c>
      <c r="P388" s="71">
        <f t="shared" si="6"/>
        <v>0</v>
      </c>
      <c r="Q388" s="74"/>
      <c r="R388" s="75"/>
      <c r="S388" s="75"/>
      <c r="T388" s="75"/>
      <c r="U388" s="75"/>
      <c r="V388" s="75"/>
      <c r="W388" s="75"/>
      <c r="X388" s="75"/>
      <c r="Y388" s="75"/>
      <c r="Z388" s="75"/>
    </row>
    <row r="389" ht="18.75" customHeight="1">
      <c r="A389" s="65" t="str">
        <f t="shared" si="7"/>
        <v/>
      </c>
      <c r="B389" s="66"/>
      <c r="C389" s="67" t="str">
        <f t="shared" si="204"/>
        <v/>
      </c>
      <c r="D389" s="68" t="str">
        <f t="shared" si="205"/>
        <v/>
      </c>
      <c r="E389" s="69"/>
      <c r="F389" s="69"/>
      <c r="G389" s="71">
        <f>SUMIF('Nhập'!$J$11:$J$19999,$B389,'Nhập'!$M$11:$M$19999)</f>
        <v>0</v>
      </c>
      <c r="H389" s="71">
        <f>SUMIF('Nhập'!$J$11:$J$19999,$B389,'Nhập'!$O$11:$O$19999)</f>
        <v>0</v>
      </c>
      <c r="I389" s="71">
        <f>SUMIF(Xuat!$I$11:$I$19999,$B389,Xuat!$K$11:$K$19999)</f>
        <v>0</v>
      </c>
      <c r="J389" s="71">
        <f>SUMIF(Xuat!$I$11:$I$19999,$B389,Xuat!$K$11:$K$19999)</f>
        <v>0</v>
      </c>
      <c r="K389" s="71">
        <f t="shared" ref="K389:L389" si="764">E389+G389-I389</f>
        <v>0</v>
      </c>
      <c r="L389" s="71">
        <f t="shared" si="764"/>
        <v>0</v>
      </c>
      <c r="M389" s="71">
        <f t="shared" ref="M389:N389" si="765">E389+G389</f>
        <v>0</v>
      </c>
      <c r="N389" s="71">
        <f t="shared" si="765"/>
        <v>0</v>
      </c>
      <c r="O389" s="73" t="str">
        <f t="shared" si="5"/>
        <v/>
      </c>
      <c r="P389" s="71">
        <f t="shared" si="6"/>
        <v>0</v>
      </c>
      <c r="Q389" s="74"/>
      <c r="R389" s="75"/>
      <c r="S389" s="75"/>
      <c r="T389" s="75"/>
      <c r="U389" s="75"/>
      <c r="V389" s="75"/>
      <c r="W389" s="75"/>
      <c r="X389" s="75"/>
      <c r="Y389" s="75"/>
      <c r="Z389" s="75"/>
    </row>
    <row r="390" ht="18.75" customHeight="1">
      <c r="A390" s="65" t="str">
        <f t="shared" si="7"/>
        <v/>
      </c>
      <c r="B390" s="66"/>
      <c r="C390" s="67" t="str">
        <f t="shared" si="204"/>
        <v/>
      </c>
      <c r="D390" s="68" t="str">
        <f t="shared" si="205"/>
        <v/>
      </c>
      <c r="E390" s="69"/>
      <c r="F390" s="69"/>
      <c r="G390" s="71">
        <f>SUMIF('Nhập'!$J$11:$J$19999,$B390,'Nhập'!$M$11:$M$19999)</f>
        <v>0</v>
      </c>
      <c r="H390" s="71">
        <f>SUMIF('Nhập'!$J$11:$J$19999,$B390,'Nhập'!$O$11:$O$19999)</f>
        <v>0</v>
      </c>
      <c r="I390" s="71">
        <f>SUMIF(Xuat!$I$11:$I$19999,$B390,Xuat!$K$11:$K$19999)</f>
        <v>0</v>
      </c>
      <c r="J390" s="71">
        <f>SUMIF(Xuat!$I$11:$I$19999,$B390,Xuat!$K$11:$K$19999)</f>
        <v>0</v>
      </c>
      <c r="K390" s="71">
        <f t="shared" ref="K390:L390" si="766">E390+G390-I390</f>
        <v>0</v>
      </c>
      <c r="L390" s="71">
        <f t="shared" si="766"/>
        <v>0</v>
      </c>
      <c r="M390" s="71">
        <f t="shared" ref="M390:N390" si="767">E390+G390</f>
        <v>0</v>
      </c>
      <c r="N390" s="71">
        <f t="shared" si="767"/>
        <v>0</v>
      </c>
      <c r="O390" s="73" t="str">
        <f t="shared" si="5"/>
        <v/>
      </c>
      <c r="P390" s="71">
        <f t="shared" si="6"/>
        <v>0</v>
      </c>
      <c r="Q390" s="74"/>
      <c r="R390" s="75"/>
      <c r="S390" s="75"/>
      <c r="T390" s="75"/>
      <c r="U390" s="75"/>
      <c r="V390" s="75"/>
      <c r="W390" s="75"/>
      <c r="X390" s="75"/>
      <c r="Y390" s="75"/>
      <c r="Z390" s="75"/>
    </row>
    <row r="391" ht="18.75" customHeight="1">
      <c r="A391" s="65" t="str">
        <f t="shared" si="7"/>
        <v/>
      </c>
      <c r="B391" s="66"/>
      <c r="C391" s="67" t="str">
        <f t="shared" si="204"/>
        <v/>
      </c>
      <c r="D391" s="68" t="str">
        <f t="shared" si="205"/>
        <v/>
      </c>
      <c r="E391" s="69"/>
      <c r="F391" s="69"/>
      <c r="G391" s="71">
        <f>SUMIF('Nhập'!$J$11:$J$19999,$B391,'Nhập'!$M$11:$M$19999)</f>
        <v>0</v>
      </c>
      <c r="H391" s="71">
        <f>SUMIF('Nhập'!$J$11:$J$19999,$B391,'Nhập'!$O$11:$O$19999)</f>
        <v>0</v>
      </c>
      <c r="I391" s="71">
        <f>SUMIF(Xuat!$I$11:$I$19999,$B391,Xuat!$K$11:$K$19999)</f>
        <v>0</v>
      </c>
      <c r="J391" s="71">
        <f>SUMIF(Xuat!$I$11:$I$19999,$B391,Xuat!$K$11:$K$19999)</f>
        <v>0</v>
      </c>
      <c r="K391" s="71">
        <f t="shared" ref="K391:L391" si="768">E391+G391-I391</f>
        <v>0</v>
      </c>
      <c r="L391" s="71">
        <f t="shared" si="768"/>
        <v>0</v>
      </c>
      <c r="M391" s="71">
        <f t="shared" ref="M391:N391" si="769">E391+G391</f>
        <v>0</v>
      </c>
      <c r="N391" s="71">
        <f t="shared" si="769"/>
        <v>0</v>
      </c>
      <c r="O391" s="73" t="str">
        <f t="shared" si="5"/>
        <v/>
      </c>
      <c r="P391" s="71">
        <f t="shared" si="6"/>
        <v>0</v>
      </c>
      <c r="Q391" s="74"/>
      <c r="R391" s="75"/>
      <c r="S391" s="75"/>
      <c r="T391" s="75"/>
      <c r="U391" s="75"/>
      <c r="V391" s="75"/>
      <c r="W391" s="75"/>
      <c r="X391" s="75"/>
      <c r="Y391" s="75"/>
      <c r="Z391" s="75"/>
    </row>
    <row r="392" ht="18.75" customHeight="1">
      <c r="A392" s="65" t="str">
        <f t="shared" si="7"/>
        <v/>
      </c>
      <c r="B392" s="66"/>
      <c r="C392" s="67" t="str">
        <f t="shared" si="204"/>
        <v/>
      </c>
      <c r="D392" s="68" t="str">
        <f t="shared" si="205"/>
        <v/>
      </c>
      <c r="E392" s="69"/>
      <c r="F392" s="69"/>
      <c r="G392" s="71">
        <f>SUMIF('Nhập'!$J$11:$J$19999,$B392,'Nhập'!$M$11:$M$19999)</f>
        <v>0</v>
      </c>
      <c r="H392" s="71">
        <f>SUMIF('Nhập'!$J$11:$J$19999,$B392,'Nhập'!$O$11:$O$19999)</f>
        <v>0</v>
      </c>
      <c r="I392" s="71">
        <f>SUMIF(Xuat!$I$11:$I$19999,$B392,Xuat!$K$11:$K$19999)</f>
        <v>0</v>
      </c>
      <c r="J392" s="71">
        <f>SUMIF(Xuat!$I$11:$I$19999,$B392,Xuat!$K$11:$K$19999)</f>
        <v>0</v>
      </c>
      <c r="K392" s="71">
        <f t="shared" ref="K392:L392" si="770">E392+G392-I392</f>
        <v>0</v>
      </c>
      <c r="L392" s="71">
        <f t="shared" si="770"/>
        <v>0</v>
      </c>
      <c r="M392" s="71">
        <f t="shared" ref="M392:N392" si="771">E392+G392</f>
        <v>0</v>
      </c>
      <c r="N392" s="71">
        <f t="shared" si="771"/>
        <v>0</v>
      </c>
      <c r="O392" s="73" t="str">
        <f t="shared" si="5"/>
        <v/>
      </c>
      <c r="P392" s="71">
        <f t="shared" si="6"/>
        <v>0</v>
      </c>
      <c r="Q392" s="74"/>
      <c r="R392" s="75"/>
      <c r="S392" s="75"/>
      <c r="T392" s="75"/>
      <c r="U392" s="75"/>
      <c r="V392" s="75"/>
      <c r="W392" s="75"/>
      <c r="X392" s="75"/>
      <c r="Y392" s="75"/>
      <c r="Z392" s="75"/>
    </row>
    <row r="393" ht="18.75" customHeight="1">
      <c r="A393" s="65" t="str">
        <f t="shared" si="7"/>
        <v/>
      </c>
      <c r="B393" s="66"/>
      <c r="C393" s="67" t="str">
        <f t="shared" si="204"/>
        <v/>
      </c>
      <c r="D393" s="68" t="str">
        <f t="shared" si="205"/>
        <v/>
      </c>
      <c r="E393" s="69"/>
      <c r="F393" s="69"/>
      <c r="G393" s="71">
        <f>SUMIF('Nhập'!$J$11:$J$19999,$B393,'Nhập'!$M$11:$M$19999)</f>
        <v>0</v>
      </c>
      <c r="H393" s="71">
        <f>SUMIF('Nhập'!$J$11:$J$19999,$B393,'Nhập'!$O$11:$O$19999)</f>
        <v>0</v>
      </c>
      <c r="I393" s="71">
        <f>SUMIF(Xuat!$I$11:$I$19999,$B393,Xuat!$K$11:$K$19999)</f>
        <v>0</v>
      </c>
      <c r="J393" s="71">
        <f>SUMIF(Xuat!$I$11:$I$19999,$B393,Xuat!$K$11:$K$19999)</f>
        <v>0</v>
      </c>
      <c r="K393" s="71">
        <f t="shared" ref="K393:L393" si="772">E393+G393-I393</f>
        <v>0</v>
      </c>
      <c r="L393" s="71">
        <f t="shared" si="772"/>
        <v>0</v>
      </c>
      <c r="M393" s="71">
        <f t="shared" ref="M393:N393" si="773">E393+G393</f>
        <v>0</v>
      </c>
      <c r="N393" s="71">
        <f t="shared" si="773"/>
        <v>0</v>
      </c>
      <c r="O393" s="73" t="str">
        <f t="shared" si="5"/>
        <v/>
      </c>
      <c r="P393" s="71">
        <f t="shared" si="6"/>
        <v>0</v>
      </c>
      <c r="Q393" s="74"/>
      <c r="R393" s="75"/>
      <c r="S393" s="75"/>
      <c r="T393" s="75"/>
      <c r="U393" s="75"/>
      <c r="V393" s="75"/>
      <c r="W393" s="75"/>
      <c r="X393" s="75"/>
      <c r="Y393" s="75"/>
      <c r="Z393" s="75"/>
    </row>
    <row r="394" ht="18.75" customHeight="1">
      <c r="A394" s="65" t="str">
        <f t="shared" si="7"/>
        <v/>
      </c>
      <c r="B394" s="66"/>
      <c r="C394" s="67" t="str">
        <f t="shared" si="204"/>
        <v/>
      </c>
      <c r="D394" s="68" t="str">
        <f t="shared" si="205"/>
        <v/>
      </c>
      <c r="E394" s="69"/>
      <c r="F394" s="69"/>
      <c r="G394" s="71">
        <f>SUMIF('Nhập'!$J$11:$J$19999,$B394,'Nhập'!$M$11:$M$19999)</f>
        <v>0</v>
      </c>
      <c r="H394" s="71">
        <f>SUMIF('Nhập'!$J$11:$J$19999,$B394,'Nhập'!$O$11:$O$19999)</f>
        <v>0</v>
      </c>
      <c r="I394" s="71">
        <f>SUMIF(Xuat!$I$11:$I$19999,$B394,Xuat!$K$11:$K$19999)</f>
        <v>0</v>
      </c>
      <c r="J394" s="71">
        <f>SUMIF(Xuat!$I$11:$I$19999,$B394,Xuat!$K$11:$K$19999)</f>
        <v>0</v>
      </c>
      <c r="K394" s="71">
        <f t="shared" ref="K394:L394" si="774">E394+G394-I394</f>
        <v>0</v>
      </c>
      <c r="L394" s="71">
        <f t="shared" si="774"/>
        <v>0</v>
      </c>
      <c r="M394" s="71">
        <f t="shared" ref="M394:N394" si="775">E394+G394</f>
        <v>0</v>
      </c>
      <c r="N394" s="71">
        <f t="shared" si="775"/>
        <v>0</v>
      </c>
      <c r="O394" s="73" t="str">
        <f t="shared" si="5"/>
        <v/>
      </c>
      <c r="P394" s="71">
        <f t="shared" si="6"/>
        <v>0</v>
      </c>
      <c r="Q394" s="74"/>
      <c r="R394" s="75"/>
      <c r="S394" s="75"/>
      <c r="T394" s="75"/>
      <c r="U394" s="75"/>
      <c r="V394" s="75"/>
      <c r="W394" s="75"/>
      <c r="X394" s="75"/>
      <c r="Y394" s="75"/>
      <c r="Z394" s="75"/>
    </row>
    <row r="395" ht="18.75" customHeight="1">
      <c r="A395" s="65" t="str">
        <f t="shared" si="7"/>
        <v/>
      </c>
      <c r="B395" s="66"/>
      <c r="C395" s="67" t="str">
        <f t="shared" si="204"/>
        <v/>
      </c>
      <c r="D395" s="68" t="str">
        <f t="shared" si="205"/>
        <v/>
      </c>
      <c r="E395" s="69"/>
      <c r="F395" s="69"/>
      <c r="G395" s="71">
        <f>SUMIF('Nhập'!$J$11:$J$19999,$B395,'Nhập'!$M$11:$M$19999)</f>
        <v>0</v>
      </c>
      <c r="H395" s="71">
        <f>SUMIF('Nhập'!$J$11:$J$19999,$B395,'Nhập'!$O$11:$O$19999)</f>
        <v>0</v>
      </c>
      <c r="I395" s="71">
        <f>SUMIF(Xuat!$I$11:$I$19999,$B395,Xuat!$K$11:$K$19999)</f>
        <v>0</v>
      </c>
      <c r="J395" s="71">
        <f>SUMIF(Xuat!$I$11:$I$19999,$B395,Xuat!$K$11:$K$19999)</f>
        <v>0</v>
      </c>
      <c r="K395" s="71">
        <f t="shared" ref="K395:L395" si="776">E395+G395-I395</f>
        <v>0</v>
      </c>
      <c r="L395" s="71">
        <f t="shared" si="776"/>
        <v>0</v>
      </c>
      <c r="M395" s="71">
        <f t="shared" ref="M395:N395" si="777">E395+G395</f>
        <v>0</v>
      </c>
      <c r="N395" s="71">
        <f t="shared" si="777"/>
        <v>0</v>
      </c>
      <c r="O395" s="73" t="str">
        <f t="shared" si="5"/>
        <v/>
      </c>
      <c r="P395" s="71">
        <f t="shared" si="6"/>
        <v>0</v>
      </c>
      <c r="Q395" s="74"/>
      <c r="R395" s="75"/>
      <c r="S395" s="75"/>
      <c r="T395" s="75"/>
      <c r="U395" s="75"/>
      <c r="V395" s="75"/>
      <c r="W395" s="75"/>
      <c r="X395" s="75"/>
      <c r="Y395" s="75"/>
      <c r="Z395" s="75"/>
    </row>
    <row r="396" ht="18.75" customHeight="1">
      <c r="A396" s="65" t="str">
        <f t="shared" si="7"/>
        <v/>
      </c>
      <c r="B396" s="66"/>
      <c r="C396" s="67" t="str">
        <f t="shared" si="204"/>
        <v/>
      </c>
      <c r="D396" s="68" t="str">
        <f t="shared" si="205"/>
        <v/>
      </c>
      <c r="E396" s="69"/>
      <c r="F396" s="69"/>
      <c r="G396" s="71">
        <f>SUMIF('Nhập'!$J$11:$J$19999,$B396,'Nhập'!$M$11:$M$19999)</f>
        <v>0</v>
      </c>
      <c r="H396" s="71">
        <f>SUMIF('Nhập'!$J$11:$J$19999,$B396,'Nhập'!$O$11:$O$19999)</f>
        <v>0</v>
      </c>
      <c r="I396" s="71">
        <f>SUMIF(Xuat!$I$11:$I$19999,$B396,Xuat!$K$11:$K$19999)</f>
        <v>0</v>
      </c>
      <c r="J396" s="71">
        <f>SUMIF(Xuat!$I$11:$I$19999,$B396,Xuat!$K$11:$K$19999)</f>
        <v>0</v>
      </c>
      <c r="K396" s="71">
        <f t="shared" ref="K396:L396" si="778">E396+G396-I396</f>
        <v>0</v>
      </c>
      <c r="L396" s="71">
        <f t="shared" si="778"/>
        <v>0</v>
      </c>
      <c r="M396" s="71">
        <f t="shared" ref="M396:N396" si="779">E396+G396</f>
        <v>0</v>
      </c>
      <c r="N396" s="71">
        <f t="shared" si="779"/>
        <v>0</v>
      </c>
      <c r="O396" s="73" t="str">
        <f t="shared" si="5"/>
        <v/>
      </c>
      <c r="P396" s="71">
        <f t="shared" si="6"/>
        <v>0</v>
      </c>
      <c r="Q396" s="74"/>
      <c r="R396" s="75"/>
      <c r="S396" s="75"/>
      <c r="T396" s="75"/>
      <c r="U396" s="75"/>
      <c r="V396" s="75"/>
      <c r="W396" s="75"/>
      <c r="X396" s="75"/>
      <c r="Y396" s="75"/>
      <c r="Z396" s="75"/>
    </row>
    <row r="397" ht="18.75" customHeight="1">
      <c r="A397" s="65" t="str">
        <f t="shared" si="7"/>
        <v/>
      </c>
      <c r="B397" s="66"/>
      <c r="C397" s="67" t="str">
        <f t="shared" si="204"/>
        <v/>
      </c>
      <c r="D397" s="68" t="str">
        <f t="shared" si="205"/>
        <v/>
      </c>
      <c r="E397" s="69"/>
      <c r="F397" s="69"/>
      <c r="G397" s="71">
        <f>SUMIF('Nhập'!$J$11:$J$19999,$B397,'Nhập'!$M$11:$M$19999)</f>
        <v>0</v>
      </c>
      <c r="H397" s="71">
        <f>SUMIF('Nhập'!$J$11:$J$19999,$B397,'Nhập'!$O$11:$O$19999)</f>
        <v>0</v>
      </c>
      <c r="I397" s="71">
        <f>SUMIF(Xuat!$I$11:$I$19999,$B397,Xuat!$K$11:$K$19999)</f>
        <v>0</v>
      </c>
      <c r="J397" s="71">
        <f>SUMIF(Xuat!$I$11:$I$19999,$B397,Xuat!$K$11:$K$19999)</f>
        <v>0</v>
      </c>
      <c r="K397" s="71">
        <f t="shared" ref="K397:L397" si="780">E397+G397-I397</f>
        <v>0</v>
      </c>
      <c r="L397" s="71">
        <f t="shared" si="780"/>
        <v>0</v>
      </c>
      <c r="M397" s="71">
        <f t="shared" ref="M397:N397" si="781">E397+G397</f>
        <v>0</v>
      </c>
      <c r="N397" s="71">
        <f t="shared" si="781"/>
        <v>0</v>
      </c>
      <c r="O397" s="73" t="str">
        <f t="shared" si="5"/>
        <v/>
      </c>
      <c r="P397" s="71">
        <f t="shared" si="6"/>
        <v>0</v>
      </c>
      <c r="Q397" s="74"/>
      <c r="R397" s="75"/>
      <c r="S397" s="75"/>
      <c r="T397" s="75"/>
      <c r="U397" s="75"/>
      <c r="V397" s="75"/>
      <c r="W397" s="75"/>
      <c r="X397" s="75"/>
      <c r="Y397" s="75"/>
      <c r="Z397" s="75"/>
    </row>
    <row r="398" ht="18.75" customHeight="1">
      <c r="A398" s="65"/>
      <c r="B398" s="66"/>
      <c r="C398" s="67" t="str">
        <f t="shared" si="204"/>
        <v/>
      </c>
      <c r="D398" s="68" t="str">
        <f t="shared" si="205"/>
        <v/>
      </c>
      <c r="E398" s="69"/>
      <c r="F398" s="69"/>
      <c r="G398" s="71">
        <f>SUMIF('Nhập'!$J$11:$J$19999,$B398,'Nhập'!$M$11:$M$19999)</f>
        <v>0</v>
      </c>
      <c r="H398" s="71">
        <f>SUMIF('Nhập'!$J$11:$J$19999,$B398,'Nhập'!$O$11:$O$19999)</f>
        <v>0</v>
      </c>
      <c r="I398" s="71">
        <f>SUMIF(Xuat!$I$11:$I$19999,$B398,Xuat!$K$11:$K$19999)</f>
        <v>0</v>
      </c>
      <c r="J398" s="71">
        <f>SUMIF(Xuat!$I$11:$I$19999,$B398,Xuat!$K$11:$K$19999)</f>
        <v>0</v>
      </c>
      <c r="K398" s="71">
        <f t="shared" ref="K398:L398" si="782">E398+G398-I398</f>
        <v>0</v>
      </c>
      <c r="L398" s="71">
        <f t="shared" si="782"/>
        <v>0</v>
      </c>
      <c r="M398" s="71">
        <f t="shared" ref="M398:N398" si="783">E398+G398</f>
        <v>0</v>
      </c>
      <c r="N398" s="71">
        <f t="shared" si="783"/>
        <v>0</v>
      </c>
      <c r="O398" s="73" t="str">
        <f t="shared" si="5"/>
        <v/>
      </c>
      <c r="P398" s="71">
        <f t="shared" si="6"/>
        <v>0</v>
      </c>
      <c r="Q398" s="74"/>
      <c r="R398" s="75"/>
      <c r="S398" s="75"/>
      <c r="T398" s="75"/>
      <c r="U398" s="75"/>
      <c r="V398" s="75"/>
      <c r="W398" s="75"/>
      <c r="X398" s="75"/>
      <c r="Y398" s="75"/>
      <c r="Z398" s="75"/>
    </row>
    <row r="399" ht="18.75" customHeight="1">
      <c r="A399" s="65"/>
      <c r="B399" s="66"/>
      <c r="C399" s="67" t="str">
        <f t="shared" si="204"/>
        <v/>
      </c>
      <c r="D399" s="68" t="str">
        <f t="shared" si="205"/>
        <v/>
      </c>
      <c r="E399" s="69"/>
      <c r="F399" s="69"/>
      <c r="G399" s="71">
        <f>SUMIF('Nhập'!$J$11:$J$19999,$B399,'Nhập'!$M$11:$M$19999)</f>
        <v>0</v>
      </c>
      <c r="H399" s="71">
        <f>SUMIF('Nhập'!$J$11:$J$19999,$B399,'Nhập'!$O$11:$O$19999)</f>
        <v>0</v>
      </c>
      <c r="I399" s="71">
        <f>SUMIF(Xuat!$I$11:$I$19999,$B399,Xuat!$K$11:$K$19999)</f>
        <v>0</v>
      </c>
      <c r="J399" s="71">
        <f>SUMIF(Xuat!$I$11:$I$19999,$B399,Xuat!$K$11:$K$19999)</f>
        <v>0</v>
      </c>
      <c r="K399" s="71">
        <f t="shared" ref="K399:L399" si="784">E399+G399-I399</f>
        <v>0</v>
      </c>
      <c r="L399" s="71">
        <f t="shared" si="784"/>
        <v>0</v>
      </c>
      <c r="M399" s="71">
        <f t="shared" ref="M399:N399" si="785">E399+G399</f>
        <v>0</v>
      </c>
      <c r="N399" s="71">
        <f t="shared" si="785"/>
        <v>0</v>
      </c>
      <c r="O399" s="73" t="str">
        <f t="shared" si="5"/>
        <v/>
      </c>
      <c r="P399" s="71">
        <f t="shared" si="6"/>
        <v>0</v>
      </c>
      <c r="Q399" s="74"/>
      <c r="R399" s="75"/>
      <c r="S399" s="75"/>
      <c r="T399" s="75"/>
      <c r="U399" s="75"/>
      <c r="V399" s="75"/>
      <c r="W399" s="75"/>
      <c r="X399" s="75"/>
      <c r="Y399" s="75"/>
      <c r="Z399" s="75"/>
    </row>
    <row r="400" ht="18.75" customHeight="1">
      <c r="A400" s="65"/>
      <c r="B400" s="66"/>
      <c r="C400" s="67" t="str">
        <f t="shared" si="204"/>
        <v/>
      </c>
      <c r="D400" s="68" t="str">
        <f t="shared" si="205"/>
        <v/>
      </c>
      <c r="E400" s="69"/>
      <c r="F400" s="69"/>
      <c r="G400" s="71">
        <f>SUMIF('Nhập'!$J$11:$J$19999,$B400,'Nhập'!$M$11:$M$19999)</f>
        <v>0</v>
      </c>
      <c r="H400" s="71">
        <f>SUMIF('Nhập'!$J$11:$J$19999,$B400,'Nhập'!$O$11:$O$19999)</f>
        <v>0</v>
      </c>
      <c r="I400" s="71">
        <f>SUMIF(Xuat!$I$11:$I$19999,$B400,Xuat!$K$11:$K$19999)</f>
        <v>0</v>
      </c>
      <c r="J400" s="71">
        <f>SUMIF(Xuat!$I$11:$I$19999,$B400,Xuat!$K$11:$K$19999)</f>
        <v>0</v>
      </c>
      <c r="K400" s="71">
        <f t="shared" ref="K400:L400" si="786">E400+G400-I400</f>
        <v>0</v>
      </c>
      <c r="L400" s="71">
        <f t="shared" si="786"/>
        <v>0</v>
      </c>
      <c r="M400" s="71">
        <f t="shared" ref="M400:N400" si="787">E400+G400</f>
        <v>0</v>
      </c>
      <c r="N400" s="71">
        <f t="shared" si="787"/>
        <v>0</v>
      </c>
      <c r="O400" s="73" t="str">
        <f t="shared" si="5"/>
        <v/>
      </c>
      <c r="P400" s="71">
        <f t="shared" si="6"/>
        <v>0</v>
      </c>
      <c r="Q400" s="74"/>
      <c r="R400" s="75"/>
      <c r="S400" s="75"/>
      <c r="T400" s="75"/>
      <c r="U400" s="75"/>
      <c r="V400" s="75"/>
      <c r="W400" s="75"/>
      <c r="X400" s="75"/>
      <c r="Y400" s="75"/>
      <c r="Z400" s="75"/>
    </row>
    <row r="401" ht="18.75" customHeight="1">
      <c r="A401" s="65"/>
      <c r="B401" s="66"/>
      <c r="C401" s="67" t="str">
        <f t="shared" si="204"/>
        <v/>
      </c>
      <c r="D401" s="68" t="str">
        <f t="shared" si="205"/>
        <v/>
      </c>
      <c r="E401" s="69"/>
      <c r="F401" s="69"/>
      <c r="G401" s="71">
        <f>SUMIF('Nhập'!$J$11:$J$19999,$B401,'Nhập'!$M$11:$M$19999)</f>
        <v>0</v>
      </c>
      <c r="H401" s="71">
        <f>SUMIF('Nhập'!$J$11:$J$19999,$B401,'Nhập'!$O$11:$O$19999)</f>
        <v>0</v>
      </c>
      <c r="I401" s="71">
        <f>SUMIF(Xuat!$I$11:$I$19999,$B401,Xuat!$K$11:$K$19999)</f>
        <v>0</v>
      </c>
      <c r="J401" s="71">
        <f>SUMIF(Xuat!$I$11:$I$19999,$B401,Xuat!$K$11:$K$19999)</f>
        <v>0</v>
      </c>
      <c r="K401" s="71">
        <f t="shared" ref="K401:L401" si="788">E401+G401-I401</f>
        <v>0</v>
      </c>
      <c r="L401" s="71">
        <f t="shared" si="788"/>
        <v>0</v>
      </c>
      <c r="M401" s="71">
        <f t="shared" ref="M401:N401" si="789">E401+G401</f>
        <v>0</v>
      </c>
      <c r="N401" s="71">
        <f t="shared" si="789"/>
        <v>0</v>
      </c>
      <c r="O401" s="73" t="str">
        <f t="shared" si="5"/>
        <v/>
      </c>
      <c r="P401" s="71">
        <f t="shared" si="6"/>
        <v>0</v>
      </c>
      <c r="Q401" s="74"/>
      <c r="R401" s="75"/>
      <c r="S401" s="75"/>
      <c r="T401" s="75"/>
      <c r="U401" s="75"/>
      <c r="V401" s="75"/>
      <c r="W401" s="75"/>
      <c r="X401" s="75"/>
      <c r="Y401" s="75"/>
      <c r="Z401" s="75"/>
    </row>
    <row r="402" ht="18.75" customHeight="1">
      <c r="A402" s="65"/>
      <c r="B402" s="66"/>
      <c r="C402" s="67" t="str">
        <f t="shared" si="204"/>
        <v/>
      </c>
      <c r="D402" s="68" t="str">
        <f t="shared" si="205"/>
        <v/>
      </c>
      <c r="E402" s="69"/>
      <c r="F402" s="69"/>
      <c r="G402" s="71">
        <f>SUMIF('Nhập'!$J$11:$J$19999,$B402,'Nhập'!$M$11:$M$19999)</f>
        <v>0</v>
      </c>
      <c r="H402" s="71">
        <f>SUMIF('Nhập'!$J$11:$J$19999,$B402,'Nhập'!$O$11:$O$19999)</f>
        <v>0</v>
      </c>
      <c r="I402" s="71">
        <f>SUMIF(Xuat!$I$11:$I$19999,$B402,Xuat!$K$11:$K$19999)</f>
        <v>0</v>
      </c>
      <c r="J402" s="71">
        <f>SUMIF(Xuat!$I$11:$I$19999,$B402,Xuat!$K$11:$K$19999)</f>
        <v>0</v>
      </c>
      <c r="K402" s="71">
        <f t="shared" ref="K402:L402" si="790">E402+G402-I402</f>
        <v>0</v>
      </c>
      <c r="L402" s="71">
        <f t="shared" si="790"/>
        <v>0</v>
      </c>
      <c r="M402" s="71">
        <f t="shared" ref="M402:N402" si="791">E402+G402</f>
        <v>0</v>
      </c>
      <c r="N402" s="71">
        <f t="shared" si="791"/>
        <v>0</v>
      </c>
      <c r="O402" s="73" t="str">
        <f t="shared" si="5"/>
        <v/>
      </c>
      <c r="P402" s="71">
        <f t="shared" si="6"/>
        <v>0</v>
      </c>
      <c r="Q402" s="74"/>
      <c r="R402" s="75"/>
      <c r="S402" s="75"/>
      <c r="T402" s="75"/>
      <c r="U402" s="75"/>
      <c r="V402" s="75"/>
      <c r="W402" s="75"/>
      <c r="X402" s="75"/>
      <c r="Y402" s="75"/>
      <c r="Z402" s="75"/>
    </row>
    <row r="403" ht="18.75" customHeight="1">
      <c r="A403" s="65"/>
      <c r="B403" s="66"/>
      <c r="C403" s="67" t="str">
        <f t="shared" si="204"/>
        <v/>
      </c>
      <c r="D403" s="68" t="str">
        <f t="shared" si="205"/>
        <v/>
      </c>
      <c r="E403" s="69"/>
      <c r="F403" s="69"/>
      <c r="G403" s="71">
        <f>SUMIF('Nhập'!$J$11:$J$19999,$B403,'Nhập'!$M$11:$M$19999)</f>
        <v>0</v>
      </c>
      <c r="H403" s="71">
        <f>SUMIF('Nhập'!$J$11:$J$19999,$B403,'Nhập'!$O$11:$O$19999)</f>
        <v>0</v>
      </c>
      <c r="I403" s="71">
        <f>SUMIF(Xuat!$I$11:$I$19999,$B403,Xuat!$K$11:$K$19999)</f>
        <v>0</v>
      </c>
      <c r="J403" s="71">
        <f>SUMIF(Xuat!$I$11:$I$19999,$B403,Xuat!$K$11:$K$19999)</f>
        <v>0</v>
      </c>
      <c r="K403" s="71">
        <f t="shared" ref="K403:L403" si="792">E403+G403-I403</f>
        <v>0</v>
      </c>
      <c r="L403" s="71">
        <f t="shared" si="792"/>
        <v>0</v>
      </c>
      <c r="M403" s="71">
        <f t="shared" ref="M403:N403" si="793">E403+G403</f>
        <v>0</v>
      </c>
      <c r="N403" s="71">
        <f t="shared" si="793"/>
        <v>0</v>
      </c>
      <c r="O403" s="73" t="str">
        <f t="shared" si="5"/>
        <v/>
      </c>
      <c r="P403" s="71">
        <f t="shared" si="6"/>
        <v>0</v>
      </c>
      <c r="Q403" s="74"/>
      <c r="R403" s="75"/>
      <c r="S403" s="75"/>
      <c r="T403" s="75"/>
      <c r="U403" s="75"/>
      <c r="V403" s="75"/>
      <c r="W403" s="75"/>
      <c r="X403" s="75"/>
      <c r="Y403" s="75"/>
      <c r="Z403" s="75"/>
    </row>
    <row r="404" ht="18.75" customHeight="1">
      <c r="A404" s="65"/>
      <c r="B404" s="66"/>
      <c r="C404" s="67" t="str">
        <f t="shared" si="204"/>
        <v/>
      </c>
      <c r="D404" s="68" t="str">
        <f t="shared" si="205"/>
        <v/>
      </c>
      <c r="E404" s="69"/>
      <c r="F404" s="69"/>
      <c r="G404" s="71">
        <f>SUMIF('Nhập'!$J$11:$J$19999,$B404,'Nhập'!$M$11:$M$19999)</f>
        <v>0</v>
      </c>
      <c r="H404" s="71">
        <f>SUMIF('Nhập'!$J$11:$J$19999,$B404,'Nhập'!$O$11:$O$19999)</f>
        <v>0</v>
      </c>
      <c r="I404" s="71">
        <f>SUMIF(Xuat!$I$11:$I$19999,$B404,Xuat!$K$11:$K$19999)</f>
        <v>0</v>
      </c>
      <c r="J404" s="71">
        <f>SUMIF(Xuat!$I$11:$I$19999,$B404,Xuat!$K$11:$K$19999)</f>
        <v>0</v>
      </c>
      <c r="K404" s="71">
        <f t="shared" ref="K404:L404" si="794">E404+G404-I404</f>
        <v>0</v>
      </c>
      <c r="L404" s="71">
        <f t="shared" si="794"/>
        <v>0</v>
      </c>
      <c r="M404" s="71">
        <f t="shared" ref="M404:N404" si="795">E404+G404</f>
        <v>0</v>
      </c>
      <c r="N404" s="71">
        <f t="shared" si="795"/>
        <v>0</v>
      </c>
      <c r="O404" s="73" t="str">
        <f t="shared" si="5"/>
        <v/>
      </c>
      <c r="P404" s="71">
        <f t="shared" si="6"/>
        <v>0</v>
      </c>
      <c r="Q404" s="74"/>
      <c r="R404" s="75"/>
      <c r="S404" s="75"/>
      <c r="T404" s="75"/>
      <c r="U404" s="75"/>
      <c r="V404" s="75"/>
      <c r="W404" s="75"/>
      <c r="X404" s="75"/>
      <c r="Y404" s="75"/>
      <c r="Z404" s="75"/>
    </row>
    <row r="405" ht="18.75" customHeight="1">
      <c r="A405" s="65"/>
      <c r="B405" s="66"/>
      <c r="C405" s="67" t="str">
        <f t="shared" si="204"/>
        <v/>
      </c>
      <c r="D405" s="68" t="str">
        <f t="shared" si="205"/>
        <v/>
      </c>
      <c r="E405" s="69"/>
      <c r="F405" s="69"/>
      <c r="G405" s="71">
        <f>SUMIF('Nhập'!$J$11:$J$19999,$B405,'Nhập'!$M$11:$M$19999)</f>
        <v>0</v>
      </c>
      <c r="H405" s="71">
        <f>SUMIF('Nhập'!$J$11:$J$19999,$B405,'Nhập'!$O$11:$O$19999)</f>
        <v>0</v>
      </c>
      <c r="I405" s="71">
        <f>SUMIF(Xuat!$I$11:$I$19999,$B405,Xuat!$K$11:$K$19999)</f>
        <v>0</v>
      </c>
      <c r="J405" s="71">
        <f>SUMIF(Xuat!$I$11:$I$19999,$B405,Xuat!$K$11:$K$19999)</f>
        <v>0</v>
      </c>
      <c r="K405" s="71">
        <f t="shared" ref="K405:L405" si="796">E405+G405-I405</f>
        <v>0</v>
      </c>
      <c r="L405" s="71">
        <f t="shared" si="796"/>
        <v>0</v>
      </c>
      <c r="M405" s="71">
        <f t="shared" ref="M405:N405" si="797">E405+G405</f>
        <v>0</v>
      </c>
      <c r="N405" s="71">
        <f t="shared" si="797"/>
        <v>0</v>
      </c>
      <c r="O405" s="73" t="str">
        <f t="shared" si="5"/>
        <v/>
      </c>
      <c r="P405" s="71">
        <f t="shared" si="6"/>
        <v>0</v>
      </c>
      <c r="Q405" s="74"/>
      <c r="R405" s="75"/>
      <c r="S405" s="75"/>
      <c r="T405" s="75"/>
      <c r="U405" s="75"/>
      <c r="V405" s="75"/>
      <c r="W405" s="75"/>
      <c r="X405" s="75"/>
      <c r="Y405" s="75"/>
      <c r="Z405" s="75"/>
    </row>
    <row r="406" ht="18.75" customHeight="1">
      <c r="A406" s="65"/>
      <c r="B406" s="66"/>
      <c r="C406" s="67" t="str">
        <f t="shared" si="204"/>
        <v/>
      </c>
      <c r="D406" s="68" t="str">
        <f t="shared" si="205"/>
        <v/>
      </c>
      <c r="E406" s="69"/>
      <c r="F406" s="69"/>
      <c r="G406" s="71">
        <f>SUMIF('Nhập'!$J$11:$J$19999,$B406,'Nhập'!$M$11:$M$19999)</f>
        <v>0</v>
      </c>
      <c r="H406" s="71">
        <f>SUMIF('Nhập'!$J$11:$J$19999,$B406,'Nhập'!$O$11:$O$19999)</f>
        <v>0</v>
      </c>
      <c r="I406" s="71">
        <f>SUMIF(Xuat!$I$11:$I$19999,$B406,Xuat!$K$11:$K$19999)</f>
        <v>0</v>
      </c>
      <c r="J406" s="71">
        <f>SUMIF(Xuat!$I$11:$I$19999,$B406,Xuat!$K$11:$K$19999)</f>
        <v>0</v>
      </c>
      <c r="K406" s="71">
        <f t="shared" ref="K406:L406" si="798">E406+G406-I406</f>
        <v>0</v>
      </c>
      <c r="L406" s="71">
        <f t="shared" si="798"/>
        <v>0</v>
      </c>
      <c r="M406" s="71">
        <f t="shared" ref="M406:N406" si="799">E406+G406</f>
        <v>0</v>
      </c>
      <c r="N406" s="71">
        <f t="shared" si="799"/>
        <v>0</v>
      </c>
      <c r="O406" s="73" t="str">
        <f t="shared" si="5"/>
        <v/>
      </c>
      <c r="P406" s="71">
        <f t="shared" si="6"/>
        <v>0</v>
      </c>
      <c r="Q406" s="74"/>
      <c r="R406" s="75"/>
      <c r="S406" s="75"/>
      <c r="T406" s="75"/>
      <c r="U406" s="75"/>
      <c r="V406" s="75"/>
      <c r="W406" s="75"/>
      <c r="X406" s="75"/>
      <c r="Y406" s="75"/>
      <c r="Z406" s="75"/>
    </row>
    <row r="407" ht="18.75" customHeight="1">
      <c r="A407" s="65"/>
      <c r="B407" s="66"/>
      <c r="C407" s="67" t="str">
        <f t="shared" si="204"/>
        <v/>
      </c>
      <c r="D407" s="68" t="str">
        <f t="shared" si="205"/>
        <v/>
      </c>
      <c r="E407" s="69"/>
      <c r="F407" s="69"/>
      <c r="G407" s="71">
        <f>SUMIF('Nhập'!$J$11:$J$19999,$B407,'Nhập'!$M$11:$M$19999)</f>
        <v>0</v>
      </c>
      <c r="H407" s="71">
        <f>SUMIF('Nhập'!$J$11:$J$19999,$B407,'Nhập'!$O$11:$O$19999)</f>
        <v>0</v>
      </c>
      <c r="I407" s="71">
        <f>SUMIF(Xuat!$I$11:$I$19999,$B407,Xuat!$K$11:$K$19999)</f>
        <v>0</v>
      </c>
      <c r="J407" s="71">
        <f>SUMIF(Xuat!$I$11:$I$19999,$B407,Xuat!$K$11:$K$19999)</f>
        <v>0</v>
      </c>
      <c r="K407" s="71">
        <f t="shared" ref="K407:L407" si="800">E407+G407-I407</f>
        <v>0</v>
      </c>
      <c r="L407" s="71">
        <f t="shared" si="800"/>
        <v>0</v>
      </c>
      <c r="M407" s="71">
        <f t="shared" ref="M407:N407" si="801">E407+G407</f>
        <v>0</v>
      </c>
      <c r="N407" s="71">
        <f t="shared" si="801"/>
        <v>0</v>
      </c>
      <c r="O407" s="73" t="str">
        <f t="shared" si="5"/>
        <v/>
      </c>
      <c r="P407" s="71">
        <f t="shared" si="6"/>
        <v>0</v>
      </c>
      <c r="Q407" s="74"/>
      <c r="R407" s="75"/>
      <c r="S407" s="75"/>
      <c r="T407" s="75"/>
      <c r="U407" s="75"/>
      <c r="V407" s="75"/>
      <c r="W407" s="75"/>
      <c r="X407" s="75"/>
      <c r="Y407" s="75"/>
      <c r="Z407" s="75"/>
    </row>
    <row r="408" ht="18.75" customHeight="1">
      <c r="A408" s="65"/>
      <c r="B408" s="66"/>
      <c r="C408" s="67" t="str">
        <f t="shared" si="204"/>
        <v/>
      </c>
      <c r="D408" s="68" t="str">
        <f t="shared" si="205"/>
        <v/>
      </c>
      <c r="E408" s="69"/>
      <c r="F408" s="69"/>
      <c r="G408" s="71">
        <f>SUMIF('Nhập'!$J$11:$J$19999,$B408,'Nhập'!$M$11:$M$19999)</f>
        <v>0</v>
      </c>
      <c r="H408" s="71">
        <f>SUMIF('Nhập'!$J$11:$J$19999,$B408,'Nhập'!$O$11:$O$19999)</f>
        <v>0</v>
      </c>
      <c r="I408" s="71">
        <f>SUMIF(Xuat!$I$11:$I$19999,$B408,Xuat!$K$11:$K$19999)</f>
        <v>0</v>
      </c>
      <c r="J408" s="71">
        <f>SUMIF(Xuat!$I$11:$I$19999,$B408,Xuat!$K$11:$K$19999)</f>
        <v>0</v>
      </c>
      <c r="K408" s="71">
        <f t="shared" ref="K408:L408" si="802">E408+G408-I408</f>
        <v>0</v>
      </c>
      <c r="L408" s="71">
        <f t="shared" si="802"/>
        <v>0</v>
      </c>
      <c r="M408" s="71">
        <f t="shared" ref="M408:N408" si="803">E408+G408</f>
        <v>0</v>
      </c>
      <c r="N408" s="71">
        <f t="shared" si="803"/>
        <v>0</v>
      </c>
      <c r="O408" s="73" t="str">
        <f t="shared" si="5"/>
        <v/>
      </c>
      <c r="P408" s="71">
        <f t="shared" si="6"/>
        <v>0</v>
      </c>
      <c r="Q408" s="74"/>
      <c r="R408" s="75"/>
      <c r="S408" s="75"/>
      <c r="T408" s="75"/>
      <c r="U408" s="75"/>
      <c r="V408" s="75"/>
      <c r="W408" s="75"/>
      <c r="X408" s="75"/>
      <c r="Y408" s="75"/>
      <c r="Z408" s="75"/>
    </row>
    <row r="409" ht="18.75" customHeight="1">
      <c r="A409" s="65"/>
      <c r="B409" s="66"/>
      <c r="C409" s="67" t="str">
        <f t="shared" si="204"/>
        <v/>
      </c>
      <c r="D409" s="68" t="str">
        <f t="shared" si="205"/>
        <v/>
      </c>
      <c r="E409" s="69"/>
      <c r="F409" s="69"/>
      <c r="G409" s="71">
        <f>SUMIF('Nhập'!$J$11:$J$19999,$B409,'Nhập'!$M$11:$M$19999)</f>
        <v>0</v>
      </c>
      <c r="H409" s="71">
        <f>SUMIF('Nhập'!$J$11:$J$19999,$B409,'Nhập'!$O$11:$O$19999)</f>
        <v>0</v>
      </c>
      <c r="I409" s="71">
        <f>SUMIF(Xuat!$I$11:$I$19999,$B409,Xuat!$K$11:$K$19999)</f>
        <v>0</v>
      </c>
      <c r="J409" s="71">
        <f>SUMIF(Xuat!$I$11:$I$19999,$B409,Xuat!$K$11:$K$19999)</f>
        <v>0</v>
      </c>
      <c r="K409" s="71">
        <f t="shared" ref="K409:L409" si="804">E409+G409-I409</f>
        <v>0</v>
      </c>
      <c r="L409" s="71">
        <f t="shared" si="804"/>
        <v>0</v>
      </c>
      <c r="M409" s="71">
        <f t="shared" ref="M409:N409" si="805">E409+G409</f>
        <v>0</v>
      </c>
      <c r="N409" s="71">
        <f t="shared" si="805"/>
        <v>0</v>
      </c>
      <c r="O409" s="73" t="str">
        <f t="shared" si="5"/>
        <v/>
      </c>
      <c r="P409" s="71">
        <f t="shared" si="6"/>
        <v>0</v>
      </c>
      <c r="Q409" s="74"/>
      <c r="R409" s="75"/>
      <c r="S409" s="75"/>
      <c r="T409" s="75"/>
      <c r="U409" s="75"/>
      <c r="V409" s="75"/>
      <c r="W409" s="75"/>
      <c r="X409" s="75"/>
      <c r="Y409" s="75"/>
      <c r="Z409" s="75"/>
    </row>
    <row r="410" ht="18.75" customHeight="1">
      <c r="A410" s="65"/>
      <c r="B410" s="66"/>
      <c r="C410" s="67" t="str">
        <f t="shared" si="204"/>
        <v/>
      </c>
      <c r="D410" s="68" t="str">
        <f t="shared" si="205"/>
        <v/>
      </c>
      <c r="E410" s="69"/>
      <c r="F410" s="69"/>
      <c r="G410" s="71">
        <f>SUMIF('Nhập'!$J$11:$J$19999,$B410,'Nhập'!$M$11:$M$19999)</f>
        <v>0</v>
      </c>
      <c r="H410" s="71">
        <f>SUMIF('Nhập'!$J$11:$J$19999,$B410,'Nhập'!$O$11:$O$19999)</f>
        <v>0</v>
      </c>
      <c r="I410" s="71">
        <f>SUMIF(Xuat!$I$11:$I$19999,$B410,Xuat!$K$11:$K$19999)</f>
        <v>0</v>
      </c>
      <c r="J410" s="71">
        <f>SUMIF(Xuat!$I$11:$I$19999,$B410,Xuat!$K$11:$K$19999)</f>
        <v>0</v>
      </c>
      <c r="K410" s="71">
        <f t="shared" ref="K410:L410" si="806">E410+G410-I410</f>
        <v>0</v>
      </c>
      <c r="L410" s="71">
        <f t="shared" si="806"/>
        <v>0</v>
      </c>
      <c r="M410" s="71">
        <f t="shared" ref="M410:N410" si="807">E410+G410</f>
        <v>0</v>
      </c>
      <c r="N410" s="71">
        <f t="shared" si="807"/>
        <v>0</v>
      </c>
      <c r="O410" s="73" t="str">
        <f t="shared" si="5"/>
        <v/>
      </c>
      <c r="P410" s="71">
        <f t="shared" si="6"/>
        <v>0</v>
      </c>
      <c r="Q410" s="74"/>
      <c r="R410" s="75"/>
      <c r="S410" s="75"/>
      <c r="T410" s="75"/>
      <c r="U410" s="75"/>
      <c r="V410" s="75"/>
      <c r="W410" s="75"/>
      <c r="X410" s="75"/>
      <c r="Y410" s="75"/>
      <c r="Z410" s="75"/>
    </row>
    <row r="411" ht="18.75" customHeight="1">
      <c r="A411" s="65"/>
      <c r="B411" s="66"/>
      <c r="C411" s="67" t="str">
        <f t="shared" si="204"/>
        <v/>
      </c>
      <c r="D411" s="68" t="str">
        <f t="shared" si="205"/>
        <v/>
      </c>
      <c r="E411" s="69"/>
      <c r="F411" s="69"/>
      <c r="G411" s="71">
        <f>SUMIF('Nhập'!$J$11:$J$19999,$B411,'Nhập'!$M$11:$M$19999)</f>
        <v>0</v>
      </c>
      <c r="H411" s="71">
        <f>SUMIF('Nhập'!$J$11:$J$19999,$B411,'Nhập'!$O$11:$O$19999)</f>
        <v>0</v>
      </c>
      <c r="I411" s="71">
        <f>SUMIF(Xuat!$I$11:$I$19999,$B411,Xuat!$K$11:$K$19999)</f>
        <v>0</v>
      </c>
      <c r="J411" s="71">
        <f>SUMIF(Xuat!$I$11:$I$19999,$B411,Xuat!$K$11:$K$19999)</f>
        <v>0</v>
      </c>
      <c r="K411" s="71">
        <f t="shared" ref="K411:L411" si="808">E411+G411-I411</f>
        <v>0</v>
      </c>
      <c r="L411" s="71">
        <f t="shared" si="808"/>
        <v>0</v>
      </c>
      <c r="M411" s="71">
        <f t="shared" ref="M411:N411" si="809">E411+G411</f>
        <v>0</v>
      </c>
      <c r="N411" s="71">
        <f t="shared" si="809"/>
        <v>0</v>
      </c>
      <c r="O411" s="73" t="str">
        <f t="shared" si="5"/>
        <v/>
      </c>
      <c r="P411" s="71">
        <f t="shared" si="6"/>
        <v>0</v>
      </c>
      <c r="Q411" s="74"/>
      <c r="R411" s="75"/>
      <c r="S411" s="75"/>
      <c r="T411" s="75"/>
      <c r="U411" s="75"/>
      <c r="V411" s="75"/>
      <c r="W411" s="75"/>
      <c r="X411" s="75"/>
      <c r="Y411" s="75"/>
      <c r="Z411" s="75"/>
    </row>
    <row r="412" ht="18.75" customHeight="1">
      <c r="A412" s="65"/>
      <c r="B412" s="66"/>
      <c r="C412" s="67" t="str">
        <f t="shared" si="204"/>
        <v/>
      </c>
      <c r="D412" s="68" t="str">
        <f t="shared" si="205"/>
        <v/>
      </c>
      <c r="E412" s="69"/>
      <c r="F412" s="69"/>
      <c r="G412" s="71">
        <f>SUMIF('Nhập'!$J$11:$J$19999,$B412,'Nhập'!$M$11:$M$19999)</f>
        <v>0</v>
      </c>
      <c r="H412" s="71">
        <f>SUMIF('Nhập'!$J$11:$J$19999,$B412,'Nhập'!$O$11:$O$19999)</f>
        <v>0</v>
      </c>
      <c r="I412" s="71">
        <f>SUMIF(Xuat!$I$11:$I$19999,$B412,Xuat!$K$11:$K$19999)</f>
        <v>0</v>
      </c>
      <c r="J412" s="71">
        <f>SUMIF(Xuat!$I$11:$I$19999,$B412,Xuat!$K$11:$K$19999)</f>
        <v>0</v>
      </c>
      <c r="K412" s="71">
        <f t="shared" ref="K412:L412" si="810">E412+G412-I412</f>
        <v>0</v>
      </c>
      <c r="L412" s="71">
        <f t="shared" si="810"/>
        <v>0</v>
      </c>
      <c r="M412" s="71">
        <f t="shared" ref="M412:N412" si="811">E412+G412</f>
        <v>0</v>
      </c>
      <c r="N412" s="71">
        <f t="shared" si="811"/>
        <v>0</v>
      </c>
      <c r="O412" s="73" t="str">
        <f t="shared" si="5"/>
        <v/>
      </c>
      <c r="P412" s="71">
        <f t="shared" si="6"/>
        <v>0</v>
      </c>
      <c r="Q412" s="74"/>
      <c r="R412" s="75"/>
      <c r="S412" s="75"/>
      <c r="T412" s="75"/>
      <c r="U412" s="75"/>
      <c r="V412" s="75"/>
      <c r="W412" s="75"/>
      <c r="X412" s="75"/>
      <c r="Y412" s="75"/>
      <c r="Z412" s="75"/>
    </row>
    <row r="413" ht="18.75" customHeight="1">
      <c r="A413" s="65"/>
      <c r="B413" s="66"/>
      <c r="C413" s="67" t="str">
        <f t="shared" si="204"/>
        <v/>
      </c>
      <c r="D413" s="68" t="str">
        <f t="shared" si="205"/>
        <v/>
      </c>
      <c r="E413" s="69"/>
      <c r="F413" s="69"/>
      <c r="G413" s="71">
        <f>SUMIF('Nhập'!$J$11:$J$19999,$B413,'Nhập'!$M$11:$M$19999)</f>
        <v>0</v>
      </c>
      <c r="H413" s="71">
        <f>SUMIF('Nhập'!$J$11:$J$19999,$B413,'Nhập'!$O$11:$O$19999)</f>
        <v>0</v>
      </c>
      <c r="I413" s="71">
        <f>SUMIF(Xuat!$I$11:$I$19999,$B413,Xuat!$K$11:$K$19999)</f>
        <v>0</v>
      </c>
      <c r="J413" s="71">
        <f>SUMIF(Xuat!$I$11:$I$19999,$B413,Xuat!$K$11:$K$19999)</f>
        <v>0</v>
      </c>
      <c r="K413" s="71">
        <f t="shared" ref="K413:L413" si="812">E413+G413-I413</f>
        <v>0</v>
      </c>
      <c r="L413" s="71">
        <f t="shared" si="812"/>
        <v>0</v>
      </c>
      <c r="M413" s="71">
        <f t="shared" ref="M413:N413" si="813">E413+G413</f>
        <v>0</v>
      </c>
      <c r="N413" s="71">
        <f t="shared" si="813"/>
        <v>0</v>
      </c>
      <c r="O413" s="73" t="str">
        <f t="shared" si="5"/>
        <v/>
      </c>
      <c r="P413" s="71">
        <f t="shared" si="6"/>
        <v>0</v>
      </c>
      <c r="Q413" s="74"/>
      <c r="R413" s="75"/>
      <c r="S413" s="75"/>
      <c r="T413" s="75"/>
      <c r="U413" s="75"/>
      <c r="V413" s="75"/>
      <c r="W413" s="75"/>
      <c r="X413" s="75"/>
      <c r="Y413" s="75"/>
      <c r="Z413" s="75"/>
    </row>
    <row r="414" ht="18.75" customHeight="1">
      <c r="A414" s="65"/>
      <c r="B414" s="66"/>
      <c r="C414" s="67" t="str">
        <f t="shared" si="204"/>
        <v/>
      </c>
      <c r="D414" s="68" t="str">
        <f t="shared" si="205"/>
        <v/>
      </c>
      <c r="E414" s="69"/>
      <c r="F414" s="69"/>
      <c r="G414" s="71">
        <f>SUMIF('Nhập'!$J$11:$J$19999,$B414,'Nhập'!$M$11:$M$19999)</f>
        <v>0</v>
      </c>
      <c r="H414" s="71">
        <f>SUMIF('Nhập'!$J$11:$J$19999,$B414,'Nhập'!$O$11:$O$19999)</f>
        <v>0</v>
      </c>
      <c r="I414" s="71">
        <f>SUMIF(Xuat!$I$11:$I$19999,$B414,Xuat!$K$11:$K$19999)</f>
        <v>0</v>
      </c>
      <c r="J414" s="71">
        <f>SUMIF(Xuat!$I$11:$I$19999,$B414,Xuat!$K$11:$K$19999)</f>
        <v>0</v>
      </c>
      <c r="K414" s="71">
        <f t="shared" ref="K414:L414" si="814">E414+G414-I414</f>
        <v>0</v>
      </c>
      <c r="L414" s="71">
        <f t="shared" si="814"/>
        <v>0</v>
      </c>
      <c r="M414" s="71">
        <f t="shared" ref="M414:N414" si="815">E414+G414</f>
        <v>0</v>
      </c>
      <c r="N414" s="71">
        <f t="shared" si="815"/>
        <v>0</v>
      </c>
      <c r="O414" s="73" t="str">
        <f t="shared" si="5"/>
        <v/>
      </c>
      <c r="P414" s="71">
        <f t="shared" si="6"/>
        <v>0</v>
      </c>
      <c r="Q414" s="74"/>
      <c r="R414" s="75"/>
      <c r="S414" s="75"/>
      <c r="T414" s="75"/>
      <c r="U414" s="75"/>
      <c r="V414" s="75"/>
      <c r="W414" s="75"/>
      <c r="X414" s="75"/>
      <c r="Y414" s="75"/>
      <c r="Z414" s="75"/>
    </row>
    <row r="415" ht="18.75" customHeight="1">
      <c r="A415" s="65"/>
      <c r="B415" s="66"/>
      <c r="C415" s="67" t="str">
        <f t="shared" si="204"/>
        <v/>
      </c>
      <c r="D415" s="68" t="str">
        <f t="shared" si="205"/>
        <v/>
      </c>
      <c r="E415" s="69"/>
      <c r="F415" s="69"/>
      <c r="G415" s="71">
        <f>SUMIF('Nhập'!$J$11:$J$19999,$B415,'Nhập'!$M$11:$M$19999)</f>
        <v>0</v>
      </c>
      <c r="H415" s="71">
        <f>SUMIF('Nhập'!$J$11:$J$19999,$B415,'Nhập'!$O$11:$O$19999)</f>
        <v>0</v>
      </c>
      <c r="I415" s="71">
        <f>SUMIF(Xuat!$I$11:$I$19999,$B415,Xuat!$K$11:$K$19999)</f>
        <v>0</v>
      </c>
      <c r="J415" s="71">
        <f>SUMIF(Xuat!$I$11:$I$19999,$B415,Xuat!$K$11:$K$19999)</f>
        <v>0</v>
      </c>
      <c r="K415" s="71">
        <f t="shared" ref="K415:L415" si="816">E415+G415-I415</f>
        <v>0</v>
      </c>
      <c r="L415" s="71">
        <f t="shared" si="816"/>
        <v>0</v>
      </c>
      <c r="M415" s="71">
        <f t="shared" ref="M415:N415" si="817">E415+G415</f>
        <v>0</v>
      </c>
      <c r="N415" s="71">
        <f t="shared" si="817"/>
        <v>0</v>
      </c>
      <c r="O415" s="73" t="str">
        <f t="shared" si="5"/>
        <v/>
      </c>
      <c r="P415" s="71">
        <f t="shared" si="6"/>
        <v>0</v>
      </c>
      <c r="Q415" s="74"/>
      <c r="R415" s="75"/>
      <c r="S415" s="75"/>
      <c r="T415" s="75"/>
      <c r="U415" s="75"/>
      <c r="V415" s="75"/>
      <c r="W415" s="75"/>
      <c r="X415" s="75"/>
      <c r="Y415" s="75"/>
      <c r="Z415" s="75"/>
    </row>
    <row r="416" ht="18.75" customHeight="1">
      <c r="A416" s="65"/>
      <c r="B416" s="66"/>
      <c r="C416" s="67" t="str">
        <f t="shared" si="204"/>
        <v/>
      </c>
      <c r="D416" s="68" t="str">
        <f t="shared" si="205"/>
        <v/>
      </c>
      <c r="E416" s="69"/>
      <c r="F416" s="69"/>
      <c r="G416" s="71">
        <f>SUMIF('Nhập'!$J$11:$J$19999,$B416,'Nhập'!$M$11:$M$19999)</f>
        <v>0</v>
      </c>
      <c r="H416" s="71">
        <f>SUMIF('Nhập'!$J$11:$J$19999,$B416,'Nhập'!$O$11:$O$19999)</f>
        <v>0</v>
      </c>
      <c r="I416" s="71">
        <f>SUMIF(Xuat!$I$11:$I$19999,$B416,Xuat!$K$11:$K$19999)</f>
        <v>0</v>
      </c>
      <c r="J416" s="71">
        <f>SUMIF(Xuat!$I$11:$I$19999,$B416,Xuat!$K$11:$K$19999)</f>
        <v>0</v>
      </c>
      <c r="K416" s="71">
        <f t="shared" ref="K416:L416" si="818">E416+G416-I416</f>
        <v>0</v>
      </c>
      <c r="L416" s="71">
        <f t="shared" si="818"/>
        <v>0</v>
      </c>
      <c r="M416" s="71">
        <f t="shared" ref="M416:N416" si="819">E416+G416</f>
        <v>0</v>
      </c>
      <c r="N416" s="71">
        <f t="shared" si="819"/>
        <v>0</v>
      </c>
      <c r="O416" s="73" t="str">
        <f t="shared" si="5"/>
        <v/>
      </c>
      <c r="P416" s="71">
        <f t="shared" si="6"/>
        <v>0</v>
      </c>
      <c r="Q416" s="74"/>
      <c r="R416" s="75"/>
      <c r="S416" s="75"/>
      <c r="T416" s="75"/>
      <c r="U416" s="75"/>
      <c r="V416" s="75"/>
      <c r="W416" s="75"/>
      <c r="X416" s="75"/>
      <c r="Y416" s="75"/>
      <c r="Z416" s="75"/>
    </row>
    <row r="417" ht="18.75" customHeight="1">
      <c r="A417" s="65"/>
      <c r="B417" s="66"/>
      <c r="C417" s="67" t="str">
        <f t="shared" si="204"/>
        <v/>
      </c>
      <c r="D417" s="68" t="str">
        <f t="shared" si="205"/>
        <v/>
      </c>
      <c r="E417" s="69"/>
      <c r="F417" s="69"/>
      <c r="G417" s="71">
        <f>SUMIF('Nhập'!$J$11:$J$19999,$B417,'Nhập'!$M$11:$M$19999)</f>
        <v>0</v>
      </c>
      <c r="H417" s="71">
        <f>SUMIF('Nhập'!$J$11:$J$19999,$B417,'Nhập'!$O$11:$O$19999)</f>
        <v>0</v>
      </c>
      <c r="I417" s="71">
        <f>SUMIF(Xuat!$I$11:$I$19999,$B417,Xuat!$K$11:$K$19999)</f>
        <v>0</v>
      </c>
      <c r="J417" s="71">
        <f>SUMIF(Xuat!$I$11:$I$19999,$B417,Xuat!$K$11:$K$19999)</f>
        <v>0</v>
      </c>
      <c r="K417" s="71">
        <f t="shared" ref="K417:L417" si="820">E417+G417-I417</f>
        <v>0</v>
      </c>
      <c r="L417" s="71">
        <f t="shared" si="820"/>
        <v>0</v>
      </c>
      <c r="M417" s="71">
        <f t="shared" ref="M417:N417" si="821">E417+G417</f>
        <v>0</v>
      </c>
      <c r="N417" s="71">
        <f t="shared" si="821"/>
        <v>0</v>
      </c>
      <c r="O417" s="73" t="str">
        <f t="shared" si="5"/>
        <v/>
      </c>
      <c r="P417" s="71">
        <f t="shared" si="6"/>
        <v>0</v>
      </c>
      <c r="Q417" s="74"/>
      <c r="R417" s="75"/>
      <c r="S417" s="75"/>
      <c r="T417" s="75"/>
      <c r="U417" s="75"/>
      <c r="V417" s="75"/>
      <c r="W417" s="75"/>
      <c r="X417" s="75"/>
      <c r="Y417" s="75"/>
      <c r="Z417" s="75"/>
    </row>
    <row r="418" ht="18.75" customHeight="1">
      <c r="A418" s="65"/>
      <c r="B418" s="66"/>
      <c r="C418" s="67" t="str">
        <f t="shared" si="204"/>
        <v/>
      </c>
      <c r="D418" s="68" t="str">
        <f t="shared" si="205"/>
        <v/>
      </c>
      <c r="E418" s="69"/>
      <c r="F418" s="69"/>
      <c r="G418" s="71">
        <f>SUMIF('Nhập'!$J$11:$J$19999,$B418,'Nhập'!$M$11:$M$19999)</f>
        <v>0</v>
      </c>
      <c r="H418" s="71">
        <f>SUMIF('Nhập'!$J$11:$J$19999,$B418,'Nhập'!$O$11:$O$19999)</f>
        <v>0</v>
      </c>
      <c r="I418" s="71">
        <f>SUMIF(Xuat!$I$11:$I$19999,$B418,Xuat!$K$11:$K$19999)</f>
        <v>0</v>
      </c>
      <c r="J418" s="71">
        <f>SUMIF(Xuat!$I$11:$I$19999,$B418,Xuat!$K$11:$K$19999)</f>
        <v>0</v>
      </c>
      <c r="K418" s="71">
        <f t="shared" ref="K418:L418" si="822">E418+G418-I418</f>
        <v>0</v>
      </c>
      <c r="L418" s="71">
        <f t="shared" si="822"/>
        <v>0</v>
      </c>
      <c r="M418" s="71">
        <f t="shared" ref="M418:N418" si="823">E418+G418</f>
        <v>0</v>
      </c>
      <c r="N418" s="71">
        <f t="shared" si="823"/>
        <v>0</v>
      </c>
      <c r="O418" s="73" t="str">
        <f t="shared" si="5"/>
        <v/>
      </c>
      <c r="P418" s="71">
        <f t="shared" si="6"/>
        <v>0</v>
      </c>
      <c r="Q418" s="74"/>
      <c r="R418" s="75"/>
      <c r="S418" s="75"/>
      <c r="T418" s="75"/>
      <c r="U418" s="75"/>
      <c r="V418" s="75"/>
      <c r="W418" s="75"/>
      <c r="X418" s="75"/>
      <c r="Y418" s="75"/>
      <c r="Z418" s="75"/>
    </row>
    <row r="419" ht="18.75" customHeight="1">
      <c r="A419" s="65"/>
      <c r="B419" s="66"/>
      <c r="C419" s="67" t="str">
        <f t="shared" si="204"/>
        <v/>
      </c>
      <c r="D419" s="68" t="str">
        <f t="shared" si="205"/>
        <v/>
      </c>
      <c r="E419" s="69"/>
      <c r="F419" s="69"/>
      <c r="G419" s="71">
        <f>SUMIF('Nhập'!$J$11:$J$19999,$B419,'Nhập'!$M$11:$M$19999)</f>
        <v>0</v>
      </c>
      <c r="H419" s="71">
        <f>SUMIF('Nhập'!$J$11:$J$19999,$B419,'Nhập'!$O$11:$O$19999)</f>
        <v>0</v>
      </c>
      <c r="I419" s="71">
        <f>SUMIF(Xuat!$I$11:$I$19999,$B419,Xuat!$K$11:$K$19999)</f>
        <v>0</v>
      </c>
      <c r="J419" s="71">
        <f>SUMIF(Xuat!$I$11:$I$19999,$B419,Xuat!$K$11:$K$19999)</f>
        <v>0</v>
      </c>
      <c r="K419" s="71">
        <f t="shared" ref="K419:L419" si="824">E419+G419-I419</f>
        <v>0</v>
      </c>
      <c r="L419" s="71">
        <f t="shared" si="824"/>
        <v>0</v>
      </c>
      <c r="M419" s="71">
        <f t="shared" ref="M419:N419" si="825">E419+G419</f>
        <v>0</v>
      </c>
      <c r="N419" s="71">
        <f t="shared" si="825"/>
        <v>0</v>
      </c>
      <c r="O419" s="73" t="str">
        <f t="shared" si="5"/>
        <v/>
      </c>
      <c r="P419" s="71">
        <f t="shared" si="6"/>
        <v>0</v>
      </c>
      <c r="Q419" s="74"/>
      <c r="R419" s="75"/>
      <c r="S419" s="75"/>
      <c r="T419" s="75"/>
      <c r="U419" s="75"/>
      <c r="V419" s="75"/>
      <c r="W419" s="75"/>
      <c r="X419" s="75"/>
      <c r="Y419" s="75"/>
      <c r="Z419" s="75"/>
    </row>
    <row r="420" ht="18.75" customHeight="1">
      <c r="A420" s="65"/>
      <c r="B420" s="66"/>
      <c r="C420" s="67" t="str">
        <f t="shared" si="204"/>
        <v/>
      </c>
      <c r="D420" s="68" t="str">
        <f t="shared" si="205"/>
        <v/>
      </c>
      <c r="E420" s="69"/>
      <c r="F420" s="69"/>
      <c r="G420" s="71">
        <f>SUMIF('Nhập'!$J$11:$J$19999,$B420,'Nhập'!$M$11:$M$19999)</f>
        <v>0</v>
      </c>
      <c r="H420" s="71">
        <f>SUMIF('Nhập'!$J$11:$J$19999,$B420,'Nhập'!$O$11:$O$19999)</f>
        <v>0</v>
      </c>
      <c r="I420" s="71">
        <f>SUMIF(Xuat!$I$11:$I$19999,$B420,Xuat!$K$11:$K$19999)</f>
        <v>0</v>
      </c>
      <c r="J420" s="71">
        <f>SUMIF(Xuat!$I$11:$I$19999,$B420,Xuat!$K$11:$K$19999)</f>
        <v>0</v>
      </c>
      <c r="K420" s="71">
        <f t="shared" ref="K420:L420" si="826">E420+G420-I420</f>
        <v>0</v>
      </c>
      <c r="L420" s="71">
        <f t="shared" si="826"/>
        <v>0</v>
      </c>
      <c r="M420" s="71">
        <f t="shared" ref="M420:N420" si="827">E420+G420</f>
        <v>0</v>
      </c>
      <c r="N420" s="71">
        <f t="shared" si="827"/>
        <v>0</v>
      </c>
      <c r="O420" s="73" t="str">
        <f t="shared" si="5"/>
        <v/>
      </c>
      <c r="P420" s="71">
        <f t="shared" si="6"/>
        <v>0</v>
      </c>
      <c r="Q420" s="74"/>
      <c r="R420" s="75"/>
      <c r="S420" s="75"/>
      <c r="T420" s="75"/>
      <c r="U420" s="75"/>
      <c r="V420" s="75"/>
      <c r="W420" s="75"/>
      <c r="X420" s="75"/>
      <c r="Y420" s="75"/>
      <c r="Z420" s="75"/>
    </row>
    <row r="421" ht="18.75" customHeight="1">
      <c r="A421" s="65"/>
      <c r="B421" s="66"/>
      <c r="C421" s="67" t="str">
        <f t="shared" si="204"/>
        <v/>
      </c>
      <c r="D421" s="68" t="str">
        <f t="shared" si="205"/>
        <v/>
      </c>
      <c r="E421" s="69"/>
      <c r="F421" s="69"/>
      <c r="G421" s="71">
        <f>SUMIF('Nhập'!$J$11:$J$19999,$B421,'Nhập'!$M$11:$M$19999)</f>
        <v>0</v>
      </c>
      <c r="H421" s="71">
        <f>SUMIF('Nhập'!$J$11:$J$19999,$B421,'Nhập'!$O$11:$O$19999)</f>
        <v>0</v>
      </c>
      <c r="I421" s="71">
        <f>SUMIF(Xuat!$I$11:$I$19999,$B421,Xuat!$K$11:$K$19999)</f>
        <v>0</v>
      </c>
      <c r="J421" s="71">
        <f>SUMIF(Xuat!$I$11:$I$19999,$B421,Xuat!$K$11:$K$19999)</f>
        <v>0</v>
      </c>
      <c r="K421" s="71">
        <f t="shared" ref="K421:L421" si="828">E421+G421-I421</f>
        <v>0</v>
      </c>
      <c r="L421" s="71">
        <f t="shared" si="828"/>
        <v>0</v>
      </c>
      <c r="M421" s="71">
        <f t="shared" ref="M421:N421" si="829">E421+G421</f>
        <v>0</v>
      </c>
      <c r="N421" s="71">
        <f t="shared" si="829"/>
        <v>0</v>
      </c>
      <c r="O421" s="73" t="str">
        <f t="shared" si="5"/>
        <v/>
      </c>
      <c r="P421" s="71">
        <f t="shared" si="6"/>
        <v>0</v>
      </c>
      <c r="Q421" s="74"/>
      <c r="R421" s="75"/>
      <c r="S421" s="75"/>
      <c r="T421" s="75"/>
      <c r="U421" s="75"/>
      <c r="V421" s="75"/>
      <c r="W421" s="75"/>
      <c r="X421" s="75"/>
      <c r="Y421" s="75"/>
      <c r="Z421" s="75"/>
    </row>
    <row r="422" ht="18.75" customHeight="1">
      <c r="A422" s="65"/>
      <c r="B422" s="66"/>
      <c r="C422" s="67" t="str">
        <f t="shared" si="204"/>
        <v/>
      </c>
      <c r="D422" s="68" t="str">
        <f t="shared" si="205"/>
        <v/>
      </c>
      <c r="E422" s="69"/>
      <c r="F422" s="69"/>
      <c r="G422" s="71">
        <f>SUMIF('Nhập'!$J$11:$J$19999,$B422,'Nhập'!$M$11:$M$19999)</f>
        <v>0</v>
      </c>
      <c r="H422" s="71">
        <f>SUMIF('Nhập'!$J$11:$J$19999,$B422,'Nhập'!$O$11:$O$19999)</f>
        <v>0</v>
      </c>
      <c r="I422" s="71">
        <f>SUMIF(Xuat!$I$11:$I$19999,$B422,Xuat!$K$11:$K$19999)</f>
        <v>0</v>
      </c>
      <c r="J422" s="71">
        <f>SUMIF(Xuat!$I$11:$I$19999,$B422,Xuat!$K$11:$K$19999)</f>
        <v>0</v>
      </c>
      <c r="K422" s="71">
        <f t="shared" ref="K422:L422" si="830">E422+G422-I422</f>
        <v>0</v>
      </c>
      <c r="L422" s="71">
        <f t="shared" si="830"/>
        <v>0</v>
      </c>
      <c r="M422" s="71">
        <f t="shared" ref="M422:N422" si="831">E422+G422</f>
        <v>0</v>
      </c>
      <c r="N422" s="71">
        <f t="shared" si="831"/>
        <v>0</v>
      </c>
      <c r="O422" s="73" t="str">
        <f t="shared" si="5"/>
        <v/>
      </c>
      <c r="P422" s="71">
        <f t="shared" si="6"/>
        <v>0</v>
      </c>
      <c r="Q422" s="74"/>
      <c r="R422" s="75"/>
      <c r="S422" s="75"/>
      <c r="T422" s="75"/>
      <c r="U422" s="75"/>
      <c r="V422" s="75"/>
      <c r="W422" s="75"/>
      <c r="X422" s="75"/>
      <c r="Y422" s="75"/>
      <c r="Z422" s="75"/>
    </row>
    <row r="423" ht="18.75" customHeight="1">
      <c r="A423" s="65"/>
      <c r="B423" s="66"/>
      <c r="C423" s="67" t="str">
        <f t="shared" si="204"/>
        <v/>
      </c>
      <c r="D423" s="68" t="str">
        <f t="shared" si="205"/>
        <v/>
      </c>
      <c r="E423" s="69"/>
      <c r="F423" s="69"/>
      <c r="G423" s="71">
        <f>SUMIF('Nhập'!$J$11:$J$19999,$B423,'Nhập'!$M$11:$M$19999)</f>
        <v>0</v>
      </c>
      <c r="H423" s="71">
        <f>SUMIF('Nhập'!$J$11:$J$19999,$B423,'Nhập'!$O$11:$O$19999)</f>
        <v>0</v>
      </c>
      <c r="I423" s="71">
        <f>SUMIF(Xuat!$I$11:$I$19999,$B423,Xuat!$K$11:$K$19999)</f>
        <v>0</v>
      </c>
      <c r="J423" s="71">
        <f>SUMIF(Xuat!$I$11:$I$19999,$B423,Xuat!$K$11:$K$19999)</f>
        <v>0</v>
      </c>
      <c r="K423" s="71">
        <f t="shared" ref="K423:L423" si="832">E423+G423-I423</f>
        <v>0</v>
      </c>
      <c r="L423" s="71">
        <f t="shared" si="832"/>
        <v>0</v>
      </c>
      <c r="M423" s="71">
        <f t="shared" ref="M423:N423" si="833">E423+G423</f>
        <v>0</v>
      </c>
      <c r="N423" s="71">
        <f t="shared" si="833"/>
        <v>0</v>
      </c>
      <c r="O423" s="73" t="str">
        <f t="shared" si="5"/>
        <v/>
      </c>
      <c r="P423" s="71">
        <f t="shared" si="6"/>
        <v>0</v>
      </c>
      <c r="Q423" s="74"/>
      <c r="R423" s="75"/>
      <c r="S423" s="75"/>
      <c r="T423" s="75"/>
      <c r="U423" s="75"/>
      <c r="V423" s="75"/>
      <c r="W423" s="75"/>
      <c r="X423" s="75"/>
      <c r="Y423" s="75"/>
      <c r="Z423" s="75"/>
    </row>
    <row r="424" ht="18.75" customHeight="1">
      <c r="A424" s="65"/>
      <c r="B424" s="66"/>
      <c r="C424" s="67" t="str">
        <f t="shared" si="204"/>
        <v/>
      </c>
      <c r="D424" s="68" t="str">
        <f t="shared" si="205"/>
        <v/>
      </c>
      <c r="E424" s="69"/>
      <c r="F424" s="69"/>
      <c r="G424" s="71">
        <f>SUMIF('Nhập'!$J$11:$J$19999,$B424,'Nhập'!$M$11:$M$19999)</f>
        <v>0</v>
      </c>
      <c r="H424" s="71">
        <f>SUMIF('Nhập'!$J$11:$J$19999,$B424,'Nhập'!$O$11:$O$19999)</f>
        <v>0</v>
      </c>
      <c r="I424" s="71">
        <f>SUMIF(Xuat!$I$11:$I$19999,$B424,Xuat!$K$11:$K$19999)</f>
        <v>0</v>
      </c>
      <c r="J424" s="71">
        <f>SUMIF(Xuat!$I$11:$I$19999,$B424,Xuat!$K$11:$K$19999)</f>
        <v>0</v>
      </c>
      <c r="K424" s="71">
        <f t="shared" ref="K424:L424" si="834">E424+G424-I424</f>
        <v>0</v>
      </c>
      <c r="L424" s="71">
        <f t="shared" si="834"/>
        <v>0</v>
      </c>
      <c r="M424" s="71">
        <f t="shared" ref="M424:N424" si="835">E424+G424</f>
        <v>0</v>
      </c>
      <c r="N424" s="71">
        <f t="shared" si="835"/>
        <v>0</v>
      </c>
      <c r="O424" s="73" t="str">
        <f t="shared" si="5"/>
        <v/>
      </c>
      <c r="P424" s="71">
        <f t="shared" si="6"/>
        <v>0</v>
      </c>
      <c r="Q424" s="74"/>
      <c r="R424" s="75"/>
      <c r="S424" s="75"/>
      <c r="T424" s="75"/>
      <c r="U424" s="75"/>
      <c r="V424" s="75"/>
      <c r="W424" s="75"/>
      <c r="X424" s="75"/>
      <c r="Y424" s="75"/>
      <c r="Z424" s="75"/>
    </row>
    <row r="425" ht="18.75" customHeight="1">
      <c r="A425" s="65"/>
      <c r="B425" s="66"/>
      <c r="C425" s="67" t="str">
        <f t="shared" si="204"/>
        <v/>
      </c>
      <c r="D425" s="68" t="str">
        <f t="shared" si="205"/>
        <v/>
      </c>
      <c r="E425" s="69"/>
      <c r="F425" s="69"/>
      <c r="G425" s="71">
        <f>SUMIF('Nhập'!$J$11:$J$19999,$B425,'Nhập'!$M$11:$M$19999)</f>
        <v>0</v>
      </c>
      <c r="H425" s="71">
        <f>SUMIF('Nhập'!$J$11:$J$19999,$B425,'Nhập'!$O$11:$O$19999)</f>
        <v>0</v>
      </c>
      <c r="I425" s="71">
        <f>SUMIF(Xuat!$I$11:$I$19999,$B425,Xuat!$K$11:$K$19999)</f>
        <v>0</v>
      </c>
      <c r="J425" s="71">
        <f>SUMIF(Xuat!$I$11:$I$19999,$B425,Xuat!$K$11:$K$19999)</f>
        <v>0</v>
      </c>
      <c r="K425" s="71">
        <f t="shared" ref="K425:L425" si="836">E425+G425-I425</f>
        <v>0</v>
      </c>
      <c r="L425" s="71">
        <f t="shared" si="836"/>
        <v>0</v>
      </c>
      <c r="M425" s="71">
        <f t="shared" ref="M425:N425" si="837">E425+G425</f>
        <v>0</v>
      </c>
      <c r="N425" s="71">
        <f t="shared" si="837"/>
        <v>0</v>
      </c>
      <c r="O425" s="73" t="str">
        <f t="shared" si="5"/>
        <v/>
      </c>
      <c r="P425" s="71">
        <f t="shared" si="6"/>
        <v>0</v>
      </c>
      <c r="Q425" s="74"/>
      <c r="R425" s="75"/>
      <c r="S425" s="75"/>
      <c r="T425" s="75"/>
      <c r="U425" s="75"/>
      <c r="V425" s="75"/>
      <c r="W425" s="75"/>
      <c r="X425" s="75"/>
      <c r="Y425" s="75"/>
      <c r="Z425" s="75"/>
    </row>
    <row r="426" ht="18.75" customHeight="1">
      <c r="A426" s="65"/>
      <c r="B426" s="66"/>
      <c r="C426" s="67" t="str">
        <f t="shared" si="204"/>
        <v/>
      </c>
      <c r="D426" s="68" t="str">
        <f t="shared" si="205"/>
        <v/>
      </c>
      <c r="E426" s="69"/>
      <c r="F426" s="69"/>
      <c r="G426" s="71">
        <f>SUMIF('Nhập'!$J$11:$J$19999,$B426,'Nhập'!$M$11:$M$19999)</f>
        <v>0</v>
      </c>
      <c r="H426" s="71">
        <f>SUMIF('Nhập'!$J$11:$J$19999,$B426,'Nhập'!$O$11:$O$19999)</f>
        <v>0</v>
      </c>
      <c r="I426" s="71">
        <f>SUMIF(Xuat!$I$11:$I$19999,$B426,Xuat!$K$11:$K$19999)</f>
        <v>0</v>
      </c>
      <c r="J426" s="71">
        <f>SUMIF(Xuat!$I$11:$I$19999,$B426,Xuat!$K$11:$K$19999)</f>
        <v>0</v>
      </c>
      <c r="K426" s="71">
        <f t="shared" ref="K426:L426" si="838">E426+G426-I426</f>
        <v>0</v>
      </c>
      <c r="L426" s="71">
        <f t="shared" si="838"/>
        <v>0</v>
      </c>
      <c r="M426" s="71">
        <f t="shared" ref="M426:N426" si="839">E426+G426</f>
        <v>0</v>
      </c>
      <c r="N426" s="71">
        <f t="shared" si="839"/>
        <v>0</v>
      </c>
      <c r="O426" s="73" t="str">
        <f t="shared" si="5"/>
        <v/>
      </c>
      <c r="P426" s="71">
        <f t="shared" si="6"/>
        <v>0</v>
      </c>
      <c r="Q426" s="74"/>
      <c r="R426" s="75"/>
      <c r="S426" s="75"/>
      <c r="T426" s="75"/>
      <c r="U426" s="75"/>
      <c r="V426" s="75"/>
      <c r="W426" s="75"/>
      <c r="X426" s="75"/>
      <c r="Y426" s="75"/>
      <c r="Z426" s="75"/>
    </row>
    <row r="427" ht="18.75" customHeight="1">
      <c r="A427" s="65"/>
      <c r="B427" s="66"/>
      <c r="C427" s="67" t="str">
        <f t="shared" si="204"/>
        <v/>
      </c>
      <c r="D427" s="68" t="str">
        <f t="shared" si="205"/>
        <v/>
      </c>
      <c r="E427" s="69"/>
      <c r="F427" s="69"/>
      <c r="G427" s="71">
        <f>SUMIF('Nhập'!$J$11:$J$19999,$B427,'Nhập'!$M$11:$M$19999)</f>
        <v>0</v>
      </c>
      <c r="H427" s="71">
        <f>SUMIF('Nhập'!$J$11:$J$19999,$B427,'Nhập'!$O$11:$O$19999)</f>
        <v>0</v>
      </c>
      <c r="I427" s="71">
        <f>SUMIF(Xuat!$I$11:$I$19999,$B427,Xuat!$K$11:$K$19999)</f>
        <v>0</v>
      </c>
      <c r="J427" s="71">
        <f>SUMIF(Xuat!$I$11:$I$19999,$B427,Xuat!$K$11:$K$19999)</f>
        <v>0</v>
      </c>
      <c r="K427" s="71">
        <f t="shared" ref="K427:L427" si="840">E427+G427-I427</f>
        <v>0</v>
      </c>
      <c r="L427" s="71">
        <f t="shared" si="840"/>
        <v>0</v>
      </c>
      <c r="M427" s="71">
        <f t="shared" ref="M427:N427" si="841">E427+G427</f>
        <v>0</v>
      </c>
      <c r="N427" s="71">
        <f t="shared" si="841"/>
        <v>0</v>
      </c>
      <c r="O427" s="73" t="str">
        <f t="shared" si="5"/>
        <v/>
      </c>
      <c r="P427" s="71">
        <f t="shared" si="6"/>
        <v>0</v>
      </c>
      <c r="Q427" s="74"/>
      <c r="R427" s="75"/>
      <c r="S427" s="75"/>
      <c r="T427" s="75"/>
      <c r="U427" s="75"/>
      <c r="V427" s="75"/>
      <c r="W427" s="75"/>
      <c r="X427" s="75"/>
      <c r="Y427" s="75"/>
      <c r="Z427" s="75"/>
    </row>
    <row r="428" ht="18.75" customHeight="1">
      <c r="A428" s="65"/>
      <c r="B428" s="66"/>
      <c r="C428" s="67" t="str">
        <f t="shared" si="204"/>
        <v/>
      </c>
      <c r="D428" s="68" t="str">
        <f t="shared" si="205"/>
        <v/>
      </c>
      <c r="E428" s="69"/>
      <c r="F428" s="69"/>
      <c r="G428" s="71">
        <f>SUMIF('Nhập'!$J$11:$J$19999,$B428,'Nhập'!$M$11:$M$19999)</f>
        <v>0</v>
      </c>
      <c r="H428" s="71">
        <f>SUMIF('Nhập'!$J$11:$J$19999,$B428,'Nhập'!$O$11:$O$19999)</f>
        <v>0</v>
      </c>
      <c r="I428" s="71">
        <f>SUMIF(Xuat!$I$11:$I$19999,$B428,Xuat!$K$11:$K$19999)</f>
        <v>0</v>
      </c>
      <c r="J428" s="71">
        <f>SUMIF(Xuat!$I$11:$I$19999,$B428,Xuat!$K$11:$K$19999)</f>
        <v>0</v>
      </c>
      <c r="K428" s="71">
        <f t="shared" ref="K428:L428" si="842">E428+G428-I428</f>
        <v>0</v>
      </c>
      <c r="L428" s="71">
        <f t="shared" si="842"/>
        <v>0</v>
      </c>
      <c r="M428" s="71">
        <f t="shared" ref="M428:N428" si="843">E428+G428</f>
        <v>0</v>
      </c>
      <c r="N428" s="71">
        <f t="shared" si="843"/>
        <v>0</v>
      </c>
      <c r="O428" s="73" t="str">
        <f t="shared" si="5"/>
        <v/>
      </c>
      <c r="P428" s="71">
        <f t="shared" si="6"/>
        <v>0</v>
      </c>
      <c r="Q428" s="74"/>
      <c r="R428" s="75"/>
      <c r="S428" s="75"/>
      <c r="T428" s="75"/>
      <c r="U428" s="75"/>
      <c r="V428" s="75"/>
      <c r="W428" s="75"/>
      <c r="X428" s="75"/>
      <c r="Y428" s="75"/>
      <c r="Z428" s="75"/>
    </row>
    <row r="429" ht="18.75" customHeight="1">
      <c r="A429" s="65"/>
      <c r="B429" s="66"/>
      <c r="C429" s="67" t="str">
        <f t="shared" si="204"/>
        <v/>
      </c>
      <c r="D429" s="68" t="str">
        <f t="shared" si="205"/>
        <v/>
      </c>
      <c r="E429" s="69"/>
      <c r="F429" s="69"/>
      <c r="G429" s="71">
        <f>SUMIF('Nhập'!$J$11:$J$19999,$B429,'Nhập'!$M$11:$M$19999)</f>
        <v>0</v>
      </c>
      <c r="H429" s="71">
        <f>SUMIF('Nhập'!$J$11:$J$19999,$B429,'Nhập'!$O$11:$O$19999)</f>
        <v>0</v>
      </c>
      <c r="I429" s="71">
        <f>SUMIF(Xuat!$I$11:$I$19999,$B429,Xuat!$K$11:$K$19999)</f>
        <v>0</v>
      </c>
      <c r="J429" s="71">
        <f>SUMIF(Xuat!$I$11:$I$19999,$B429,Xuat!$K$11:$K$19999)</f>
        <v>0</v>
      </c>
      <c r="K429" s="71">
        <f t="shared" ref="K429:L429" si="844">E429+G429-I429</f>
        <v>0</v>
      </c>
      <c r="L429" s="71">
        <f t="shared" si="844"/>
        <v>0</v>
      </c>
      <c r="M429" s="71">
        <f t="shared" ref="M429:N429" si="845">E429+G429</f>
        <v>0</v>
      </c>
      <c r="N429" s="71">
        <f t="shared" si="845"/>
        <v>0</v>
      </c>
      <c r="O429" s="73" t="str">
        <f t="shared" si="5"/>
        <v/>
      </c>
      <c r="P429" s="71">
        <f t="shared" si="6"/>
        <v>0</v>
      </c>
      <c r="Q429" s="74"/>
      <c r="R429" s="75"/>
      <c r="S429" s="75"/>
      <c r="T429" s="75"/>
      <c r="U429" s="75"/>
      <c r="V429" s="75"/>
      <c r="W429" s="75"/>
      <c r="X429" s="75"/>
      <c r="Y429" s="75"/>
      <c r="Z429" s="75"/>
    </row>
    <row r="430" ht="18.75" customHeight="1">
      <c r="A430" s="65"/>
      <c r="B430" s="66"/>
      <c r="C430" s="67" t="str">
        <f t="shared" si="204"/>
        <v/>
      </c>
      <c r="D430" s="68" t="str">
        <f t="shared" si="205"/>
        <v/>
      </c>
      <c r="E430" s="69"/>
      <c r="F430" s="69"/>
      <c r="G430" s="71">
        <f>SUMIF('Nhập'!$J$11:$J$19999,$B430,'Nhập'!$M$11:$M$19999)</f>
        <v>0</v>
      </c>
      <c r="H430" s="71">
        <f>SUMIF('Nhập'!$J$11:$J$19999,$B430,'Nhập'!$O$11:$O$19999)</f>
        <v>0</v>
      </c>
      <c r="I430" s="71">
        <f>SUMIF(Xuat!$I$11:$I$19999,$B430,Xuat!$K$11:$K$19999)</f>
        <v>0</v>
      </c>
      <c r="J430" s="71">
        <f>SUMIF(Xuat!$I$11:$I$19999,$B430,Xuat!$K$11:$K$19999)</f>
        <v>0</v>
      </c>
      <c r="K430" s="71">
        <f t="shared" ref="K430:L430" si="846">E430+G430-I430</f>
        <v>0</v>
      </c>
      <c r="L430" s="71">
        <f t="shared" si="846"/>
        <v>0</v>
      </c>
      <c r="M430" s="71">
        <f t="shared" ref="M430:N430" si="847">E430+G430</f>
        <v>0</v>
      </c>
      <c r="N430" s="71">
        <f t="shared" si="847"/>
        <v>0</v>
      </c>
      <c r="O430" s="73" t="str">
        <f t="shared" si="5"/>
        <v/>
      </c>
      <c r="P430" s="71">
        <f t="shared" si="6"/>
        <v>0</v>
      </c>
      <c r="Q430" s="74"/>
      <c r="R430" s="75"/>
      <c r="S430" s="75"/>
      <c r="T430" s="75"/>
      <c r="U430" s="75"/>
      <c r="V430" s="75"/>
      <c r="W430" s="75"/>
      <c r="X430" s="75"/>
      <c r="Y430" s="75"/>
      <c r="Z430" s="75"/>
    </row>
    <row r="431" ht="18.75" customHeight="1">
      <c r="A431" s="65"/>
      <c r="B431" s="66"/>
      <c r="C431" s="67" t="str">
        <f t="shared" si="204"/>
        <v/>
      </c>
      <c r="D431" s="68" t="str">
        <f t="shared" si="205"/>
        <v/>
      </c>
      <c r="E431" s="69"/>
      <c r="F431" s="69"/>
      <c r="G431" s="71">
        <f>SUMIF('Nhập'!$J$11:$J$19999,$B431,'Nhập'!$M$11:$M$19999)</f>
        <v>0</v>
      </c>
      <c r="H431" s="71">
        <f>SUMIF('Nhập'!$J$11:$J$19999,$B431,'Nhập'!$O$11:$O$19999)</f>
        <v>0</v>
      </c>
      <c r="I431" s="71">
        <f>SUMIF(Xuat!$I$11:$I$19999,$B431,Xuat!$K$11:$K$19999)</f>
        <v>0</v>
      </c>
      <c r="J431" s="71">
        <f>SUMIF(Xuat!$I$11:$I$19999,$B431,Xuat!$K$11:$K$19999)</f>
        <v>0</v>
      </c>
      <c r="K431" s="71">
        <f t="shared" ref="K431:L431" si="848">E431+G431-I431</f>
        <v>0</v>
      </c>
      <c r="L431" s="71">
        <f t="shared" si="848"/>
        <v>0</v>
      </c>
      <c r="M431" s="71">
        <f t="shared" ref="M431:N431" si="849">E431+G431</f>
        <v>0</v>
      </c>
      <c r="N431" s="71">
        <f t="shared" si="849"/>
        <v>0</v>
      </c>
      <c r="O431" s="73" t="str">
        <f t="shared" si="5"/>
        <v/>
      </c>
      <c r="P431" s="71">
        <f t="shared" si="6"/>
        <v>0</v>
      </c>
      <c r="Q431" s="74"/>
      <c r="R431" s="75"/>
      <c r="S431" s="75"/>
      <c r="T431" s="75"/>
      <c r="U431" s="75"/>
      <c r="V431" s="75"/>
      <c r="W431" s="75"/>
      <c r="X431" s="75"/>
      <c r="Y431" s="75"/>
      <c r="Z431" s="75"/>
    </row>
    <row r="432" ht="18.75" customHeight="1">
      <c r="A432" s="65"/>
      <c r="B432" s="66"/>
      <c r="C432" s="67" t="str">
        <f t="shared" si="204"/>
        <v/>
      </c>
      <c r="D432" s="68" t="str">
        <f t="shared" si="205"/>
        <v/>
      </c>
      <c r="E432" s="69"/>
      <c r="F432" s="69"/>
      <c r="G432" s="71">
        <f>SUMIF('Nhập'!$J$11:$J$19999,$B432,'Nhập'!$M$11:$M$19999)</f>
        <v>0</v>
      </c>
      <c r="H432" s="71">
        <f>SUMIF('Nhập'!$J$11:$J$19999,$B432,'Nhập'!$O$11:$O$19999)</f>
        <v>0</v>
      </c>
      <c r="I432" s="71">
        <f>SUMIF(Xuat!$I$11:$I$19999,$B432,Xuat!$K$11:$K$19999)</f>
        <v>0</v>
      </c>
      <c r="J432" s="71">
        <f>SUMIF(Xuat!$I$11:$I$19999,$B432,Xuat!$K$11:$K$19999)</f>
        <v>0</v>
      </c>
      <c r="K432" s="71">
        <f t="shared" ref="K432:L432" si="850">E432+G432-I432</f>
        <v>0</v>
      </c>
      <c r="L432" s="71">
        <f t="shared" si="850"/>
        <v>0</v>
      </c>
      <c r="M432" s="71">
        <f t="shared" ref="M432:N432" si="851">E432+G432</f>
        <v>0</v>
      </c>
      <c r="N432" s="71">
        <f t="shared" si="851"/>
        <v>0</v>
      </c>
      <c r="O432" s="73" t="str">
        <f t="shared" si="5"/>
        <v/>
      </c>
      <c r="P432" s="71">
        <f t="shared" si="6"/>
        <v>0</v>
      </c>
      <c r="Q432" s="74"/>
      <c r="R432" s="75"/>
      <c r="S432" s="75"/>
      <c r="T432" s="75"/>
      <c r="U432" s="75"/>
      <c r="V432" s="75"/>
      <c r="W432" s="75"/>
      <c r="X432" s="75"/>
      <c r="Y432" s="75"/>
      <c r="Z432" s="75"/>
    </row>
    <row r="433" ht="18.75" customHeight="1">
      <c r="A433" s="65"/>
      <c r="B433" s="66"/>
      <c r="C433" s="67" t="str">
        <f t="shared" si="204"/>
        <v/>
      </c>
      <c r="D433" s="68" t="str">
        <f t="shared" si="205"/>
        <v/>
      </c>
      <c r="E433" s="69"/>
      <c r="F433" s="69"/>
      <c r="G433" s="71">
        <f>SUMIF('Nhập'!$J$11:$J$19999,$B433,'Nhập'!$M$11:$M$19999)</f>
        <v>0</v>
      </c>
      <c r="H433" s="71">
        <f>SUMIF('Nhập'!$J$11:$J$19999,$B433,'Nhập'!$O$11:$O$19999)</f>
        <v>0</v>
      </c>
      <c r="I433" s="71">
        <f>SUMIF(Xuat!$I$11:$I$19999,$B433,Xuat!$K$11:$K$19999)</f>
        <v>0</v>
      </c>
      <c r="J433" s="71">
        <f>SUMIF(Xuat!$I$11:$I$19999,$B433,Xuat!$K$11:$K$19999)</f>
        <v>0</v>
      </c>
      <c r="K433" s="71">
        <f t="shared" ref="K433:L433" si="852">E433+G433-I433</f>
        <v>0</v>
      </c>
      <c r="L433" s="71">
        <f t="shared" si="852"/>
        <v>0</v>
      </c>
      <c r="M433" s="71">
        <f t="shared" ref="M433:N433" si="853">E433+G433</f>
        <v>0</v>
      </c>
      <c r="N433" s="71">
        <f t="shared" si="853"/>
        <v>0</v>
      </c>
      <c r="O433" s="73" t="str">
        <f t="shared" si="5"/>
        <v/>
      </c>
      <c r="P433" s="71">
        <f t="shared" si="6"/>
        <v>0</v>
      </c>
      <c r="Q433" s="74"/>
      <c r="R433" s="75"/>
      <c r="S433" s="75"/>
      <c r="T433" s="75"/>
      <c r="U433" s="75"/>
      <c r="V433" s="75"/>
      <c r="W433" s="75"/>
      <c r="X433" s="75"/>
      <c r="Y433" s="75"/>
      <c r="Z433" s="75"/>
    </row>
    <row r="434" ht="18.75" customHeight="1">
      <c r="A434" s="65"/>
      <c r="B434" s="66"/>
      <c r="C434" s="67" t="str">
        <f t="shared" si="204"/>
        <v/>
      </c>
      <c r="D434" s="68" t="str">
        <f t="shared" si="205"/>
        <v/>
      </c>
      <c r="E434" s="69"/>
      <c r="F434" s="69"/>
      <c r="G434" s="71">
        <f>SUMIF('Nhập'!$J$11:$J$19999,$B434,'Nhập'!$M$11:$M$19999)</f>
        <v>0</v>
      </c>
      <c r="H434" s="71">
        <f>SUMIF('Nhập'!$J$11:$J$19999,$B434,'Nhập'!$O$11:$O$19999)</f>
        <v>0</v>
      </c>
      <c r="I434" s="71">
        <f>SUMIF(Xuat!$I$11:$I$19999,$B434,Xuat!$K$11:$K$19999)</f>
        <v>0</v>
      </c>
      <c r="J434" s="71">
        <f>SUMIF(Xuat!$I$11:$I$19999,$B434,Xuat!$K$11:$K$19999)</f>
        <v>0</v>
      </c>
      <c r="K434" s="71">
        <f t="shared" ref="K434:L434" si="854">E434+G434-I434</f>
        <v>0</v>
      </c>
      <c r="L434" s="71">
        <f t="shared" si="854"/>
        <v>0</v>
      </c>
      <c r="M434" s="71">
        <f t="shared" ref="M434:N434" si="855">E434+G434</f>
        <v>0</v>
      </c>
      <c r="N434" s="71">
        <f t="shared" si="855"/>
        <v>0</v>
      </c>
      <c r="O434" s="73" t="str">
        <f t="shared" si="5"/>
        <v/>
      </c>
      <c r="P434" s="71">
        <f t="shared" si="6"/>
        <v>0</v>
      </c>
      <c r="Q434" s="74"/>
      <c r="R434" s="75"/>
      <c r="S434" s="75"/>
      <c r="T434" s="75"/>
      <c r="U434" s="75"/>
      <c r="V434" s="75"/>
      <c r="W434" s="75"/>
      <c r="X434" s="75"/>
      <c r="Y434" s="75"/>
      <c r="Z434" s="75"/>
    </row>
    <row r="435" ht="18.75" customHeight="1">
      <c r="A435" s="65"/>
      <c r="B435" s="66"/>
      <c r="C435" s="67" t="str">
        <f t="shared" si="204"/>
        <v/>
      </c>
      <c r="D435" s="68" t="str">
        <f t="shared" si="205"/>
        <v/>
      </c>
      <c r="E435" s="69"/>
      <c r="F435" s="69"/>
      <c r="G435" s="71">
        <f>SUMIF('Nhập'!$J$11:$J$19999,$B435,'Nhập'!$M$11:$M$19999)</f>
        <v>0</v>
      </c>
      <c r="H435" s="71">
        <f>SUMIF('Nhập'!$J$11:$J$19999,$B435,'Nhập'!$O$11:$O$19999)</f>
        <v>0</v>
      </c>
      <c r="I435" s="71">
        <f>SUMIF(Xuat!$I$11:$I$19999,$B435,Xuat!$K$11:$K$19999)</f>
        <v>0</v>
      </c>
      <c r="J435" s="71">
        <f>SUMIF(Xuat!$I$11:$I$19999,$B435,Xuat!$K$11:$K$19999)</f>
        <v>0</v>
      </c>
      <c r="K435" s="71">
        <f t="shared" ref="K435:L435" si="856">E435+G435-I435</f>
        <v>0</v>
      </c>
      <c r="L435" s="71">
        <f t="shared" si="856"/>
        <v>0</v>
      </c>
      <c r="M435" s="71">
        <f t="shared" ref="M435:N435" si="857">E435+G435</f>
        <v>0</v>
      </c>
      <c r="N435" s="71">
        <f t="shared" si="857"/>
        <v>0</v>
      </c>
      <c r="O435" s="73" t="str">
        <f t="shared" si="5"/>
        <v/>
      </c>
      <c r="P435" s="71">
        <f t="shared" si="6"/>
        <v>0</v>
      </c>
      <c r="Q435" s="74"/>
      <c r="R435" s="75"/>
      <c r="S435" s="75"/>
      <c r="T435" s="75"/>
      <c r="U435" s="75"/>
      <c r="V435" s="75"/>
      <c r="W435" s="75"/>
      <c r="X435" s="75"/>
      <c r="Y435" s="75"/>
      <c r="Z435" s="75"/>
    </row>
    <row r="436" ht="18.75" customHeight="1">
      <c r="A436" s="65"/>
      <c r="B436" s="66"/>
      <c r="C436" s="67" t="str">
        <f t="shared" si="204"/>
        <v/>
      </c>
      <c r="D436" s="68" t="str">
        <f t="shared" si="205"/>
        <v/>
      </c>
      <c r="E436" s="69"/>
      <c r="F436" s="69"/>
      <c r="G436" s="71">
        <f>SUMIF('Nhập'!$J$11:$J$19999,$B436,'Nhập'!$M$11:$M$19999)</f>
        <v>0</v>
      </c>
      <c r="H436" s="71">
        <f>SUMIF('Nhập'!$J$11:$J$19999,$B436,'Nhập'!$O$11:$O$19999)</f>
        <v>0</v>
      </c>
      <c r="I436" s="71">
        <f>SUMIF(Xuat!$I$11:$I$19999,$B436,Xuat!$K$11:$K$19999)</f>
        <v>0</v>
      </c>
      <c r="J436" s="71">
        <f>SUMIF(Xuat!$I$11:$I$19999,$B436,Xuat!$K$11:$K$19999)</f>
        <v>0</v>
      </c>
      <c r="K436" s="71">
        <f t="shared" ref="K436:L436" si="858">E436+G436-I436</f>
        <v>0</v>
      </c>
      <c r="L436" s="71">
        <f t="shared" si="858"/>
        <v>0</v>
      </c>
      <c r="M436" s="71">
        <f t="shared" ref="M436:N436" si="859">E436+G436</f>
        <v>0</v>
      </c>
      <c r="N436" s="71">
        <f t="shared" si="859"/>
        <v>0</v>
      </c>
      <c r="O436" s="73" t="str">
        <f t="shared" si="5"/>
        <v/>
      </c>
      <c r="P436" s="71">
        <f t="shared" si="6"/>
        <v>0</v>
      </c>
      <c r="Q436" s="74"/>
      <c r="R436" s="75"/>
      <c r="S436" s="75"/>
      <c r="T436" s="75"/>
      <c r="U436" s="75"/>
      <c r="V436" s="75"/>
      <c r="W436" s="75"/>
      <c r="X436" s="75"/>
      <c r="Y436" s="75"/>
      <c r="Z436" s="75"/>
    </row>
    <row r="437" ht="18.75" customHeight="1">
      <c r="A437" s="65"/>
      <c r="B437" s="66"/>
      <c r="C437" s="67" t="str">
        <f t="shared" si="204"/>
        <v/>
      </c>
      <c r="D437" s="68" t="str">
        <f t="shared" si="205"/>
        <v/>
      </c>
      <c r="E437" s="69"/>
      <c r="F437" s="69"/>
      <c r="G437" s="71">
        <f>SUMIF('Nhập'!$J$11:$J$19999,$B437,'Nhập'!$M$11:$M$19999)</f>
        <v>0</v>
      </c>
      <c r="H437" s="71">
        <f>SUMIF('Nhập'!$J$11:$J$19999,$B437,'Nhập'!$O$11:$O$19999)</f>
        <v>0</v>
      </c>
      <c r="I437" s="71">
        <f>SUMIF(Xuat!$I$11:$I$19999,$B437,Xuat!$K$11:$K$19999)</f>
        <v>0</v>
      </c>
      <c r="J437" s="71">
        <f>SUMIF(Xuat!$I$11:$I$19999,$B437,Xuat!$K$11:$K$19999)</f>
        <v>0</v>
      </c>
      <c r="K437" s="71">
        <f t="shared" ref="K437:L437" si="860">E437+G437-I437</f>
        <v>0</v>
      </c>
      <c r="L437" s="71">
        <f t="shared" si="860"/>
        <v>0</v>
      </c>
      <c r="M437" s="71">
        <f t="shared" ref="M437:N437" si="861">E437+G437</f>
        <v>0</v>
      </c>
      <c r="N437" s="71">
        <f t="shared" si="861"/>
        <v>0</v>
      </c>
      <c r="O437" s="73" t="str">
        <f t="shared" si="5"/>
        <v/>
      </c>
      <c r="P437" s="71">
        <f t="shared" si="6"/>
        <v>0</v>
      </c>
      <c r="Q437" s="74"/>
      <c r="R437" s="75"/>
      <c r="S437" s="75"/>
      <c r="T437" s="75"/>
      <c r="U437" s="75"/>
      <c r="V437" s="75"/>
      <c r="W437" s="75"/>
      <c r="X437" s="75"/>
      <c r="Y437" s="75"/>
      <c r="Z437" s="75"/>
    </row>
    <row r="438" ht="18.75" customHeight="1">
      <c r="A438" s="65"/>
      <c r="B438" s="66"/>
      <c r="C438" s="67" t="str">
        <f t="shared" si="204"/>
        <v/>
      </c>
      <c r="D438" s="68" t="str">
        <f t="shared" si="205"/>
        <v/>
      </c>
      <c r="E438" s="69"/>
      <c r="F438" s="69"/>
      <c r="G438" s="71">
        <f>SUMIF('Nhập'!$J$11:$J$19999,$B438,'Nhập'!$M$11:$M$19999)</f>
        <v>0</v>
      </c>
      <c r="H438" s="71">
        <f>SUMIF('Nhập'!$J$11:$J$19999,$B438,'Nhập'!$O$11:$O$19999)</f>
        <v>0</v>
      </c>
      <c r="I438" s="71">
        <f>SUMIF(Xuat!$I$11:$I$19999,$B438,Xuat!$K$11:$K$19999)</f>
        <v>0</v>
      </c>
      <c r="J438" s="71">
        <f>SUMIF(Xuat!$I$11:$I$19999,$B438,Xuat!$K$11:$K$19999)</f>
        <v>0</v>
      </c>
      <c r="K438" s="71">
        <f t="shared" ref="K438:L438" si="862">E438+G438-I438</f>
        <v>0</v>
      </c>
      <c r="L438" s="71">
        <f t="shared" si="862"/>
        <v>0</v>
      </c>
      <c r="M438" s="71">
        <f t="shared" ref="M438:N438" si="863">E438+G438</f>
        <v>0</v>
      </c>
      <c r="N438" s="71">
        <f t="shared" si="863"/>
        <v>0</v>
      </c>
      <c r="O438" s="73" t="str">
        <f t="shared" si="5"/>
        <v/>
      </c>
      <c r="P438" s="71">
        <f t="shared" si="6"/>
        <v>0</v>
      </c>
      <c r="Q438" s="74"/>
      <c r="R438" s="75"/>
      <c r="S438" s="75"/>
      <c r="T438" s="75"/>
      <c r="U438" s="75"/>
      <c r="V438" s="75"/>
      <c r="W438" s="75"/>
      <c r="X438" s="75"/>
      <c r="Y438" s="75"/>
      <c r="Z438" s="75"/>
    </row>
    <row r="439" ht="18.75" customHeight="1">
      <c r="A439" s="65"/>
      <c r="B439" s="66"/>
      <c r="C439" s="67" t="str">
        <f t="shared" si="204"/>
        <v/>
      </c>
      <c r="D439" s="68" t="str">
        <f t="shared" si="205"/>
        <v/>
      </c>
      <c r="E439" s="69"/>
      <c r="F439" s="69"/>
      <c r="G439" s="71">
        <f>SUMIF('Nhập'!$J$11:$J$19999,$B439,'Nhập'!$M$11:$M$19999)</f>
        <v>0</v>
      </c>
      <c r="H439" s="71">
        <f>SUMIF('Nhập'!$J$11:$J$19999,$B439,'Nhập'!$O$11:$O$19999)</f>
        <v>0</v>
      </c>
      <c r="I439" s="71">
        <f>SUMIF(Xuat!$I$11:$I$19999,$B439,Xuat!$K$11:$K$19999)</f>
        <v>0</v>
      </c>
      <c r="J439" s="71">
        <f>SUMIF(Xuat!$I$11:$I$19999,$B439,Xuat!$K$11:$K$19999)</f>
        <v>0</v>
      </c>
      <c r="K439" s="71">
        <f t="shared" ref="K439:L439" si="864">E439+G439-I439</f>
        <v>0</v>
      </c>
      <c r="L439" s="71">
        <f t="shared" si="864"/>
        <v>0</v>
      </c>
      <c r="M439" s="71">
        <f t="shared" ref="M439:N439" si="865">E439+G439</f>
        <v>0</v>
      </c>
      <c r="N439" s="71">
        <f t="shared" si="865"/>
        <v>0</v>
      </c>
      <c r="O439" s="73" t="str">
        <f t="shared" si="5"/>
        <v/>
      </c>
      <c r="P439" s="71">
        <f t="shared" si="6"/>
        <v>0</v>
      </c>
      <c r="Q439" s="74"/>
      <c r="R439" s="75"/>
      <c r="S439" s="75"/>
      <c r="T439" s="75"/>
      <c r="U439" s="75"/>
      <c r="V439" s="75"/>
      <c r="W439" s="75"/>
      <c r="X439" s="75"/>
      <c r="Y439" s="75"/>
      <c r="Z439" s="75"/>
    </row>
    <row r="440" ht="18.75" customHeight="1">
      <c r="A440" s="65"/>
      <c r="B440" s="66"/>
      <c r="C440" s="67" t="str">
        <f t="shared" si="204"/>
        <v/>
      </c>
      <c r="D440" s="68" t="str">
        <f t="shared" si="205"/>
        <v/>
      </c>
      <c r="E440" s="69"/>
      <c r="F440" s="69"/>
      <c r="G440" s="71">
        <f>SUMIF('Nhập'!$J$11:$J$19999,$B440,'Nhập'!$M$11:$M$19999)</f>
        <v>0</v>
      </c>
      <c r="H440" s="71">
        <f>SUMIF('Nhập'!$J$11:$J$19999,$B440,'Nhập'!$O$11:$O$19999)</f>
        <v>0</v>
      </c>
      <c r="I440" s="71">
        <f>SUMIF(Xuat!$I$11:$I$19999,$B440,Xuat!$K$11:$K$19999)</f>
        <v>0</v>
      </c>
      <c r="J440" s="71">
        <f>SUMIF(Xuat!$I$11:$I$19999,$B440,Xuat!$K$11:$K$19999)</f>
        <v>0</v>
      </c>
      <c r="K440" s="71">
        <f t="shared" ref="K440:L440" si="866">E440+G440-I440</f>
        <v>0</v>
      </c>
      <c r="L440" s="71">
        <f t="shared" si="866"/>
        <v>0</v>
      </c>
      <c r="M440" s="71">
        <f t="shared" ref="M440:N440" si="867">E440+G440</f>
        <v>0</v>
      </c>
      <c r="N440" s="71">
        <f t="shared" si="867"/>
        <v>0</v>
      </c>
      <c r="O440" s="73" t="str">
        <f t="shared" si="5"/>
        <v/>
      </c>
      <c r="P440" s="71">
        <f t="shared" si="6"/>
        <v>0</v>
      </c>
      <c r="Q440" s="74"/>
      <c r="R440" s="75"/>
      <c r="S440" s="75"/>
      <c r="T440" s="75"/>
      <c r="U440" s="75"/>
      <c r="V440" s="75"/>
      <c r="W440" s="75"/>
      <c r="X440" s="75"/>
      <c r="Y440" s="75"/>
      <c r="Z440" s="75"/>
    </row>
    <row r="441" ht="18.75" customHeight="1">
      <c r="A441" s="65"/>
      <c r="B441" s="66"/>
      <c r="C441" s="67" t="str">
        <f t="shared" si="204"/>
        <v/>
      </c>
      <c r="D441" s="68" t="str">
        <f t="shared" si="205"/>
        <v/>
      </c>
      <c r="E441" s="69"/>
      <c r="F441" s="69"/>
      <c r="G441" s="71">
        <f>SUMIF('Nhập'!$J$11:$J$19999,$B441,'Nhập'!$M$11:$M$19999)</f>
        <v>0</v>
      </c>
      <c r="H441" s="71">
        <f>SUMIF('Nhập'!$J$11:$J$19999,$B441,'Nhập'!$O$11:$O$19999)</f>
        <v>0</v>
      </c>
      <c r="I441" s="71">
        <f>SUMIF(Xuat!$I$11:$I$19999,$B441,Xuat!$K$11:$K$19999)</f>
        <v>0</v>
      </c>
      <c r="J441" s="71">
        <f>SUMIF(Xuat!$I$11:$I$19999,$B441,Xuat!$K$11:$K$19999)</f>
        <v>0</v>
      </c>
      <c r="K441" s="71">
        <f t="shared" ref="K441:L441" si="868">E441+G441-I441</f>
        <v>0</v>
      </c>
      <c r="L441" s="71">
        <f t="shared" si="868"/>
        <v>0</v>
      </c>
      <c r="M441" s="71">
        <f t="shared" ref="M441:N441" si="869">E441+G441</f>
        <v>0</v>
      </c>
      <c r="N441" s="71">
        <f t="shared" si="869"/>
        <v>0</v>
      </c>
      <c r="O441" s="73" t="str">
        <f t="shared" si="5"/>
        <v/>
      </c>
      <c r="P441" s="71">
        <f t="shared" si="6"/>
        <v>0</v>
      </c>
      <c r="Q441" s="74"/>
      <c r="R441" s="75"/>
      <c r="S441" s="75"/>
      <c r="T441" s="75"/>
      <c r="U441" s="75"/>
      <c r="V441" s="75"/>
      <c r="W441" s="75"/>
      <c r="X441" s="75"/>
      <c r="Y441" s="75"/>
      <c r="Z441" s="75"/>
    </row>
    <row r="442" ht="18.75" customHeight="1">
      <c r="A442" s="65"/>
      <c r="B442" s="66"/>
      <c r="C442" s="67" t="str">
        <f t="shared" si="204"/>
        <v/>
      </c>
      <c r="D442" s="68" t="str">
        <f t="shared" si="205"/>
        <v/>
      </c>
      <c r="E442" s="69"/>
      <c r="F442" s="69"/>
      <c r="G442" s="71">
        <f>SUMIF('Nhập'!$J$11:$J$19999,$B442,'Nhập'!$M$11:$M$19999)</f>
        <v>0</v>
      </c>
      <c r="H442" s="71">
        <f>SUMIF('Nhập'!$J$11:$J$19999,$B442,'Nhập'!$O$11:$O$19999)</f>
        <v>0</v>
      </c>
      <c r="I442" s="71">
        <f>SUMIF(Xuat!$I$11:$I$19999,$B442,Xuat!$K$11:$K$19999)</f>
        <v>0</v>
      </c>
      <c r="J442" s="71">
        <f>SUMIF(Xuat!$I$11:$I$19999,$B442,Xuat!$K$11:$K$19999)</f>
        <v>0</v>
      </c>
      <c r="K442" s="71">
        <f t="shared" ref="K442:L442" si="870">E442+G442-I442</f>
        <v>0</v>
      </c>
      <c r="L442" s="71">
        <f t="shared" si="870"/>
        <v>0</v>
      </c>
      <c r="M442" s="71">
        <f t="shared" ref="M442:N442" si="871">E442+G442</f>
        <v>0</v>
      </c>
      <c r="N442" s="71">
        <f t="shared" si="871"/>
        <v>0</v>
      </c>
      <c r="O442" s="73" t="str">
        <f t="shared" si="5"/>
        <v/>
      </c>
      <c r="P442" s="71">
        <f t="shared" si="6"/>
        <v>0</v>
      </c>
      <c r="Q442" s="74"/>
      <c r="R442" s="75"/>
      <c r="S442" s="75"/>
      <c r="T442" s="75"/>
      <c r="U442" s="75"/>
      <c r="V442" s="75"/>
      <c r="W442" s="75"/>
      <c r="X442" s="75"/>
      <c r="Y442" s="75"/>
      <c r="Z442" s="75"/>
    </row>
    <row r="443" ht="18.75" customHeight="1">
      <c r="A443" s="65"/>
      <c r="B443" s="66"/>
      <c r="C443" s="67" t="str">
        <f t="shared" si="204"/>
        <v/>
      </c>
      <c r="D443" s="68" t="str">
        <f t="shared" si="205"/>
        <v/>
      </c>
      <c r="E443" s="69"/>
      <c r="F443" s="69"/>
      <c r="G443" s="71">
        <f>SUMIF('Nhập'!$J$11:$J$19999,$B443,'Nhập'!$M$11:$M$19999)</f>
        <v>0</v>
      </c>
      <c r="H443" s="71">
        <f>SUMIF('Nhập'!$J$11:$J$19999,$B443,'Nhập'!$O$11:$O$19999)</f>
        <v>0</v>
      </c>
      <c r="I443" s="71">
        <f>SUMIF(Xuat!$I$11:$I$19999,$B443,Xuat!$K$11:$K$19999)</f>
        <v>0</v>
      </c>
      <c r="J443" s="71">
        <f>SUMIF(Xuat!$I$11:$I$19999,$B443,Xuat!$K$11:$K$19999)</f>
        <v>0</v>
      </c>
      <c r="K443" s="71">
        <f t="shared" ref="K443:L443" si="872">E443+G443-I443</f>
        <v>0</v>
      </c>
      <c r="L443" s="71">
        <f t="shared" si="872"/>
        <v>0</v>
      </c>
      <c r="M443" s="71">
        <f t="shared" ref="M443:N443" si="873">E443+G443</f>
        <v>0</v>
      </c>
      <c r="N443" s="71">
        <f t="shared" si="873"/>
        <v>0</v>
      </c>
      <c r="O443" s="73" t="str">
        <f t="shared" si="5"/>
        <v/>
      </c>
      <c r="P443" s="71">
        <f t="shared" si="6"/>
        <v>0</v>
      </c>
      <c r="Q443" s="74"/>
      <c r="R443" s="75"/>
      <c r="S443" s="75"/>
      <c r="T443" s="75"/>
      <c r="U443" s="75"/>
      <c r="V443" s="75"/>
      <c r="W443" s="75"/>
      <c r="X443" s="75"/>
      <c r="Y443" s="75"/>
      <c r="Z443" s="75"/>
    </row>
    <row r="444" ht="18.75" customHeight="1">
      <c r="A444" s="65"/>
      <c r="B444" s="66"/>
      <c r="C444" s="67" t="str">
        <f t="shared" si="204"/>
        <v/>
      </c>
      <c r="D444" s="68" t="str">
        <f t="shared" si="205"/>
        <v/>
      </c>
      <c r="E444" s="69"/>
      <c r="F444" s="69"/>
      <c r="G444" s="71">
        <f>SUMIF('Nhập'!$J$11:$J$19999,$B444,'Nhập'!$M$11:$M$19999)</f>
        <v>0</v>
      </c>
      <c r="H444" s="71">
        <f>SUMIF('Nhập'!$J$11:$J$19999,$B444,'Nhập'!$O$11:$O$19999)</f>
        <v>0</v>
      </c>
      <c r="I444" s="71">
        <f>SUMIF(Xuat!$I$11:$I$19999,$B444,Xuat!$K$11:$K$19999)</f>
        <v>0</v>
      </c>
      <c r="J444" s="71">
        <f>SUMIF(Xuat!$I$11:$I$19999,$B444,Xuat!$K$11:$K$19999)</f>
        <v>0</v>
      </c>
      <c r="K444" s="71">
        <f t="shared" ref="K444:L444" si="874">E444+G444-I444</f>
        <v>0</v>
      </c>
      <c r="L444" s="71">
        <f t="shared" si="874"/>
        <v>0</v>
      </c>
      <c r="M444" s="71">
        <f t="shared" ref="M444:N444" si="875">E444+G444</f>
        <v>0</v>
      </c>
      <c r="N444" s="71">
        <f t="shared" si="875"/>
        <v>0</v>
      </c>
      <c r="O444" s="73" t="str">
        <f t="shared" si="5"/>
        <v/>
      </c>
      <c r="P444" s="71">
        <f t="shared" si="6"/>
        <v>0</v>
      </c>
      <c r="Q444" s="74"/>
      <c r="R444" s="75"/>
      <c r="S444" s="75"/>
      <c r="T444" s="75"/>
      <c r="U444" s="75"/>
      <c r="V444" s="75"/>
      <c r="W444" s="75"/>
      <c r="X444" s="75"/>
      <c r="Y444" s="75"/>
      <c r="Z444" s="75"/>
    </row>
    <row r="445" ht="18.75" customHeight="1">
      <c r="A445" s="65"/>
      <c r="B445" s="66"/>
      <c r="C445" s="67" t="str">
        <f t="shared" si="204"/>
        <v/>
      </c>
      <c r="D445" s="68" t="str">
        <f t="shared" si="205"/>
        <v/>
      </c>
      <c r="E445" s="69"/>
      <c r="F445" s="69"/>
      <c r="G445" s="71">
        <f>SUMIF('Nhập'!$J$11:$J$19999,$B445,'Nhập'!$M$11:$M$19999)</f>
        <v>0</v>
      </c>
      <c r="H445" s="71">
        <f>SUMIF('Nhập'!$J$11:$J$19999,$B445,'Nhập'!$O$11:$O$19999)</f>
        <v>0</v>
      </c>
      <c r="I445" s="71">
        <f>SUMIF(Xuat!$I$11:$I$19999,$B445,Xuat!$K$11:$K$19999)</f>
        <v>0</v>
      </c>
      <c r="J445" s="71">
        <f>SUMIF(Xuat!$I$11:$I$19999,$B445,Xuat!$K$11:$K$19999)</f>
        <v>0</v>
      </c>
      <c r="K445" s="71">
        <f t="shared" ref="K445:L445" si="876">E445+G445-I445</f>
        <v>0</v>
      </c>
      <c r="L445" s="71">
        <f t="shared" si="876"/>
        <v>0</v>
      </c>
      <c r="M445" s="71">
        <f t="shared" ref="M445:N445" si="877">E445+G445</f>
        <v>0</v>
      </c>
      <c r="N445" s="71">
        <f t="shared" si="877"/>
        <v>0</v>
      </c>
      <c r="O445" s="73" t="str">
        <f t="shared" si="5"/>
        <v/>
      </c>
      <c r="P445" s="71">
        <f t="shared" si="6"/>
        <v>0</v>
      </c>
      <c r="Q445" s="74"/>
      <c r="R445" s="75"/>
      <c r="S445" s="75"/>
      <c r="T445" s="75"/>
      <c r="U445" s="75"/>
      <c r="V445" s="75"/>
      <c r="W445" s="75"/>
      <c r="X445" s="75"/>
      <c r="Y445" s="75"/>
      <c r="Z445" s="75"/>
    </row>
    <row r="446" ht="18.75" customHeight="1">
      <c r="A446" s="65"/>
      <c r="B446" s="66"/>
      <c r="C446" s="67" t="str">
        <f t="shared" si="204"/>
        <v/>
      </c>
      <c r="D446" s="68" t="str">
        <f t="shared" si="205"/>
        <v/>
      </c>
      <c r="E446" s="69"/>
      <c r="F446" s="69"/>
      <c r="G446" s="71">
        <f>SUMIF('Nhập'!$J$11:$J$19999,$B446,'Nhập'!$M$11:$M$19999)</f>
        <v>0</v>
      </c>
      <c r="H446" s="71">
        <f>SUMIF('Nhập'!$J$11:$J$19999,$B446,'Nhập'!$O$11:$O$19999)</f>
        <v>0</v>
      </c>
      <c r="I446" s="71">
        <f>SUMIF(Xuat!$I$11:$I$19999,$B446,Xuat!$K$11:$K$19999)</f>
        <v>0</v>
      </c>
      <c r="J446" s="71">
        <f>SUMIF(Xuat!$I$11:$I$19999,$B446,Xuat!$K$11:$K$19999)</f>
        <v>0</v>
      </c>
      <c r="K446" s="71">
        <f t="shared" ref="K446:L446" si="878">E446+G446-I446</f>
        <v>0</v>
      </c>
      <c r="L446" s="71">
        <f t="shared" si="878"/>
        <v>0</v>
      </c>
      <c r="M446" s="71">
        <f t="shared" ref="M446:N446" si="879">E446+G446</f>
        <v>0</v>
      </c>
      <c r="N446" s="71">
        <f t="shared" si="879"/>
        <v>0</v>
      </c>
      <c r="O446" s="73" t="str">
        <f t="shared" si="5"/>
        <v/>
      </c>
      <c r="P446" s="71">
        <f t="shared" si="6"/>
        <v>0</v>
      </c>
      <c r="Q446" s="74"/>
      <c r="R446" s="75"/>
      <c r="S446" s="75"/>
      <c r="T446" s="75"/>
      <c r="U446" s="75"/>
      <c r="V446" s="75"/>
      <c r="W446" s="75"/>
      <c r="X446" s="75"/>
      <c r="Y446" s="75"/>
      <c r="Z446" s="75"/>
    </row>
    <row r="447" ht="18.75" customHeight="1">
      <c r="A447" s="65"/>
      <c r="B447" s="66"/>
      <c r="C447" s="67" t="str">
        <f t="shared" si="204"/>
        <v/>
      </c>
      <c r="D447" s="68" t="str">
        <f t="shared" si="205"/>
        <v/>
      </c>
      <c r="E447" s="69"/>
      <c r="F447" s="69"/>
      <c r="G447" s="71">
        <f>SUMIF('Nhập'!$J$11:$J$19999,$B447,'Nhập'!$M$11:$M$19999)</f>
        <v>0</v>
      </c>
      <c r="H447" s="71">
        <f>SUMIF('Nhập'!$J$11:$J$19999,$B447,'Nhập'!$O$11:$O$19999)</f>
        <v>0</v>
      </c>
      <c r="I447" s="71">
        <f>SUMIF(Xuat!$I$11:$I$19999,$B447,Xuat!$K$11:$K$19999)</f>
        <v>0</v>
      </c>
      <c r="J447" s="71">
        <f>SUMIF(Xuat!$I$11:$I$19999,$B447,Xuat!$K$11:$K$19999)</f>
        <v>0</v>
      </c>
      <c r="K447" s="71">
        <f t="shared" ref="K447:L447" si="880">E447+G447-I447</f>
        <v>0</v>
      </c>
      <c r="L447" s="71">
        <f t="shared" si="880"/>
        <v>0</v>
      </c>
      <c r="M447" s="71">
        <f t="shared" ref="M447:N447" si="881">E447+G447</f>
        <v>0</v>
      </c>
      <c r="N447" s="71">
        <f t="shared" si="881"/>
        <v>0</v>
      </c>
      <c r="O447" s="73" t="str">
        <f t="shared" si="5"/>
        <v/>
      </c>
      <c r="P447" s="71">
        <f t="shared" si="6"/>
        <v>0</v>
      </c>
      <c r="Q447" s="74"/>
      <c r="R447" s="75"/>
      <c r="S447" s="75"/>
      <c r="T447" s="75"/>
      <c r="U447" s="75"/>
      <c r="V447" s="75"/>
      <c r="W447" s="75"/>
      <c r="X447" s="75"/>
      <c r="Y447" s="75"/>
      <c r="Z447" s="75"/>
    </row>
    <row r="448" ht="18.75" customHeight="1">
      <c r="A448" s="65"/>
      <c r="B448" s="66"/>
      <c r="C448" s="67" t="str">
        <f t="shared" si="204"/>
        <v/>
      </c>
      <c r="D448" s="68" t="str">
        <f t="shared" si="205"/>
        <v/>
      </c>
      <c r="E448" s="69"/>
      <c r="F448" s="69"/>
      <c r="G448" s="71">
        <f>SUMIF('Nhập'!$J$11:$J$19999,$B448,'Nhập'!$M$11:$M$19999)</f>
        <v>0</v>
      </c>
      <c r="H448" s="71">
        <f>SUMIF('Nhập'!$J$11:$J$19999,$B448,'Nhập'!$O$11:$O$19999)</f>
        <v>0</v>
      </c>
      <c r="I448" s="71">
        <f>SUMIF(Xuat!$I$11:$I$19999,$B448,Xuat!$K$11:$K$19999)</f>
        <v>0</v>
      </c>
      <c r="J448" s="71">
        <f>SUMIF(Xuat!$I$11:$I$19999,$B448,Xuat!$K$11:$K$19999)</f>
        <v>0</v>
      </c>
      <c r="K448" s="71">
        <f t="shared" ref="K448:L448" si="882">E448+G448-I448</f>
        <v>0</v>
      </c>
      <c r="L448" s="71">
        <f t="shared" si="882"/>
        <v>0</v>
      </c>
      <c r="M448" s="71">
        <f t="shared" ref="M448:N448" si="883">E448+G448</f>
        <v>0</v>
      </c>
      <c r="N448" s="71">
        <f t="shared" si="883"/>
        <v>0</v>
      </c>
      <c r="O448" s="73" t="str">
        <f t="shared" si="5"/>
        <v/>
      </c>
      <c r="P448" s="71">
        <f t="shared" si="6"/>
        <v>0</v>
      </c>
      <c r="Q448" s="74"/>
      <c r="R448" s="75"/>
      <c r="S448" s="75"/>
      <c r="T448" s="75"/>
      <c r="U448" s="75"/>
      <c r="V448" s="75"/>
      <c r="W448" s="75"/>
      <c r="X448" s="75"/>
      <c r="Y448" s="75"/>
      <c r="Z448" s="75"/>
    </row>
    <row r="449" ht="18.75" customHeight="1">
      <c r="A449" s="65"/>
      <c r="B449" s="66"/>
      <c r="C449" s="67" t="str">
        <f t="shared" si="204"/>
        <v/>
      </c>
      <c r="D449" s="68" t="str">
        <f t="shared" si="205"/>
        <v/>
      </c>
      <c r="E449" s="69"/>
      <c r="F449" s="69"/>
      <c r="G449" s="71">
        <f>SUMIF('Nhập'!$J$11:$J$19999,$B449,'Nhập'!$M$11:$M$19999)</f>
        <v>0</v>
      </c>
      <c r="H449" s="71">
        <f>SUMIF('Nhập'!$J$11:$J$19999,$B449,'Nhập'!$O$11:$O$19999)</f>
        <v>0</v>
      </c>
      <c r="I449" s="71">
        <f>SUMIF(Xuat!$I$11:$I$19999,$B449,Xuat!$K$11:$K$19999)</f>
        <v>0</v>
      </c>
      <c r="J449" s="71">
        <f>SUMIF(Xuat!$I$11:$I$19999,$B449,Xuat!$K$11:$K$19999)</f>
        <v>0</v>
      </c>
      <c r="K449" s="71">
        <f t="shared" ref="K449:L449" si="884">E449+G449-I449</f>
        <v>0</v>
      </c>
      <c r="L449" s="71">
        <f t="shared" si="884"/>
        <v>0</v>
      </c>
      <c r="M449" s="71">
        <f t="shared" ref="M449:N449" si="885">E449+G449</f>
        <v>0</v>
      </c>
      <c r="N449" s="71">
        <f t="shared" si="885"/>
        <v>0</v>
      </c>
      <c r="O449" s="73" t="str">
        <f t="shared" si="5"/>
        <v/>
      </c>
      <c r="P449" s="71">
        <f t="shared" si="6"/>
        <v>0</v>
      </c>
      <c r="Q449" s="74"/>
      <c r="R449" s="75"/>
      <c r="S449" s="75"/>
      <c r="T449" s="75"/>
      <c r="U449" s="75"/>
      <c r="V449" s="75"/>
      <c r="W449" s="75"/>
      <c r="X449" s="75"/>
      <c r="Y449" s="75"/>
      <c r="Z449" s="75"/>
    </row>
    <row r="450" ht="18.75" customHeight="1">
      <c r="A450" s="65"/>
      <c r="B450" s="66"/>
      <c r="C450" s="67" t="str">
        <f t="shared" si="204"/>
        <v/>
      </c>
      <c r="D450" s="68" t="str">
        <f t="shared" si="205"/>
        <v/>
      </c>
      <c r="E450" s="69"/>
      <c r="F450" s="69"/>
      <c r="G450" s="71">
        <f>SUMIF('Nhập'!$J$11:$J$19999,$B450,'Nhập'!$M$11:$M$19999)</f>
        <v>0</v>
      </c>
      <c r="H450" s="71">
        <f>SUMIF('Nhập'!$J$11:$J$19999,$B450,'Nhập'!$O$11:$O$19999)</f>
        <v>0</v>
      </c>
      <c r="I450" s="71">
        <f>SUMIF(Xuat!$I$11:$I$19999,$B450,Xuat!$K$11:$K$19999)</f>
        <v>0</v>
      </c>
      <c r="J450" s="71">
        <f>SUMIF(Xuat!$I$11:$I$19999,$B450,Xuat!$K$11:$K$19999)</f>
        <v>0</v>
      </c>
      <c r="K450" s="71">
        <f t="shared" ref="K450:L450" si="886">E450+G450-I450</f>
        <v>0</v>
      </c>
      <c r="L450" s="71">
        <f t="shared" si="886"/>
        <v>0</v>
      </c>
      <c r="M450" s="71">
        <f t="shared" ref="M450:N450" si="887">E450+G450</f>
        <v>0</v>
      </c>
      <c r="N450" s="71">
        <f t="shared" si="887"/>
        <v>0</v>
      </c>
      <c r="O450" s="73" t="str">
        <f t="shared" si="5"/>
        <v/>
      </c>
      <c r="P450" s="71">
        <f t="shared" si="6"/>
        <v>0</v>
      </c>
      <c r="Q450" s="74"/>
      <c r="R450" s="75"/>
      <c r="S450" s="75"/>
      <c r="T450" s="75"/>
      <c r="U450" s="75"/>
      <c r="V450" s="75"/>
      <c r="W450" s="75"/>
      <c r="X450" s="75"/>
      <c r="Y450" s="75"/>
      <c r="Z450" s="75"/>
    </row>
    <row r="451" ht="18.75" customHeight="1">
      <c r="A451" s="65"/>
      <c r="B451" s="66"/>
      <c r="C451" s="67" t="str">
        <f t="shared" si="204"/>
        <v/>
      </c>
      <c r="D451" s="68" t="str">
        <f t="shared" si="205"/>
        <v/>
      </c>
      <c r="E451" s="69"/>
      <c r="F451" s="69"/>
      <c r="G451" s="71">
        <f>SUMIF('Nhập'!$J$11:$J$19999,$B451,'Nhập'!$M$11:$M$19999)</f>
        <v>0</v>
      </c>
      <c r="H451" s="71">
        <f>SUMIF('Nhập'!$J$11:$J$19999,$B451,'Nhập'!$O$11:$O$19999)</f>
        <v>0</v>
      </c>
      <c r="I451" s="71">
        <f>SUMIF(Xuat!$I$11:$I$19999,$B451,Xuat!$K$11:$K$19999)</f>
        <v>0</v>
      </c>
      <c r="J451" s="71">
        <f>SUMIF(Xuat!$I$11:$I$19999,$B451,Xuat!$K$11:$K$19999)</f>
        <v>0</v>
      </c>
      <c r="K451" s="71">
        <f t="shared" ref="K451:L451" si="888">E451+G451-I451</f>
        <v>0</v>
      </c>
      <c r="L451" s="71">
        <f t="shared" si="888"/>
        <v>0</v>
      </c>
      <c r="M451" s="71">
        <f t="shared" ref="M451:N451" si="889">E451+G451</f>
        <v>0</v>
      </c>
      <c r="N451" s="71">
        <f t="shared" si="889"/>
        <v>0</v>
      </c>
      <c r="O451" s="73" t="str">
        <f t="shared" si="5"/>
        <v/>
      </c>
      <c r="P451" s="71">
        <f t="shared" si="6"/>
        <v>0</v>
      </c>
      <c r="Q451" s="74"/>
      <c r="R451" s="75"/>
      <c r="S451" s="75"/>
      <c r="T451" s="75"/>
      <c r="U451" s="75"/>
      <c r="V451" s="75"/>
      <c r="W451" s="75"/>
      <c r="X451" s="75"/>
      <c r="Y451" s="75"/>
      <c r="Z451" s="75"/>
    </row>
    <row r="452" ht="18.75" customHeight="1">
      <c r="A452" s="65"/>
      <c r="B452" s="66"/>
      <c r="C452" s="67" t="str">
        <f t="shared" si="204"/>
        <v/>
      </c>
      <c r="D452" s="68" t="str">
        <f t="shared" si="205"/>
        <v/>
      </c>
      <c r="E452" s="69"/>
      <c r="F452" s="69"/>
      <c r="G452" s="71">
        <f>SUMIF('Nhập'!$J$11:$J$19999,$B452,'Nhập'!$M$11:$M$19999)</f>
        <v>0</v>
      </c>
      <c r="H452" s="71">
        <f>SUMIF('Nhập'!$J$11:$J$19999,$B452,'Nhập'!$O$11:$O$19999)</f>
        <v>0</v>
      </c>
      <c r="I452" s="71">
        <f>SUMIF(Xuat!$I$11:$I$19999,$B452,Xuat!$K$11:$K$19999)</f>
        <v>0</v>
      </c>
      <c r="J452" s="71">
        <f>SUMIF(Xuat!$I$11:$I$19999,$B452,Xuat!$K$11:$K$19999)</f>
        <v>0</v>
      </c>
      <c r="K452" s="71">
        <f t="shared" ref="K452:L452" si="890">E452+G452-I452</f>
        <v>0</v>
      </c>
      <c r="L452" s="71">
        <f t="shared" si="890"/>
        <v>0</v>
      </c>
      <c r="M452" s="71">
        <f t="shared" ref="M452:N452" si="891">E452+G452</f>
        <v>0</v>
      </c>
      <c r="N452" s="71">
        <f t="shared" si="891"/>
        <v>0</v>
      </c>
      <c r="O452" s="73" t="str">
        <f t="shared" si="5"/>
        <v/>
      </c>
      <c r="P452" s="71">
        <f t="shared" si="6"/>
        <v>0</v>
      </c>
      <c r="Q452" s="74"/>
      <c r="R452" s="75"/>
      <c r="S452" s="75"/>
      <c r="T452" s="75"/>
      <c r="U452" s="75"/>
      <c r="V452" s="75"/>
      <c r="W452" s="75"/>
      <c r="X452" s="75"/>
      <c r="Y452" s="75"/>
      <c r="Z452" s="75"/>
    </row>
    <row r="453" ht="18.75" customHeight="1">
      <c r="A453" s="65"/>
      <c r="B453" s="66"/>
      <c r="C453" s="67" t="str">
        <f t="shared" si="204"/>
        <v/>
      </c>
      <c r="D453" s="68" t="str">
        <f t="shared" si="205"/>
        <v/>
      </c>
      <c r="E453" s="69"/>
      <c r="F453" s="69"/>
      <c r="G453" s="71">
        <f>SUMIF('Nhập'!$J$11:$J$19999,$B453,'Nhập'!$M$11:$M$19999)</f>
        <v>0</v>
      </c>
      <c r="H453" s="71">
        <f>SUMIF('Nhập'!$J$11:$J$19999,$B453,'Nhập'!$O$11:$O$19999)</f>
        <v>0</v>
      </c>
      <c r="I453" s="71">
        <f>SUMIF(Xuat!$I$11:$I$19999,$B453,Xuat!$K$11:$K$19999)</f>
        <v>0</v>
      </c>
      <c r="J453" s="71">
        <f>SUMIF(Xuat!$I$11:$I$19999,$B453,Xuat!$K$11:$K$19999)</f>
        <v>0</v>
      </c>
      <c r="K453" s="71">
        <f t="shared" ref="K453:L453" si="892">E453+G453-I453</f>
        <v>0</v>
      </c>
      <c r="L453" s="71">
        <f t="shared" si="892"/>
        <v>0</v>
      </c>
      <c r="M453" s="71">
        <f t="shared" ref="M453:N453" si="893">E453+G453</f>
        <v>0</v>
      </c>
      <c r="N453" s="71">
        <f t="shared" si="893"/>
        <v>0</v>
      </c>
      <c r="O453" s="73" t="str">
        <f t="shared" si="5"/>
        <v/>
      </c>
      <c r="P453" s="71">
        <f t="shared" si="6"/>
        <v>0</v>
      </c>
      <c r="Q453" s="74"/>
      <c r="R453" s="75"/>
      <c r="S453" s="75"/>
      <c r="T453" s="75"/>
      <c r="U453" s="75"/>
      <c r="V453" s="75"/>
      <c r="W453" s="75"/>
      <c r="X453" s="75"/>
      <c r="Y453" s="75"/>
      <c r="Z453" s="75"/>
    </row>
    <row r="454" ht="18.75" customHeight="1">
      <c r="A454" s="65"/>
      <c r="B454" s="66"/>
      <c r="C454" s="67" t="str">
        <f t="shared" si="204"/>
        <v/>
      </c>
      <c r="D454" s="68" t="str">
        <f t="shared" si="205"/>
        <v/>
      </c>
      <c r="E454" s="69"/>
      <c r="F454" s="69"/>
      <c r="G454" s="71">
        <f>SUMIF('Nhập'!$J$11:$J$19999,$B454,'Nhập'!$M$11:$M$19999)</f>
        <v>0</v>
      </c>
      <c r="H454" s="71">
        <f>SUMIF('Nhập'!$J$11:$J$19999,$B454,'Nhập'!$O$11:$O$19999)</f>
        <v>0</v>
      </c>
      <c r="I454" s="71">
        <f>SUMIF(Xuat!$I$11:$I$19999,$B454,Xuat!$K$11:$K$19999)</f>
        <v>0</v>
      </c>
      <c r="J454" s="71">
        <f>SUMIF(Xuat!$I$11:$I$19999,$B454,Xuat!$K$11:$K$19999)</f>
        <v>0</v>
      </c>
      <c r="K454" s="71">
        <f t="shared" ref="K454:L454" si="894">E454+G454-I454</f>
        <v>0</v>
      </c>
      <c r="L454" s="71">
        <f t="shared" si="894"/>
        <v>0</v>
      </c>
      <c r="M454" s="71">
        <f t="shared" ref="M454:N454" si="895">E454+G454</f>
        <v>0</v>
      </c>
      <c r="N454" s="71">
        <f t="shared" si="895"/>
        <v>0</v>
      </c>
      <c r="O454" s="73" t="str">
        <f t="shared" si="5"/>
        <v/>
      </c>
      <c r="P454" s="71">
        <f t="shared" si="6"/>
        <v>0</v>
      </c>
      <c r="Q454" s="74"/>
      <c r="R454" s="75"/>
      <c r="S454" s="75"/>
      <c r="T454" s="75"/>
      <c r="U454" s="75"/>
      <c r="V454" s="75"/>
      <c r="W454" s="75"/>
      <c r="X454" s="75"/>
      <c r="Y454" s="75"/>
      <c r="Z454" s="75"/>
    </row>
    <row r="455" ht="18.75" customHeight="1">
      <c r="A455" s="65"/>
      <c r="B455" s="66"/>
      <c r="C455" s="67" t="str">
        <f t="shared" si="204"/>
        <v/>
      </c>
      <c r="D455" s="68" t="str">
        <f t="shared" si="205"/>
        <v/>
      </c>
      <c r="E455" s="69"/>
      <c r="F455" s="69"/>
      <c r="G455" s="71">
        <f>SUMIF('Nhập'!$J$11:$J$19999,$B455,'Nhập'!$M$11:$M$19999)</f>
        <v>0</v>
      </c>
      <c r="H455" s="71">
        <f>SUMIF('Nhập'!$J$11:$J$19999,$B455,'Nhập'!$O$11:$O$19999)</f>
        <v>0</v>
      </c>
      <c r="I455" s="71">
        <f>SUMIF(Xuat!$I$11:$I$19999,$B455,Xuat!$K$11:$K$19999)</f>
        <v>0</v>
      </c>
      <c r="J455" s="71">
        <f>SUMIF(Xuat!$I$11:$I$19999,$B455,Xuat!$K$11:$K$19999)</f>
        <v>0</v>
      </c>
      <c r="K455" s="71">
        <f t="shared" ref="K455:L455" si="896">E455+G455-I455</f>
        <v>0</v>
      </c>
      <c r="L455" s="71">
        <f t="shared" si="896"/>
        <v>0</v>
      </c>
      <c r="M455" s="71">
        <f t="shared" ref="M455:N455" si="897">E455+G455</f>
        <v>0</v>
      </c>
      <c r="N455" s="71">
        <f t="shared" si="897"/>
        <v>0</v>
      </c>
      <c r="O455" s="73" t="str">
        <f t="shared" si="5"/>
        <v/>
      </c>
      <c r="P455" s="71">
        <f t="shared" si="6"/>
        <v>0</v>
      </c>
      <c r="Q455" s="74"/>
      <c r="R455" s="75"/>
      <c r="S455" s="75"/>
      <c r="T455" s="75"/>
      <c r="U455" s="75"/>
      <c r="V455" s="75"/>
      <c r="W455" s="75"/>
      <c r="X455" s="75"/>
      <c r="Y455" s="75"/>
      <c r="Z455" s="75"/>
    </row>
    <row r="456" ht="18.75" customHeight="1">
      <c r="A456" s="65"/>
      <c r="B456" s="66"/>
      <c r="C456" s="67" t="str">
        <f t="shared" si="204"/>
        <v/>
      </c>
      <c r="D456" s="68" t="str">
        <f t="shared" si="205"/>
        <v/>
      </c>
      <c r="E456" s="69"/>
      <c r="F456" s="69"/>
      <c r="G456" s="71">
        <f>SUMIF('Nhập'!$J$11:$J$19999,$B456,'Nhập'!$M$11:$M$19999)</f>
        <v>0</v>
      </c>
      <c r="H456" s="71">
        <f>SUMIF('Nhập'!$J$11:$J$19999,$B456,'Nhập'!$O$11:$O$19999)</f>
        <v>0</v>
      </c>
      <c r="I456" s="71">
        <f>SUMIF(Xuat!$I$11:$I$19999,$B456,Xuat!$K$11:$K$19999)</f>
        <v>0</v>
      </c>
      <c r="J456" s="71">
        <f>SUMIF(Xuat!$I$11:$I$19999,$B456,Xuat!$K$11:$K$19999)</f>
        <v>0</v>
      </c>
      <c r="K456" s="71">
        <f t="shared" ref="K456:L456" si="898">E456+G456-I456</f>
        <v>0</v>
      </c>
      <c r="L456" s="71">
        <f t="shared" si="898"/>
        <v>0</v>
      </c>
      <c r="M456" s="71">
        <f t="shared" ref="M456:N456" si="899">E456+G456</f>
        <v>0</v>
      </c>
      <c r="N456" s="71">
        <f t="shared" si="899"/>
        <v>0</v>
      </c>
      <c r="O456" s="73" t="str">
        <f t="shared" si="5"/>
        <v/>
      </c>
      <c r="P456" s="71">
        <f t="shared" si="6"/>
        <v>0</v>
      </c>
      <c r="Q456" s="74"/>
      <c r="R456" s="75"/>
      <c r="S456" s="75"/>
      <c r="T456" s="75"/>
      <c r="U456" s="75"/>
      <c r="V456" s="75"/>
      <c r="W456" s="75"/>
      <c r="X456" s="75"/>
      <c r="Y456" s="75"/>
      <c r="Z456" s="75"/>
    </row>
    <row r="457" ht="18.75" customHeight="1">
      <c r="A457" s="65"/>
      <c r="B457" s="66"/>
      <c r="C457" s="67" t="str">
        <f t="shared" si="204"/>
        <v/>
      </c>
      <c r="D457" s="68" t="str">
        <f t="shared" si="205"/>
        <v/>
      </c>
      <c r="E457" s="69"/>
      <c r="F457" s="69"/>
      <c r="G457" s="71">
        <f>SUMIF('Nhập'!$J$11:$J$19999,$B457,'Nhập'!$M$11:$M$19999)</f>
        <v>0</v>
      </c>
      <c r="H457" s="71">
        <f>SUMIF('Nhập'!$J$11:$J$19999,$B457,'Nhập'!$O$11:$O$19999)</f>
        <v>0</v>
      </c>
      <c r="I457" s="71">
        <f>SUMIF(Xuat!$I$11:$I$19999,$B457,Xuat!$K$11:$K$19999)</f>
        <v>0</v>
      </c>
      <c r="J457" s="71">
        <f>SUMIF(Xuat!$I$11:$I$19999,$B457,Xuat!$K$11:$K$19999)</f>
        <v>0</v>
      </c>
      <c r="K457" s="71">
        <f t="shared" ref="K457:L457" si="900">E457+G457-I457</f>
        <v>0</v>
      </c>
      <c r="L457" s="71">
        <f t="shared" si="900"/>
        <v>0</v>
      </c>
      <c r="M457" s="71">
        <f t="shared" ref="M457:N457" si="901">E457+G457</f>
        <v>0</v>
      </c>
      <c r="N457" s="71">
        <f t="shared" si="901"/>
        <v>0</v>
      </c>
      <c r="O457" s="73" t="str">
        <f t="shared" si="5"/>
        <v/>
      </c>
      <c r="P457" s="71">
        <f t="shared" si="6"/>
        <v>0</v>
      </c>
      <c r="Q457" s="74"/>
      <c r="R457" s="75"/>
      <c r="S457" s="75"/>
      <c r="T457" s="75"/>
      <c r="U457" s="75"/>
      <c r="V457" s="75"/>
      <c r="W457" s="75"/>
      <c r="X457" s="75"/>
      <c r="Y457" s="75"/>
      <c r="Z457" s="75"/>
    </row>
    <row r="458" ht="18.75" customHeight="1">
      <c r="A458" s="65"/>
      <c r="B458" s="66"/>
      <c r="C458" s="67" t="str">
        <f t="shared" si="204"/>
        <v/>
      </c>
      <c r="D458" s="68" t="str">
        <f t="shared" si="205"/>
        <v/>
      </c>
      <c r="E458" s="69"/>
      <c r="F458" s="69"/>
      <c r="G458" s="71">
        <f>SUMIF('Nhập'!$J$11:$J$19999,$B458,'Nhập'!$M$11:$M$19999)</f>
        <v>0</v>
      </c>
      <c r="H458" s="71">
        <f>SUMIF('Nhập'!$J$11:$J$19999,$B458,'Nhập'!$O$11:$O$19999)</f>
        <v>0</v>
      </c>
      <c r="I458" s="71">
        <f>SUMIF(Xuat!$I$11:$I$19999,$B458,Xuat!$K$11:$K$19999)</f>
        <v>0</v>
      </c>
      <c r="J458" s="71">
        <f>SUMIF(Xuat!$I$11:$I$19999,$B458,Xuat!$K$11:$K$19999)</f>
        <v>0</v>
      </c>
      <c r="K458" s="71">
        <f t="shared" ref="K458:L458" si="902">E458+G458-I458</f>
        <v>0</v>
      </c>
      <c r="L458" s="71">
        <f t="shared" si="902"/>
        <v>0</v>
      </c>
      <c r="M458" s="71">
        <f t="shared" ref="M458:N458" si="903">E458+G458</f>
        <v>0</v>
      </c>
      <c r="N458" s="71">
        <f t="shared" si="903"/>
        <v>0</v>
      </c>
      <c r="O458" s="73" t="str">
        <f t="shared" si="5"/>
        <v/>
      </c>
      <c r="P458" s="71">
        <f t="shared" si="6"/>
        <v>0</v>
      </c>
      <c r="Q458" s="74"/>
      <c r="R458" s="75"/>
      <c r="S458" s="75"/>
      <c r="T458" s="75"/>
      <c r="U458" s="75"/>
      <c r="V458" s="75"/>
      <c r="W458" s="75"/>
      <c r="X458" s="75"/>
      <c r="Y458" s="75"/>
      <c r="Z458" s="75"/>
    </row>
    <row r="459" ht="18.75" customHeight="1">
      <c r="A459" s="65"/>
      <c r="B459" s="66"/>
      <c r="C459" s="67" t="str">
        <f t="shared" si="204"/>
        <v/>
      </c>
      <c r="D459" s="68" t="str">
        <f t="shared" si="205"/>
        <v/>
      </c>
      <c r="E459" s="69"/>
      <c r="F459" s="69"/>
      <c r="G459" s="71">
        <f>SUMIF('Nhập'!$J$11:$J$19999,$B459,'Nhập'!$M$11:$M$19999)</f>
        <v>0</v>
      </c>
      <c r="H459" s="71">
        <f>SUMIF('Nhập'!$J$11:$J$19999,$B459,'Nhập'!$O$11:$O$19999)</f>
        <v>0</v>
      </c>
      <c r="I459" s="71">
        <f>SUMIF(Xuat!$I$11:$I$19999,$B459,Xuat!$K$11:$K$19999)</f>
        <v>0</v>
      </c>
      <c r="J459" s="71">
        <f>SUMIF(Xuat!$I$11:$I$19999,$B459,Xuat!$K$11:$K$19999)</f>
        <v>0</v>
      </c>
      <c r="K459" s="71">
        <f t="shared" ref="K459:L459" si="904">E459+G459-I459</f>
        <v>0</v>
      </c>
      <c r="L459" s="71">
        <f t="shared" si="904"/>
        <v>0</v>
      </c>
      <c r="M459" s="71">
        <f t="shared" ref="M459:N459" si="905">E459+G459</f>
        <v>0</v>
      </c>
      <c r="N459" s="71">
        <f t="shared" si="905"/>
        <v>0</v>
      </c>
      <c r="O459" s="73" t="str">
        <f t="shared" si="5"/>
        <v/>
      </c>
      <c r="P459" s="71">
        <f t="shared" si="6"/>
        <v>0</v>
      </c>
      <c r="Q459" s="74"/>
      <c r="R459" s="75"/>
      <c r="S459" s="75"/>
      <c r="T459" s="75"/>
      <c r="U459" s="75"/>
      <c r="V459" s="75"/>
      <c r="W459" s="75"/>
      <c r="X459" s="75"/>
      <c r="Y459" s="75"/>
      <c r="Z459" s="75"/>
    </row>
    <row r="460" ht="18.75" customHeight="1">
      <c r="A460" s="65"/>
      <c r="B460" s="66"/>
      <c r="C460" s="67" t="str">
        <f t="shared" si="204"/>
        <v/>
      </c>
      <c r="D460" s="68" t="str">
        <f t="shared" si="205"/>
        <v/>
      </c>
      <c r="E460" s="69"/>
      <c r="F460" s="69"/>
      <c r="G460" s="71">
        <f>SUMIF('Nhập'!$J$11:$J$19999,$B460,'Nhập'!$M$11:$M$19999)</f>
        <v>0</v>
      </c>
      <c r="H460" s="71">
        <f>SUMIF('Nhập'!$J$11:$J$19999,$B460,'Nhập'!$O$11:$O$19999)</f>
        <v>0</v>
      </c>
      <c r="I460" s="71">
        <f>SUMIF(Xuat!$I$11:$I$19999,$B460,Xuat!$K$11:$K$19999)</f>
        <v>0</v>
      </c>
      <c r="J460" s="71">
        <f>SUMIF(Xuat!$I$11:$I$19999,$B460,Xuat!$K$11:$K$19999)</f>
        <v>0</v>
      </c>
      <c r="K460" s="71">
        <f t="shared" ref="K460:L460" si="906">E460+G460-I460</f>
        <v>0</v>
      </c>
      <c r="L460" s="71">
        <f t="shared" si="906"/>
        <v>0</v>
      </c>
      <c r="M460" s="71">
        <f t="shared" ref="M460:N460" si="907">E460+G460</f>
        <v>0</v>
      </c>
      <c r="N460" s="71">
        <f t="shared" si="907"/>
        <v>0</v>
      </c>
      <c r="O460" s="73" t="str">
        <f t="shared" si="5"/>
        <v/>
      </c>
      <c r="P460" s="71">
        <f t="shared" si="6"/>
        <v>0</v>
      </c>
      <c r="Q460" s="74"/>
      <c r="R460" s="75"/>
      <c r="S460" s="75"/>
      <c r="T460" s="75"/>
      <c r="U460" s="75"/>
      <c r="V460" s="75"/>
      <c r="W460" s="75"/>
      <c r="X460" s="75"/>
      <c r="Y460" s="75"/>
      <c r="Z460" s="75"/>
    </row>
    <row r="461" ht="18.75" customHeight="1">
      <c r="A461" s="65"/>
      <c r="B461" s="66"/>
      <c r="C461" s="67" t="str">
        <f t="shared" si="204"/>
        <v/>
      </c>
      <c r="D461" s="68" t="str">
        <f t="shared" si="205"/>
        <v/>
      </c>
      <c r="E461" s="69"/>
      <c r="F461" s="69"/>
      <c r="G461" s="71">
        <f>SUMIF('Nhập'!$J$11:$J$19999,$B461,'Nhập'!$M$11:$M$19999)</f>
        <v>0</v>
      </c>
      <c r="H461" s="71">
        <f>SUMIF('Nhập'!$J$11:$J$19999,$B461,'Nhập'!$O$11:$O$19999)</f>
        <v>0</v>
      </c>
      <c r="I461" s="71">
        <f>SUMIF(Xuat!$I$11:$I$19999,$B461,Xuat!$K$11:$K$19999)</f>
        <v>0</v>
      </c>
      <c r="J461" s="71">
        <f>SUMIF(Xuat!$I$11:$I$19999,$B461,Xuat!$K$11:$K$19999)</f>
        <v>0</v>
      </c>
      <c r="K461" s="71">
        <f t="shared" ref="K461:L461" si="908">E461+G461-I461</f>
        <v>0</v>
      </c>
      <c r="L461" s="71">
        <f t="shared" si="908"/>
        <v>0</v>
      </c>
      <c r="M461" s="71">
        <f t="shared" ref="M461:N461" si="909">E461+G461</f>
        <v>0</v>
      </c>
      <c r="N461" s="71">
        <f t="shared" si="909"/>
        <v>0</v>
      </c>
      <c r="O461" s="73" t="str">
        <f t="shared" si="5"/>
        <v/>
      </c>
      <c r="P461" s="71">
        <f t="shared" si="6"/>
        <v>0</v>
      </c>
      <c r="Q461" s="74"/>
      <c r="R461" s="75"/>
      <c r="S461" s="75"/>
      <c r="T461" s="75"/>
      <c r="U461" s="75"/>
      <c r="V461" s="75"/>
      <c r="W461" s="75"/>
      <c r="X461" s="75"/>
      <c r="Y461" s="75"/>
      <c r="Z461" s="75"/>
    </row>
    <row r="462" ht="18.75" customHeight="1">
      <c r="A462" s="65"/>
      <c r="B462" s="66"/>
      <c r="C462" s="67" t="str">
        <f t="shared" si="204"/>
        <v/>
      </c>
      <c r="D462" s="68" t="str">
        <f t="shared" si="205"/>
        <v/>
      </c>
      <c r="E462" s="69"/>
      <c r="F462" s="69"/>
      <c r="G462" s="71">
        <f>SUMIF('Nhập'!$J$11:$J$19999,$B462,'Nhập'!$M$11:$M$19999)</f>
        <v>0</v>
      </c>
      <c r="H462" s="71">
        <f>SUMIF('Nhập'!$J$11:$J$19999,$B462,'Nhập'!$O$11:$O$19999)</f>
        <v>0</v>
      </c>
      <c r="I462" s="71">
        <f>SUMIF(Xuat!$I$11:$I$19999,$B462,Xuat!$K$11:$K$19999)</f>
        <v>0</v>
      </c>
      <c r="J462" s="71">
        <f>SUMIF(Xuat!$I$11:$I$19999,$B462,Xuat!$K$11:$K$19999)</f>
        <v>0</v>
      </c>
      <c r="K462" s="71">
        <f t="shared" ref="K462:L462" si="910">E462+G462-I462</f>
        <v>0</v>
      </c>
      <c r="L462" s="71">
        <f t="shared" si="910"/>
        <v>0</v>
      </c>
      <c r="M462" s="71">
        <f t="shared" ref="M462:N462" si="911">E462+G462</f>
        <v>0</v>
      </c>
      <c r="N462" s="71">
        <f t="shared" si="911"/>
        <v>0</v>
      </c>
      <c r="O462" s="73" t="str">
        <f t="shared" si="5"/>
        <v/>
      </c>
      <c r="P462" s="71">
        <f t="shared" si="6"/>
        <v>0</v>
      </c>
      <c r="Q462" s="74"/>
      <c r="R462" s="75"/>
      <c r="S462" s="75"/>
      <c r="T462" s="75"/>
      <c r="U462" s="75"/>
      <c r="V462" s="75"/>
      <c r="W462" s="75"/>
      <c r="X462" s="75"/>
      <c r="Y462" s="75"/>
      <c r="Z462" s="75"/>
    </row>
    <row r="463" ht="18.75" customHeight="1">
      <c r="A463" s="65"/>
      <c r="B463" s="66"/>
      <c r="C463" s="67" t="str">
        <f t="shared" si="204"/>
        <v/>
      </c>
      <c r="D463" s="68" t="str">
        <f t="shared" si="205"/>
        <v/>
      </c>
      <c r="E463" s="69"/>
      <c r="F463" s="69"/>
      <c r="G463" s="71">
        <f>SUMIF('Nhập'!$J$11:$J$19999,$B463,'Nhập'!$M$11:$M$19999)</f>
        <v>0</v>
      </c>
      <c r="H463" s="71">
        <f>SUMIF('Nhập'!$J$11:$J$19999,$B463,'Nhập'!$O$11:$O$19999)</f>
        <v>0</v>
      </c>
      <c r="I463" s="71">
        <f>SUMIF(Xuat!$I$11:$I$19999,$B463,Xuat!$K$11:$K$19999)</f>
        <v>0</v>
      </c>
      <c r="J463" s="71">
        <f>SUMIF(Xuat!$I$11:$I$19999,$B463,Xuat!$K$11:$K$19999)</f>
        <v>0</v>
      </c>
      <c r="K463" s="71">
        <f t="shared" ref="K463:L463" si="912">E463+G463-I463</f>
        <v>0</v>
      </c>
      <c r="L463" s="71">
        <f t="shared" si="912"/>
        <v>0</v>
      </c>
      <c r="M463" s="71">
        <f t="shared" ref="M463:N463" si="913">E463+G463</f>
        <v>0</v>
      </c>
      <c r="N463" s="71">
        <f t="shared" si="913"/>
        <v>0</v>
      </c>
      <c r="O463" s="73" t="str">
        <f t="shared" si="5"/>
        <v/>
      </c>
      <c r="P463" s="71">
        <f t="shared" si="6"/>
        <v>0</v>
      </c>
      <c r="Q463" s="74"/>
      <c r="R463" s="75"/>
      <c r="S463" s="75"/>
      <c r="T463" s="75"/>
      <c r="U463" s="75"/>
      <c r="V463" s="75"/>
      <c r="W463" s="75"/>
      <c r="X463" s="75"/>
      <c r="Y463" s="75"/>
      <c r="Z463" s="75"/>
    </row>
    <row r="464" ht="18.75" customHeight="1">
      <c r="A464" s="65"/>
      <c r="B464" s="66"/>
      <c r="C464" s="67" t="str">
        <f t="shared" si="204"/>
        <v/>
      </c>
      <c r="D464" s="68" t="str">
        <f t="shared" si="205"/>
        <v/>
      </c>
      <c r="E464" s="69"/>
      <c r="F464" s="69"/>
      <c r="G464" s="71">
        <f>SUMIF('Nhập'!$J$11:$J$19999,$B464,'Nhập'!$M$11:$M$19999)</f>
        <v>0</v>
      </c>
      <c r="H464" s="71">
        <f>SUMIF('Nhập'!$J$11:$J$19999,$B464,'Nhập'!$O$11:$O$19999)</f>
        <v>0</v>
      </c>
      <c r="I464" s="71">
        <f>SUMIF(Xuat!$I$11:$I$19999,$B464,Xuat!$K$11:$K$19999)</f>
        <v>0</v>
      </c>
      <c r="J464" s="71">
        <f>SUMIF(Xuat!$I$11:$I$19999,$B464,Xuat!$K$11:$K$19999)</f>
        <v>0</v>
      </c>
      <c r="K464" s="71">
        <f t="shared" ref="K464:L464" si="914">E464+G464-I464</f>
        <v>0</v>
      </c>
      <c r="L464" s="71">
        <f t="shared" si="914"/>
        <v>0</v>
      </c>
      <c r="M464" s="71">
        <f t="shared" ref="M464:N464" si="915">E464+G464</f>
        <v>0</v>
      </c>
      <c r="N464" s="71">
        <f t="shared" si="915"/>
        <v>0</v>
      </c>
      <c r="O464" s="73" t="str">
        <f t="shared" si="5"/>
        <v/>
      </c>
      <c r="P464" s="71">
        <f t="shared" si="6"/>
        <v>0</v>
      </c>
      <c r="Q464" s="74"/>
      <c r="R464" s="75"/>
      <c r="S464" s="75"/>
      <c r="T464" s="75"/>
      <c r="U464" s="75"/>
      <c r="V464" s="75"/>
      <c r="W464" s="75"/>
      <c r="X464" s="75"/>
      <c r="Y464" s="75"/>
      <c r="Z464" s="75"/>
    </row>
    <row r="465" ht="18.75" customHeight="1">
      <c r="A465" s="65"/>
      <c r="B465" s="66"/>
      <c r="C465" s="67" t="str">
        <f t="shared" si="204"/>
        <v/>
      </c>
      <c r="D465" s="68" t="str">
        <f t="shared" si="205"/>
        <v/>
      </c>
      <c r="E465" s="69"/>
      <c r="F465" s="69"/>
      <c r="G465" s="71">
        <f>SUMIF('Nhập'!$J$11:$J$19999,$B465,'Nhập'!$M$11:$M$19999)</f>
        <v>0</v>
      </c>
      <c r="H465" s="71">
        <f>SUMIF('Nhập'!$J$11:$J$19999,$B465,'Nhập'!$O$11:$O$19999)</f>
        <v>0</v>
      </c>
      <c r="I465" s="71">
        <f>SUMIF(Xuat!$I$11:$I$19999,$B465,Xuat!$K$11:$K$19999)</f>
        <v>0</v>
      </c>
      <c r="J465" s="71">
        <f>SUMIF(Xuat!$I$11:$I$19999,$B465,Xuat!$K$11:$K$19999)</f>
        <v>0</v>
      </c>
      <c r="K465" s="71">
        <f t="shared" ref="K465:L465" si="916">E465+G465-I465</f>
        <v>0</v>
      </c>
      <c r="L465" s="71">
        <f t="shared" si="916"/>
        <v>0</v>
      </c>
      <c r="M465" s="71">
        <f t="shared" ref="M465:N465" si="917">E465+G465</f>
        <v>0</v>
      </c>
      <c r="N465" s="71">
        <f t="shared" si="917"/>
        <v>0</v>
      </c>
      <c r="O465" s="73" t="str">
        <f t="shared" si="5"/>
        <v/>
      </c>
      <c r="P465" s="71">
        <f t="shared" si="6"/>
        <v>0</v>
      </c>
      <c r="Q465" s="74"/>
      <c r="R465" s="75"/>
      <c r="S465" s="75"/>
      <c r="T465" s="75"/>
      <c r="U465" s="75"/>
      <c r="V465" s="75"/>
      <c r="W465" s="75"/>
      <c r="X465" s="75"/>
      <c r="Y465" s="75"/>
      <c r="Z465" s="75"/>
    </row>
    <row r="466" ht="18.75" customHeight="1">
      <c r="A466" s="65"/>
      <c r="B466" s="66"/>
      <c r="C466" s="67" t="str">
        <f t="shared" si="204"/>
        <v/>
      </c>
      <c r="D466" s="68" t="str">
        <f t="shared" si="205"/>
        <v/>
      </c>
      <c r="E466" s="69"/>
      <c r="F466" s="69"/>
      <c r="G466" s="71">
        <f>SUMIF('Nhập'!$J$11:$J$19999,$B466,'Nhập'!$M$11:$M$19999)</f>
        <v>0</v>
      </c>
      <c r="H466" s="71">
        <f>SUMIF('Nhập'!$J$11:$J$19999,$B466,'Nhập'!$O$11:$O$19999)</f>
        <v>0</v>
      </c>
      <c r="I466" s="71">
        <f>SUMIF(Xuat!$I$11:$I$19999,$B466,Xuat!$K$11:$K$19999)</f>
        <v>0</v>
      </c>
      <c r="J466" s="71">
        <f>SUMIF(Xuat!$I$11:$I$19999,$B466,Xuat!$K$11:$K$19999)</f>
        <v>0</v>
      </c>
      <c r="K466" s="71">
        <f t="shared" ref="K466:L466" si="918">E466+G466-I466</f>
        <v>0</v>
      </c>
      <c r="L466" s="71">
        <f t="shared" si="918"/>
        <v>0</v>
      </c>
      <c r="M466" s="71">
        <f t="shared" ref="M466:N466" si="919">E466+G466</f>
        <v>0</v>
      </c>
      <c r="N466" s="71">
        <f t="shared" si="919"/>
        <v>0</v>
      </c>
      <c r="O466" s="73" t="str">
        <f t="shared" si="5"/>
        <v/>
      </c>
      <c r="P466" s="71">
        <f t="shared" si="6"/>
        <v>0</v>
      </c>
      <c r="Q466" s="74"/>
      <c r="R466" s="75"/>
      <c r="S466" s="75"/>
      <c r="T466" s="75"/>
      <c r="U466" s="75"/>
      <c r="V466" s="75"/>
      <c r="W466" s="75"/>
      <c r="X466" s="75"/>
      <c r="Y466" s="75"/>
      <c r="Z466" s="75"/>
    </row>
    <row r="467" ht="18.75" customHeight="1">
      <c r="A467" s="65"/>
      <c r="B467" s="66"/>
      <c r="C467" s="67" t="str">
        <f t="shared" si="204"/>
        <v/>
      </c>
      <c r="D467" s="68" t="str">
        <f t="shared" si="205"/>
        <v/>
      </c>
      <c r="E467" s="69"/>
      <c r="F467" s="69"/>
      <c r="G467" s="71">
        <f>SUMIF('Nhập'!$J$11:$J$19999,$B467,'Nhập'!$M$11:$M$19999)</f>
        <v>0</v>
      </c>
      <c r="H467" s="71">
        <f>SUMIF('Nhập'!$J$11:$J$19999,$B467,'Nhập'!$O$11:$O$19999)</f>
        <v>0</v>
      </c>
      <c r="I467" s="71">
        <f>SUMIF(Xuat!$I$11:$I$19999,$B467,Xuat!$K$11:$K$19999)</f>
        <v>0</v>
      </c>
      <c r="J467" s="71">
        <f>SUMIF(Xuat!$I$11:$I$19999,$B467,Xuat!$K$11:$K$19999)</f>
        <v>0</v>
      </c>
      <c r="K467" s="71">
        <f t="shared" ref="K467:L467" si="920">E467+G467-I467</f>
        <v>0</v>
      </c>
      <c r="L467" s="71">
        <f t="shared" si="920"/>
        <v>0</v>
      </c>
      <c r="M467" s="71">
        <f t="shared" ref="M467:N467" si="921">E467+G467</f>
        <v>0</v>
      </c>
      <c r="N467" s="71">
        <f t="shared" si="921"/>
        <v>0</v>
      </c>
      <c r="O467" s="73" t="str">
        <f t="shared" si="5"/>
        <v/>
      </c>
      <c r="P467" s="71">
        <f t="shared" si="6"/>
        <v>0</v>
      </c>
      <c r="Q467" s="74"/>
      <c r="R467" s="75"/>
      <c r="S467" s="75"/>
      <c r="T467" s="75"/>
      <c r="U467" s="75"/>
      <c r="V467" s="75"/>
      <c r="W467" s="75"/>
      <c r="X467" s="75"/>
      <c r="Y467" s="75"/>
      <c r="Z467" s="75"/>
    </row>
    <row r="468" ht="18.75" customHeight="1">
      <c r="A468" s="65"/>
      <c r="B468" s="66"/>
      <c r="C468" s="67" t="str">
        <f t="shared" si="204"/>
        <v/>
      </c>
      <c r="D468" s="68" t="str">
        <f t="shared" si="205"/>
        <v/>
      </c>
      <c r="E468" s="69"/>
      <c r="F468" s="69"/>
      <c r="G468" s="71">
        <f>SUMIF('Nhập'!$J$11:$J$19999,$B468,'Nhập'!$M$11:$M$19999)</f>
        <v>0</v>
      </c>
      <c r="H468" s="71">
        <f>SUMIF('Nhập'!$J$11:$J$19999,$B468,'Nhập'!$O$11:$O$19999)</f>
        <v>0</v>
      </c>
      <c r="I468" s="71">
        <f>SUMIF(Xuat!$I$11:$I$19999,$B468,Xuat!$K$11:$K$19999)</f>
        <v>0</v>
      </c>
      <c r="J468" s="71">
        <f>SUMIF(Xuat!$I$11:$I$19999,$B468,Xuat!$K$11:$K$19999)</f>
        <v>0</v>
      </c>
      <c r="K468" s="71">
        <f t="shared" ref="K468:L468" si="922">E468+G468-I468</f>
        <v>0</v>
      </c>
      <c r="L468" s="71">
        <f t="shared" si="922"/>
        <v>0</v>
      </c>
      <c r="M468" s="71">
        <f t="shared" ref="M468:N468" si="923">E468+G468</f>
        <v>0</v>
      </c>
      <c r="N468" s="71">
        <f t="shared" si="923"/>
        <v>0</v>
      </c>
      <c r="O468" s="73" t="str">
        <f t="shared" si="5"/>
        <v/>
      </c>
      <c r="P468" s="71">
        <f t="shared" si="6"/>
        <v>0</v>
      </c>
      <c r="Q468" s="74"/>
      <c r="R468" s="75"/>
      <c r="S468" s="75"/>
      <c r="T468" s="75"/>
      <c r="U468" s="75"/>
      <c r="V468" s="75"/>
      <c r="W468" s="75"/>
      <c r="X468" s="75"/>
      <c r="Y468" s="75"/>
      <c r="Z468" s="75"/>
    </row>
    <row r="469" ht="18.75" customHeight="1">
      <c r="A469" s="65"/>
      <c r="B469" s="66"/>
      <c r="C469" s="67" t="str">
        <f t="shared" si="204"/>
        <v/>
      </c>
      <c r="D469" s="68" t="str">
        <f t="shared" si="205"/>
        <v/>
      </c>
      <c r="E469" s="69"/>
      <c r="F469" s="69"/>
      <c r="G469" s="71">
        <f>SUMIF('Nhập'!$J$11:$J$19999,$B469,'Nhập'!$M$11:$M$19999)</f>
        <v>0</v>
      </c>
      <c r="H469" s="71">
        <f>SUMIF('Nhập'!$J$11:$J$19999,$B469,'Nhập'!$O$11:$O$19999)</f>
        <v>0</v>
      </c>
      <c r="I469" s="71">
        <f>SUMIF(Xuat!$I$11:$I$19999,$B469,Xuat!$K$11:$K$19999)</f>
        <v>0</v>
      </c>
      <c r="J469" s="71">
        <f>SUMIF(Xuat!$I$11:$I$19999,$B469,Xuat!$K$11:$K$19999)</f>
        <v>0</v>
      </c>
      <c r="K469" s="71">
        <f t="shared" ref="K469:L469" si="924">E469+G469-I469</f>
        <v>0</v>
      </c>
      <c r="L469" s="71">
        <f t="shared" si="924"/>
        <v>0</v>
      </c>
      <c r="M469" s="71">
        <f t="shared" ref="M469:N469" si="925">E469+G469</f>
        <v>0</v>
      </c>
      <c r="N469" s="71">
        <f t="shared" si="925"/>
        <v>0</v>
      </c>
      <c r="O469" s="73" t="str">
        <f t="shared" si="5"/>
        <v/>
      </c>
      <c r="P469" s="71">
        <f t="shared" si="6"/>
        <v>0</v>
      </c>
      <c r="Q469" s="74"/>
      <c r="R469" s="75"/>
      <c r="S469" s="75"/>
      <c r="T469" s="75"/>
      <c r="U469" s="75"/>
      <c r="V469" s="75"/>
      <c r="W469" s="75"/>
      <c r="X469" s="75"/>
      <c r="Y469" s="75"/>
      <c r="Z469" s="75"/>
    </row>
    <row r="470" ht="18.75" customHeight="1">
      <c r="A470" s="65"/>
      <c r="B470" s="66"/>
      <c r="C470" s="67" t="str">
        <f t="shared" si="204"/>
        <v/>
      </c>
      <c r="D470" s="68" t="str">
        <f t="shared" si="205"/>
        <v/>
      </c>
      <c r="E470" s="69"/>
      <c r="F470" s="69"/>
      <c r="G470" s="71">
        <f>SUMIF('Nhập'!$J$11:$J$19999,$B470,'Nhập'!$M$11:$M$19999)</f>
        <v>0</v>
      </c>
      <c r="H470" s="71">
        <f>SUMIF('Nhập'!$J$11:$J$19999,$B470,'Nhập'!$O$11:$O$19999)</f>
        <v>0</v>
      </c>
      <c r="I470" s="71">
        <f>SUMIF(Xuat!$I$11:$I$19999,$B470,Xuat!$K$11:$K$19999)</f>
        <v>0</v>
      </c>
      <c r="J470" s="71">
        <f>SUMIF(Xuat!$I$11:$I$19999,$B470,Xuat!$K$11:$K$19999)</f>
        <v>0</v>
      </c>
      <c r="K470" s="71">
        <f t="shared" ref="K470:L470" si="926">E470+G470-I470</f>
        <v>0</v>
      </c>
      <c r="L470" s="71">
        <f t="shared" si="926"/>
        <v>0</v>
      </c>
      <c r="M470" s="71">
        <f t="shared" ref="M470:N470" si="927">E470+G470</f>
        <v>0</v>
      </c>
      <c r="N470" s="71">
        <f t="shared" si="927"/>
        <v>0</v>
      </c>
      <c r="O470" s="73" t="str">
        <f t="shared" si="5"/>
        <v/>
      </c>
      <c r="P470" s="71">
        <f t="shared" si="6"/>
        <v>0</v>
      </c>
      <c r="Q470" s="74"/>
      <c r="R470" s="75"/>
      <c r="S470" s="75"/>
      <c r="T470" s="75"/>
      <c r="U470" s="75"/>
      <c r="V470" s="75"/>
      <c r="W470" s="75"/>
      <c r="X470" s="75"/>
      <c r="Y470" s="75"/>
      <c r="Z470" s="75"/>
    </row>
    <row r="471" ht="18.75" customHeight="1">
      <c r="A471" s="65"/>
      <c r="B471" s="66"/>
      <c r="C471" s="67" t="str">
        <f t="shared" si="204"/>
        <v/>
      </c>
      <c r="D471" s="68" t="str">
        <f t="shared" si="205"/>
        <v/>
      </c>
      <c r="E471" s="69"/>
      <c r="F471" s="69"/>
      <c r="G471" s="71">
        <f>SUMIF('Nhập'!$J$11:$J$19999,$B471,'Nhập'!$M$11:$M$19999)</f>
        <v>0</v>
      </c>
      <c r="H471" s="71">
        <f>SUMIF('Nhập'!$J$11:$J$19999,$B471,'Nhập'!$O$11:$O$19999)</f>
        <v>0</v>
      </c>
      <c r="I471" s="71">
        <f>SUMIF(Xuat!$I$11:$I$19999,$B471,Xuat!$K$11:$K$19999)</f>
        <v>0</v>
      </c>
      <c r="J471" s="71">
        <f>SUMIF(Xuat!$I$11:$I$19999,$B471,Xuat!$K$11:$K$19999)</f>
        <v>0</v>
      </c>
      <c r="K471" s="71">
        <f t="shared" ref="K471:L471" si="928">E471+G471-I471</f>
        <v>0</v>
      </c>
      <c r="L471" s="71">
        <f t="shared" si="928"/>
        <v>0</v>
      </c>
      <c r="M471" s="71">
        <f t="shared" ref="M471:N471" si="929">E471+G471</f>
        <v>0</v>
      </c>
      <c r="N471" s="71">
        <f t="shared" si="929"/>
        <v>0</v>
      </c>
      <c r="O471" s="73" t="str">
        <f t="shared" si="5"/>
        <v/>
      </c>
      <c r="P471" s="71">
        <f t="shared" si="6"/>
        <v>0</v>
      </c>
      <c r="Q471" s="74"/>
      <c r="R471" s="75"/>
      <c r="S471" s="75"/>
      <c r="T471" s="75"/>
      <c r="U471" s="75"/>
      <c r="V471" s="75"/>
      <c r="W471" s="75"/>
      <c r="X471" s="75"/>
      <c r="Y471" s="75"/>
      <c r="Z471" s="75"/>
    </row>
    <row r="472" ht="18.75" customHeight="1">
      <c r="A472" s="65"/>
      <c r="B472" s="66"/>
      <c r="C472" s="67" t="str">
        <f t="shared" si="204"/>
        <v/>
      </c>
      <c r="D472" s="68" t="str">
        <f t="shared" si="205"/>
        <v/>
      </c>
      <c r="E472" s="69"/>
      <c r="F472" s="69"/>
      <c r="G472" s="71">
        <f>SUMIF('Nhập'!$J$11:$J$19999,$B472,'Nhập'!$M$11:$M$19999)</f>
        <v>0</v>
      </c>
      <c r="H472" s="71">
        <f>SUMIF('Nhập'!$J$11:$J$19999,$B472,'Nhập'!$O$11:$O$19999)</f>
        <v>0</v>
      </c>
      <c r="I472" s="71">
        <f>SUMIF(Xuat!$I$11:$I$19999,$B472,Xuat!$K$11:$K$19999)</f>
        <v>0</v>
      </c>
      <c r="J472" s="71">
        <f>SUMIF(Xuat!$I$11:$I$19999,$B472,Xuat!$K$11:$K$19999)</f>
        <v>0</v>
      </c>
      <c r="K472" s="71">
        <f t="shared" ref="K472:L472" si="930">E472+G472-I472</f>
        <v>0</v>
      </c>
      <c r="L472" s="71">
        <f t="shared" si="930"/>
        <v>0</v>
      </c>
      <c r="M472" s="71">
        <f t="shared" ref="M472:N472" si="931">E472+G472</f>
        <v>0</v>
      </c>
      <c r="N472" s="71">
        <f t="shared" si="931"/>
        <v>0</v>
      </c>
      <c r="O472" s="73" t="str">
        <f t="shared" si="5"/>
        <v/>
      </c>
      <c r="P472" s="71">
        <f t="shared" si="6"/>
        <v>0</v>
      </c>
      <c r="Q472" s="74"/>
      <c r="R472" s="75"/>
      <c r="S472" s="75"/>
      <c r="T472" s="75"/>
      <c r="U472" s="75"/>
      <c r="V472" s="75"/>
      <c r="W472" s="75"/>
      <c r="X472" s="75"/>
      <c r="Y472" s="75"/>
      <c r="Z472" s="75"/>
    </row>
    <row r="473" ht="18.75" customHeight="1">
      <c r="A473" s="65"/>
      <c r="B473" s="66"/>
      <c r="C473" s="67" t="str">
        <f t="shared" si="204"/>
        <v/>
      </c>
      <c r="D473" s="68" t="str">
        <f t="shared" si="205"/>
        <v/>
      </c>
      <c r="E473" s="69"/>
      <c r="F473" s="69"/>
      <c r="G473" s="71">
        <f>SUMIF('Nhập'!$J$11:$J$19999,$B473,'Nhập'!$M$11:$M$19999)</f>
        <v>0</v>
      </c>
      <c r="H473" s="71">
        <f>SUMIF('Nhập'!$J$11:$J$19999,$B473,'Nhập'!$O$11:$O$19999)</f>
        <v>0</v>
      </c>
      <c r="I473" s="71">
        <f>SUMIF(Xuat!$I$11:$I$19999,$B473,Xuat!$K$11:$K$19999)</f>
        <v>0</v>
      </c>
      <c r="J473" s="71">
        <f>SUMIF(Xuat!$I$11:$I$19999,$B473,Xuat!$K$11:$K$19999)</f>
        <v>0</v>
      </c>
      <c r="K473" s="71">
        <f t="shared" ref="K473:L473" si="932">E473+G473-I473</f>
        <v>0</v>
      </c>
      <c r="L473" s="71">
        <f t="shared" si="932"/>
        <v>0</v>
      </c>
      <c r="M473" s="71">
        <f t="shared" ref="M473:N473" si="933">E473+G473</f>
        <v>0</v>
      </c>
      <c r="N473" s="71">
        <f t="shared" si="933"/>
        <v>0</v>
      </c>
      <c r="O473" s="73" t="str">
        <f t="shared" si="5"/>
        <v/>
      </c>
      <c r="P473" s="71">
        <f t="shared" si="6"/>
        <v>0</v>
      </c>
      <c r="Q473" s="74"/>
      <c r="R473" s="75"/>
      <c r="S473" s="75"/>
      <c r="T473" s="75"/>
      <c r="U473" s="75"/>
      <c r="V473" s="75"/>
      <c r="W473" s="75"/>
      <c r="X473" s="75"/>
      <c r="Y473" s="75"/>
      <c r="Z473" s="75"/>
    </row>
    <row r="474" ht="18.75" customHeight="1">
      <c r="A474" s="65"/>
      <c r="B474" s="66"/>
      <c r="C474" s="67" t="str">
        <f t="shared" si="204"/>
        <v/>
      </c>
      <c r="D474" s="68" t="str">
        <f t="shared" si="205"/>
        <v/>
      </c>
      <c r="E474" s="69"/>
      <c r="F474" s="69"/>
      <c r="G474" s="71">
        <f>SUMIF('Nhập'!$J$11:$J$19999,$B474,'Nhập'!$M$11:$M$19999)</f>
        <v>0</v>
      </c>
      <c r="H474" s="71">
        <f>SUMIF('Nhập'!$J$11:$J$19999,$B474,'Nhập'!$O$11:$O$19999)</f>
        <v>0</v>
      </c>
      <c r="I474" s="71">
        <f>SUMIF(Xuat!$I$11:$I$19999,$B474,Xuat!$K$11:$K$19999)</f>
        <v>0</v>
      </c>
      <c r="J474" s="71">
        <f>SUMIF(Xuat!$I$11:$I$19999,$B474,Xuat!$K$11:$K$19999)</f>
        <v>0</v>
      </c>
      <c r="K474" s="71">
        <f t="shared" ref="K474:L474" si="934">E474+G474-I474</f>
        <v>0</v>
      </c>
      <c r="L474" s="71">
        <f t="shared" si="934"/>
        <v>0</v>
      </c>
      <c r="M474" s="71">
        <f t="shared" ref="M474:N474" si="935">E474+G474</f>
        <v>0</v>
      </c>
      <c r="N474" s="71">
        <f t="shared" si="935"/>
        <v>0</v>
      </c>
      <c r="O474" s="73" t="str">
        <f t="shared" si="5"/>
        <v/>
      </c>
      <c r="P474" s="71">
        <f t="shared" si="6"/>
        <v>0</v>
      </c>
      <c r="Q474" s="74"/>
      <c r="R474" s="75"/>
      <c r="S474" s="75"/>
      <c r="T474" s="75"/>
      <c r="U474" s="75"/>
      <c r="V474" s="75"/>
      <c r="W474" s="75"/>
      <c r="X474" s="75"/>
      <c r="Y474" s="75"/>
      <c r="Z474" s="75"/>
    </row>
    <row r="475" ht="18.75" customHeight="1">
      <c r="A475" s="65"/>
      <c r="B475" s="66"/>
      <c r="C475" s="67" t="str">
        <f t="shared" si="204"/>
        <v/>
      </c>
      <c r="D475" s="68" t="str">
        <f t="shared" si="205"/>
        <v/>
      </c>
      <c r="E475" s="69"/>
      <c r="F475" s="69"/>
      <c r="G475" s="71">
        <f>SUMIF('Nhập'!$J$11:$J$19999,$B475,'Nhập'!$M$11:$M$19999)</f>
        <v>0</v>
      </c>
      <c r="H475" s="71">
        <f>SUMIF('Nhập'!$J$11:$J$19999,$B475,'Nhập'!$O$11:$O$19999)</f>
        <v>0</v>
      </c>
      <c r="I475" s="71">
        <f>SUMIF(Xuat!$I$11:$I$19999,$B475,Xuat!$K$11:$K$19999)</f>
        <v>0</v>
      </c>
      <c r="J475" s="71">
        <f>SUMIF(Xuat!$I$11:$I$19999,$B475,Xuat!$K$11:$K$19999)</f>
        <v>0</v>
      </c>
      <c r="K475" s="71">
        <f t="shared" ref="K475:L475" si="936">E475+G475-I475</f>
        <v>0</v>
      </c>
      <c r="L475" s="71">
        <f t="shared" si="936"/>
        <v>0</v>
      </c>
      <c r="M475" s="71">
        <f t="shared" ref="M475:N475" si="937">E475+G475</f>
        <v>0</v>
      </c>
      <c r="N475" s="71">
        <f t="shared" si="937"/>
        <v>0</v>
      </c>
      <c r="O475" s="73" t="str">
        <f t="shared" si="5"/>
        <v/>
      </c>
      <c r="P475" s="71">
        <f t="shared" si="6"/>
        <v>0</v>
      </c>
      <c r="Q475" s="74"/>
      <c r="R475" s="75"/>
      <c r="S475" s="75"/>
      <c r="T475" s="75"/>
      <c r="U475" s="75"/>
      <c r="V475" s="75"/>
      <c r="W475" s="75"/>
      <c r="X475" s="75"/>
      <c r="Y475" s="75"/>
      <c r="Z475" s="75"/>
    </row>
    <row r="476" ht="18.75" customHeight="1">
      <c r="A476" s="65"/>
      <c r="B476" s="66"/>
      <c r="C476" s="67" t="str">
        <f t="shared" si="204"/>
        <v/>
      </c>
      <c r="D476" s="68" t="str">
        <f t="shared" si="205"/>
        <v/>
      </c>
      <c r="E476" s="69"/>
      <c r="F476" s="69"/>
      <c r="G476" s="71">
        <f>SUMIF('Nhập'!$J$11:$J$19999,$B476,'Nhập'!$M$11:$M$19999)</f>
        <v>0</v>
      </c>
      <c r="H476" s="71">
        <f>SUMIF('Nhập'!$J$11:$J$19999,$B476,'Nhập'!$O$11:$O$19999)</f>
        <v>0</v>
      </c>
      <c r="I476" s="71">
        <f>SUMIF(Xuat!$I$11:$I$19999,$B476,Xuat!$K$11:$K$19999)</f>
        <v>0</v>
      </c>
      <c r="J476" s="71">
        <f>SUMIF(Xuat!$I$11:$I$19999,$B476,Xuat!$K$11:$K$19999)</f>
        <v>0</v>
      </c>
      <c r="K476" s="71">
        <f t="shared" ref="K476:L476" si="938">E476+G476-I476</f>
        <v>0</v>
      </c>
      <c r="L476" s="71">
        <f t="shared" si="938"/>
        <v>0</v>
      </c>
      <c r="M476" s="71">
        <f t="shared" ref="M476:N476" si="939">E476+G476</f>
        <v>0</v>
      </c>
      <c r="N476" s="71">
        <f t="shared" si="939"/>
        <v>0</v>
      </c>
      <c r="O476" s="73" t="str">
        <f t="shared" si="5"/>
        <v/>
      </c>
      <c r="P476" s="71">
        <f t="shared" si="6"/>
        <v>0</v>
      </c>
      <c r="Q476" s="74"/>
      <c r="R476" s="75"/>
      <c r="S476" s="75"/>
      <c r="T476" s="75"/>
      <c r="U476" s="75"/>
      <c r="V476" s="75"/>
      <c r="W476" s="75"/>
      <c r="X476" s="75"/>
      <c r="Y476" s="75"/>
      <c r="Z476" s="75"/>
    </row>
    <row r="477" ht="18.75" customHeight="1">
      <c r="A477" s="65"/>
      <c r="B477" s="66"/>
      <c r="C477" s="67" t="str">
        <f t="shared" si="204"/>
        <v/>
      </c>
      <c r="D477" s="68" t="str">
        <f t="shared" si="205"/>
        <v/>
      </c>
      <c r="E477" s="69"/>
      <c r="F477" s="69"/>
      <c r="G477" s="71">
        <f>SUMIF('Nhập'!$J$11:$J$19999,$B477,'Nhập'!$M$11:$M$19999)</f>
        <v>0</v>
      </c>
      <c r="H477" s="71">
        <f>SUMIF('Nhập'!$J$11:$J$19999,$B477,'Nhập'!$O$11:$O$19999)</f>
        <v>0</v>
      </c>
      <c r="I477" s="71">
        <f>SUMIF(Xuat!$I$11:$I$19999,$B477,Xuat!$K$11:$K$19999)</f>
        <v>0</v>
      </c>
      <c r="J477" s="71">
        <f>SUMIF(Xuat!$I$11:$I$19999,$B477,Xuat!$K$11:$K$19999)</f>
        <v>0</v>
      </c>
      <c r="K477" s="71">
        <f t="shared" ref="K477:L477" si="940">E477+G477-I477</f>
        <v>0</v>
      </c>
      <c r="L477" s="71">
        <f t="shared" si="940"/>
        <v>0</v>
      </c>
      <c r="M477" s="71">
        <f t="shared" ref="M477:N477" si="941">E477+G477</f>
        <v>0</v>
      </c>
      <c r="N477" s="71">
        <f t="shared" si="941"/>
        <v>0</v>
      </c>
      <c r="O477" s="73" t="str">
        <f t="shared" si="5"/>
        <v/>
      </c>
      <c r="P477" s="71">
        <f t="shared" si="6"/>
        <v>0</v>
      </c>
      <c r="Q477" s="74"/>
      <c r="R477" s="75"/>
      <c r="S477" s="75"/>
      <c r="T477" s="75"/>
      <c r="U477" s="75"/>
      <c r="V477" s="75"/>
      <c r="W477" s="75"/>
      <c r="X477" s="75"/>
      <c r="Y477" s="75"/>
      <c r="Z477" s="75"/>
    </row>
    <row r="478" ht="18.75" customHeight="1">
      <c r="A478" s="65"/>
      <c r="B478" s="66"/>
      <c r="C478" s="67" t="str">
        <f t="shared" si="204"/>
        <v/>
      </c>
      <c r="D478" s="68" t="str">
        <f t="shared" si="205"/>
        <v/>
      </c>
      <c r="E478" s="69"/>
      <c r="F478" s="69"/>
      <c r="G478" s="71">
        <f>SUMIF('Nhập'!$J$11:$J$19999,$B478,'Nhập'!$M$11:$M$19999)</f>
        <v>0</v>
      </c>
      <c r="H478" s="71">
        <f>SUMIF('Nhập'!$J$11:$J$19999,$B478,'Nhập'!$O$11:$O$19999)</f>
        <v>0</v>
      </c>
      <c r="I478" s="71">
        <f>SUMIF(Xuat!$I$11:$I$19999,$B478,Xuat!$K$11:$K$19999)</f>
        <v>0</v>
      </c>
      <c r="J478" s="71">
        <f>SUMIF(Xuat!$I$11:$I$19999,$B478,Xuat!$K$11:$K$19999)</f>
        <v>0</v>
      </c>
      <c r="K478" s="71">
        <f t="shared" ref="K478:L478" si="942">E478+G478-I478</f>
        <v>0</v>
      </c>
      <c r="L478" s="71">
        <f t="shared" si="942"/>
        <v>0</v>
      </c>
      <c r="M478" s="71">
        <f t="shared" ref="M478:N478" si="943">E478+G478</f>
        <v>0</v>
      </c>
      <c r="N478" s="71">
        <f t="shared" si="943"/>
        <v>0</v>
      </c>
      <c r="O478" s="73" t="str">
        <f t="shared" si="5"/>
        <v/>
      </c>
      <c r="P478" s="71">
        <f t="shared" si="6"/>
        <v>0</v>
      </c>
      <c r="Q478" s="74"/>
      <c r="R478" s="75"/>
      <c r="S478" s="75"/>
      <c r="T478" s="75"/>
      <c r="U478" s="75"/>
      <c r="V478" s="75"/>
      <c r="W478" s="75"/>
      <c r="X478" s="75"/>
      <c r="Y478" s="75"/>
      <c r="Z478" s="75"/>
    </row>
    <row r="479" ht="18.75" customHeight="1">
      <c r="A479" s="65"/>
      <c r="B479" s="66"/>
      <c r="C479" s="67" t="str">
        <f t="shared" si="204"/>
        <v/>
      </c>
      <c r="D479" s="68" t="str">
        <f t="shared" si="205"/>
        <v/>
      </c>
      <c r="E479" s="69"/>
      <c r="F479" s="69"/>
      <c r="G479" s="71">
        <f>SUMIF('Nhập'!$J$11:$J$19999,$B479,'Nhập'!$M$11:$M$19999)</f>
        <v>0</v>
      </c>
      <c r="H479" s="71">
        <f>SUMIF('Nhập'!$J$11:$J$19999,$B479,'Nhập'!$O$11:$O$19999)</f>
        <v>0</v>
      </c>
      <c r="I479" s="71">
        <f>SUMIF(Xuat!$I$11:$I$19999,$B479,Xuat!$K$11:$K$19999)</f>
        <v>0</v>
      </c>
      <c r="J479" s="71">
        <f>SUMIF(Xuat!$I$11:$I$19999,$B479,Xuat!$K$11:$K$19999)</f>
        <v>0</v>
      </c>
      <c r="K479" s="71">
        <f t="shared" ref="K479:L479" si="944">E479+G479-I479</f>
        <v>0</v>
      </c>
      <c r="L479" s="71">
        <f t="shared" si="944"/>
        <v>0</v>
      </c>
      <c r="M479" s="71">
        <f t="shared" ref="M479:N479" si="945">E479+G479</f>
        <v>0</v>
      </c>
      <c r="N479" s="71">
        <f t="shared" si="945"/>
        <v>0</v>
      </c>
      <c r="O479" s="73" t="str">
        <f t="shared" si="5"/>
        <v/>
      </c>
      <c r="P479" s="71">
        <f t="shared" si="6"/>
        <v>0</v>
      </c>
      <c r="Q479" s="74"/>
      <c r="R479" s="75"/>
      <c r="S479" s="75"/>
      <c r="T479" s="75"/>
      <c r="U479" s="75"/>
      <c r="V479" s="75"/>
      <c r="W479" s="75"/>
      <c r="X479" s="75"/>
      <c r="Y479" s="75"/>
      <c r="Z479" s="75"/>
    </row>
    <row r="480" ht="18.75" customHeight="1">
      <c r="A480" s="65"/>
      <c r="B480" s="66"/>
      <c r="C480" s="67" t="str">
        <f t="shared" si="204"/>
        <v/>
      </c>
      <c r="D480" s="68" t="str">
        <f t="shared" si="205"/>
        <v/>
      </c>
      <c r="E480" s="69"/>
      <c r="F480" s="69"/>
      <c r="G480" s="71">
        <f>SUMIF('Nhập'!$J$11:$J$19999,$B480,'Nhập'!$M$11:$M$19999)</f>
        <v>0</v>
      </c>
      <c r="H480" s="71">
        <f>SUMIF('Nhập'!$J$11:$J$19999,$B480,'Nhập'!$O$11:$O$19999)</f>
        <v>0</v>
      </c>
      <c r="I480" s="71">
        <f>SUMIF(Xuat!$I$11:$I$19999,$B480,Xuat!$K$11:$K$19999)</f>
        <v>0</v>
      </c>
      <c r="J480" s="71">
        <f>SUMIF(Xuat!$I$11:$I$19999,$B480,Xuat!$K$11:$K$19999)</f>
        <v>0</v>
      </c>
      <c r="K480" s="71">
        <f t="shared" ref="K480:L480" si="946">E480+G480-I480</f>
        <v>0</v>
      </c>
      <c r="L480" s="71">
        <f t="shared" si="946"/>
        <v>0</v>
      </c>
      <c r="M480" s="71">
        <f t="shared" ref="M480:N480" si="947">E480+G480</f>
        <v>0</v>
      </c>
      <c r="N480" s="71">
        <f t="shared" si="947"/>
        <v>0</v>
      </c>
      <c r="O480" s="73" t="str">
        <f t="shared" si="5"/>
        <v/>
      </c>
      <c r="P480" s="71">
        <f t="shared" si="6"/>
        <v>0</v>
      </c>
      <c r="Q480" s="74"/>
      <c r="R480" s="75"/>
      <c r="S480" s="75"/>
      <c r="T480" s="75"/>
      <c r="U480" s="75"/>
      <c r="V480" s="75"/>
      <c r="W480" s="75"/>
      <c r="X480" s="75"/>
      <c r="Y480" s="75"/>
      <c r="Z480" s="75"/>
    </row>
    <row r="481" ht="18.75" customHeight="1">
      <c r="A481" s="65"/>
      <c r="B481" s="66"/>
      <c r="C481" s="67" t="str">
        <f t="shared" si="204"/>
        <v/>
      </c>
      <c r="D481" s="68" t="str">
        <f t="shared" si="205"/>
        <v/>
      </c>
      <c r="E481" s="69"/>
      <c r="F481" s="69"/>
      <c r="G481" s="71">
        <f>SUMIF('Nhập'!$J$11:$J$19999,$B481,'Nhập'!$M$11:$M$19999)</f>
        <v>0</v>
      </c>
      <c r="H481" s="71">
        <f>SUMIF('Nhập'!$J$11:$J$19999,$B481,'Nhập'!$O$11:$O$19999)</f>
        <v>0</v>
      </c>
      <c r="I481" s="71">
        <f>SUMIF(Xuat!$I$11:$I$19999,$B481,Xuat!$K$11:$K$19999)</f>
        <v>0</v>
      </c>
      <c r="J481" s="71">
        <f>SUMIF(Xuat!$I$11:$I$19999,$B481,Xuat!$K$11:$K$19999)</f>
        <v>0</v>
      </c>
      <c r="K481" s="71">
        <f t="shared" ref="K481:L481" si="948">E481+G481-I481</f>
        <v>0</v>
      </c>
      <c r="L481" s="71">
        <f t="shared" si="948"/>
        <v>0</v>
      </c>
      <c r="M481" s="71">
        <f t="shared" ref="M481:N481" si="949">E481+G481</f>
        <v>0</v>
      </c>
      <c r="N481" s="71">
        <f t="shared" si="949"/>
        <v>0</v>
      </c>
      <c r="O481" s="73" t="str">
        <f t="shared" si="5"/>
        <v/>
      </c>
      <c r="P481" s="71">
        <f t="shared" si="6"/>
        <v>0</v>
      </c>
      <c r="Q481" s="74"/>
      <c r="R481" s="75"/>
      <c r="S481" s="75"/>
      <c r="T481" s="75"/>
      <c r="U481" s="75"/>
      <c r="V481" s="75"/>
      <c r="W481" s="75"/>
      <c r="X481" s="75"/>
      <c r="Y481" s="75"/>
      <c r="Z481" s="75"/>
    </row>
    <row r="482" ht="18.75" customHeight="1">
      <c r="A482" s="65"/>
      <c r="B482" s="66"/>
      <c r="C482" s="67" t="str">
        <f t="shared" si="204"/>
        <v/>
      </c>
      <c r="D482" s="68" t="str">
        <f t="shared" si="205"/>
        <v/>
      </c>
      <c r="E482" s="69"/>
      <c r="F482" s="69"/>
      <c r="G482" s="71">
        <f>SUMIF('Nhập'!$J$11:$J$19999,$B482,'Nhập'!$M$11:$M$19999)</f>
        <v>0</v>
      </c>
      <c r="H482" s="71">
        <f>SUMIF('Nhập'!$J$11:$J$19999,$B482,'Nhập'!$O$11:$O$19999)</f>
        <v>0</v>
      </c>
      <c r="I482" s="71">
        <f>SUMIF(Xuat!$I$11:$I$19999,$B482,Xuat!$K$11:$K$19999)</f>
        <v>0</v>
      </c>
      <c r="J482" s="71">
        <f>SUMIF(Xuat!$I$11:$I$19999,$B482,Xuat!$K$11:$K$19999)</f>
        <v>0</v>
      </c>
      <c r="K482" s="71">
        <f t="shared" ref="K482:L482" si="950">E482+G482-I482</f>
        <v>0</v>
      </c>
      <c r="L482" s="71">
        <f t="shared" si="950"/>
        <v>0</v>
      </c>
      <c r="M482" s="71">
        <f t="shared" ref="M482:N482" si="951">E482+G482</f>
        <v>0</v>
      </c>
      <c r="N482" s="71">
        <f t="shared" si="951"/>
        <v>0</v>
      </c>
      <c r="O482" s="73" t="str">
        <f t="shared" si="5"/>
        <v/>
      </c>
      <c r="P482" s="71">
        <f t="shared" si="6"/>
        <v>0</v>
      </c>
      <c r="Q482" s="74"/>
      <c r="R482" s="75"/>
      <c r="S482" s="75"/>
      <c r="T482" s="75"/>
      <c r="U482" s="75"/>
      <c r="V482" s="75"/>
      <c r="W482" s="75"/>
      <c r="X482" s="75"/>
      <c r="Y482" s="75"/>
      <c r="Z482" s="75"/>
    </row>
    <row r="483" ht="18.75" customHeight="1">
      <c r="A483" s="65"/>
      <c r="B483" s="66"/>
      <c r="C483" s="67" t="str">
        <f t="shared" si="204"/>
        <v/>
      </c>
      <c r="D483" s="68" t="str">
        <f t="shared" si="205"/>
        <v/>
      </c>
      <c r="E483" s="69"/>
      <c r="F483" s="69"/>
      <c r="G483" s="71">
        <f>SUMIF('Nhập'!$J$11:$J$19999,$B483,'Nhập'!$M$11:$M$19999)</f>
        <v>0</v>
      </c>
      <c r="H483" s="71">
        <f>SUMIF('Nhập'!$J$11:$J$19999,$B483,'Nhập'!$O$11:$O$19999)</f>
        <v>0</v>
      </c>
      <c r="I483" s="71">
        <f>SUMIF(Xuat!$I$11:$I$19999,$B483,Xuat!$K$11:$K$19999)</f>
        <v>0</v>
      </c>
      <c r="J483" s="71">
        <f>SUMIF(Xuat!$I$11:$I$19999,$B483,Xuat!$K$11:$K$19999)</f>
        <v>0</v>
      </c>
      <c r="K483" s="71">
        <f t="shared" ref="K483:L483" si="952">E483+G483-I483</f>
        <v>0</v>
      </c>
      <c r="L483" s="71">
        <f t="shared" si="952"/>
        <v>0</v>
      </c>
      <c r="M483" s="71">
        <f t="shared" ref="M483:N483" si="953">E483+G483</f>
        <v>0</v>
      </c>
      <c r="N483" s="71">
        <f t="shared" si="953"/>
        <v>0</v>
      </c>
      <c r="O483" s="73" t="str">
        <f t="shared" si="5"/>
        <v/>
      </c>
      <c r="P483" s="71">
        <f t="shared" si="6"/>
        <v>0</v>
      </c>
      <c r="Q483" s="74"/>
      <c r="R483" s="75"/>
      <c r="S483" s="75"/>
      <c r="T483" s="75"/>
      <c r="U483" s="75"/>
      <c r="V483" s="75"/>
      <c r="W483" s="75"/>
      <c r="X483" s="75"/>
      <c r="Y483" s="75"/>
      <c r="Z483" s="75"/>
    </row>
    <row r="484" ht="18.75" customHeight="1">
      <c r="A484" s="65"/>
      <c r="B484" s="66"/>
      <c r="C484" s="67" t="str">
        <f t="shared" si="204"/>
        <v/>
      </c>
      <c r="D484" s="68" t="str">
        <f t="shared" si="205"/>
        <v/>
      </c>
      <c r="E484" s="69"/>
      <c r="F484" s="69"/>
      <c r="G484" s="71">
        <f>SUMIF('Nhập'!$J$11:$J$19999,$B484,'Nhập'!$M$11:$M$19999)</f>
        <v>0</v>
      </c>
      <c r="H484" s="71">
        <f>SUMIF('Nhập'!$J$11:$J$19999,$B484,'Nhập'!$O$11:$O$19999)</f>
        <v>0</v>
      </c>
      <c r="I484" s="71">
        <f>SUMIF(Xuat!$I$11:$I$19999,$B484,Xuat!$K$11:$K$19999)</f>
        <v>0</v>
      </c>
      <c r="J484" s="71">
        <f>SUMIF(Xuat!$I$11:$I$19999,$B484,Xuat!$K$11:$K$19999)</f>
        <v>0</v>
      </c>
      <c r="K484" s="71">
        <f t="shared" ref="K484:L484" si="954">E484+G484-I484</f>
        <v>0</v>
      </c>
      <c r="L484" s="71">
        <f t="shared" si="954"/>
        <v>0</v>
      </c>
      <c r="M484" s="71">
        <f t="shared" ref="M484:N484" si="955">E484+G484</f>
        <v>0</v>
      </c>
      <c r="N484" s="71">
        <f t="shared" si="955"/>
        <v>0</v>
      </c>
      <c r="O484" s="73" t="str">
        <f t="shared" si="5"/>
        <v/>
      </c>
      <c r="P484" s="71">
        <f t="shared" si="6"/>
        <v>0</v>
      </c>
      <c r="Q484" s="74"/>
      <c r="R484" s="75"/>
      <c r="S484" s="75"/>
      <c r="T484" s="75"/>
      <c r="U484" s="75"/>
      <c r="V484" s="75"/>
      <c r="W484" s="75"/>
      <c r="X484" s="75"/>
      <c r="Y484" s="75"/>
      <c r="Z484" s="75"/>
    </row>
    <row r="485" ht="18.75" customHeight="1">
      <c r="A485" s="65"/>
      <c r="B485" s="66"/>
      <c r="C485" s="67" t="str">
        <f t="shared" si="204"/>
        <v/>
      </c>
      <c r="D485" s="68" t="str">
        <f t="shared" si="205"/>
        <v/>
      </c>
      <c r="E485" s="69"/>
      <c r="F485" s="69"/>
      <c r="G485" s="71">
        <f>SUMIF('Nhập'!$J$11:$J$19999,$B485,'Nhập'!$M$11:$M$19999)</f>
        <v>0</v>
      </c>
      <c r="H485" s="71">
        <f>SUMIF('Nhập'!$J$11:$J$19999,$B485,'Nhập'!$O$11:$O$19999)</f>
        <v>0</v>
      </c>
      <c r="I485" s="71">
        <f>SUMIF(Xuat!$I$11:$I$19999,$B485,Xuat!$K$11:$K$19999)</f>
        <v>0</v>
      </c>
      <c r="J485" s="71">
        <f>SUMIF(Xuat!$I$11:$I$19999,$B485,Xuat!$K$11:$K$19999)</f>
        <v>0</v>
      </c>
      <c r="K485" s="71">
        <f t="shared" ref="K485:L485" si="956">E485+G485-I485</f>
        <v>0</v>
      </c>
      <c r="L485" s="71">
        <f t="shared" si="956"/>
        <v>0</v>
      </c>
      <c r="M485" s="71">
        <f t="shared" ref="M485:N485" si="957">E485+G485</f>
        <v>0</v>
      </c>
      <c r="N485" s="71">
        <f t="shared" si="957"/>
        <v>0</v>
      </c>
      <c r="O485" s="73" t="str">
        <f t="shared" si="5"/>
        <v/>
      </c>
      <c r="P485" s="71">
        <f t="shared" si="6"/>
        <v>0</v>
      </c>
      <c r="Q485" s="74"/>
      <c r="R485" s="75"/>
      <c r="S485" s="75"/>
      <c r="T485" s="75"/>
      <c r="U485" s="75"/>
      <c r="V485" s="75"/>
      <c r="W485" s="75"/>
      <c r="X485" s="75"/>
      <c r="Y485" s="75"/>
      <c r="Z485" s="75"/>
    </row>
    <row r="486" ht="18.75" customHeight="1">
      <c r="A486" s="65"/>
      <c r="B486" s="66"/>
      <c r="C486" s="67" t="str">
        <f t="shared" si="204"/>
        <v/>
      </c>
      <c r="D486" s="68" t="str">
        <f t="shared" si="205"/>
        <v/>
      </c>
      <c r="E486" s="69"/>
      <c r="F486" s="69"/>
      <c r="G486" s="71">
        <f>SUMIF('Nhập'!$J$11:$J$19999,$B486,'Nhập'!$M$11:$M$19999)</f>
        <v>0</v>
      </c>
      <c r="H486" s="71">
        <f>SUMIF('Nhập'!$J$11:$J$19999,$B486,'Nhập'!$O$11:$O$19999)</f>
        <v>0</v>
      </c>
      <c r="I486" s="71">
        <f>SUMIF(Xuat!$I$11:$I$19999,$B486,Xuat!$K$11:$K$19999)</f>
        <v>0</v>
      </c>
      <c r="J486" s="71">
        <f>SUMIF(Xuat!$I$11:$I$19999,$B486,Xuat!$K$11:$K$19999)</f>
        <v>0</v>
      </c>
      <c r="K486" s="71">
        <f t="shared" ref="K486:L486" si="958">E486+G486-I486</f>
        <v>0</v>
      </c>
      <c r="L486" s="71">
        <f t="shared" si="958"/>
        <v>0</v>
      </c>
      <c r="M486" s="71">
        <f t="shared" ref="M486:N486" si="959">E486+G486</f>
        <v>0</v>
      </c>
      <c r="N486" s="71">
        <f t="shared" si="959"/>
        <v>0</v>
      </c>
      <c r="O486" s="73" t="str">
        <f t="shared" si="5"/>
        <v/>
      </c>
      <c r="P486" s="71">
        <f t="shared" si="6"/>
        <v>0</v>
      </c>
      <c r="Q486" s="74"/>
      <c r="R486" s="75"/>
      <c r="S486" s="75"/>
      <c r="T486" s="75"/>
      <c r="U486" s="75"/>
      <c r="V486" s="75"/>
      <c r="W486" s="75"/>
      <c r="X486" s="75"/>
      <c r="Y486" s="75"/>
      <c r="Z486" s="75"/>
    </row>
    <row r="487" ht="18.75" customHeight="1">
      <c r="A487" s="65"/>
      <c r="B487" s="66"/>
      <c r="C487" s="67" t="str">
        <f t="shared" si="204"/>
        <v/>
      </c>
      <c r="D487" s="68" t="str">
        <f t="shared" si="205"/>
        <v/>
      </c>
      <c r="E487" s="69"/>
      <c r="F487" s="69"/>
      <c r="G487" s="71">
        <f>SUMIF('Nhập'!$J$11:$J$19999,$B487,'Nhập'!$M$11:$M$19999)</f>
        <v>0</v>
      </c>
      <c r="H487" s="71">
        <f>SUMIF('Nhập'!$J$11:$J$19999,$B487,'Nhập'!$O$11:$O$19999)</f>
        <v>0</v>
      </c>
      <c r="I487" s="71">
        <f>SUMIF(Xuat!$I$11:$I$19999,$B487,Xuat!$K$11:$K$19999)</f>
        <v>0</v>
      </c>
      <c r="J487" s="71">
        <f>SUMIF(Xuat!$I$11:$I$19999,$B487,Xuat!$K$11:$K$19999)</f>
        <v>0</v>
      </c>
      <c r="K487" s="71">
        <f t="shared" ref="K487:L487" si="960">E487+G487-I487</f>
        <v>0</v>
      </c>
      <c r="L487" s="71">
        <f t="shared" si="960"/>
        <v>0</v>
      </c>
      <c r="M487" s="71">
        <f t="shared" ref="M487:N487" si="961">E487+G487</f>
        <v>0</v>
      </c>
      <c r="N487" s="71">
        <f t="shared" si="961"/>
        <v>0</v>
      </c>
      <c r="O487" s="73" t="str">
        <f t="shared" si="5"/>
        <v/>
      </c>
      <c r="P487" s="71">
        <f t="shared" si="6"/>
        <v>0</v>
      </c>
      <c r="Q487" s="74"/>
      <c r="R487" s="75"/>
      <c r="S487" s="75"/>
      <c r="T487" s="75"/>
      <c r="U487" s="75"/>
      <c r="V487" s="75"/>
      <c r="W487" s="75"/>
      <c r="X487" s="75"/>
      <c r="Y487" s="75"/>
      <c r="Z487" s="75"/>
    </row>
    <row r="488" ht="18.75" customHeight="1">
      <c r="A488" s="65"/>
      <c r="B488" s="66"/>
      <c r="C488" s="67" t="str">
        <f t="shared" si="204"/>
        <v/>
      </c>
      <c r="D488" s="68" t="str">
        <f t="shared" si="205"/>
        <v/>
      </c>
      <c r="E488" s="69"/>
      <c r="F488" s="69"/>
      <c r="G488" s="71">
        <f>SUMIF('Nhập'!$J$11:$J$19999,$B488,'Nhập'!$M$11:$M$19999)</f>
        <v>0</v>
      </c>
      <c r="H488" s="71">
        <f>SUMIF('Nhập'!$J$11:$J$19999,$B488,'Nhập'!$O$11:$O$19999)</f>
        <v>0</v>
      </c>
      <c r="I488" s="71">
        <f>SUMIF(Xuat!$I$11:$I$19999,$B488,Xuat!$K$11:$K$19999)</f>
        <v>0</v>
      </c>
      <c r="J488" s="71">
        <f>SUMIF(Xuat!$I$11:$I$19999,$B488,Xuat!$K$11:$K$19999)</f>
        <v>0</v>
      </c>
      <c r="K488" s="71">
        <f t="shared" ref="K488:L488" si="962">E488+G488-I488</f>
        <v>0</v>
      </c>
      <c r="L488" s="71">
        <f t="shared" si="962"/>
        <v>0</v>
      </c>
      <c r="M488" s="71">
        <f t="shared" ref="M488:N488" si="963">E488+G488</f>
        <v>0</v>
      </c>
      <c r="N488" s="71">
        <f t="shared" si="963"/>
        <v>0</v>
      </c>
      <c r="O488" s="73" t="str">
        <f t="shared" si="5"/>
        <v/>
      </c>
      <c r="P488" s="71">
        <f t="shared" si="6"/>
        <v>0</v>
      </c>
      <c r="Q488" s="74"/>
      <c r="R488" s="75"/>
      <c r="S488" s="75"/>
      <c r="T488" s="75"/>
      <c r="U488" s="75"/>
      <c r="V488" s="75"/>
      <c r="W488" s="75"/>
      <c r="X488" s="75"/>
      <c r="Y488" s="75"/>
      <c r="Z488" s="75"/>
    </row>
    <row r="489" ht="18.75" customHeight="1">
      <c r="A489" s="65"/>
      <c r="B489" s="66"/>
      <c r="C489" s="67" t="str">
        <f t="shared" si="204"/>
        <v/>
      </c>
      <c r="D489" s="68" t="str">
        <f t="shared" si="205"/>
        <v/>
      </c>
      <c r="E489" s="69"/>
      <c r="F489" s="69"/>
      <c r="G489" s="71">
        <f>SUMIF('Nhập'!$J$11:$J$19999,$B489,'Nhập'!$M$11:$M$19999)</f>
        <v>0</v>
      </c>
      <c r="H489" s="71">
        <f>SUMIF('Nhập'!$J$11:$J$19999,$B489,'Nhập'!$O$11:$O$19999)</f>
        <v>0</v>
      </c>
      <c r="I489" s="71">
        <f>SUMIF(Xuat!$I$11:$I$19999,$B489,Xuat!$K$11:$K$19999)</f>
        <v>0</v>
      </c>
      <c r="J489" s="71">
        <f>SUMIF(Xuat!$I$11:$I$19999,$B489,Xuat!$K$11:$K$19999)</f>
        <v>0</v>
      </c>
      <c r="K489" s="71">
        <f t="shared" ref="K489:L489" si="964">E489+G489-I489</f>
        <v>0</v>
      </c>
      <c r="L489" s="71">
        <f t="shared" si="964"/>
        <v>0</v>
      </c>
      <c r="M489" s="71">
        <f t="shared" ref="M489:N489" si="965">E489+G489</f>
        <v>0</v>
      </c>
      <c r="N489" s="71">
        <f t="shared" si="965"/>
        <v>0</v>
      </c>
      <c r="O489" s="73" t="str">
        <f t="shared" si="5"/>
        <v/>
      </c>
      <c r="P489" s="71">
        <f t="shared" si="6"/>
        <v>0</v>
      </c>
      <c r="Q489" s="74"/>
      <c r="R489" s="75"/>
      <c r="S489" s="75"/>
      <c r="T489" s="75"/>
      <c r="U489" s="75"/>
      <c r="V489" s="75"/>
      <c r="W489" s="75"/>
      <c r="X489" s="75"/>
      <c r="Y489" s="75"/>
      <c r="Z489" s="75"/>
    </row>
    <row r="490" ht="18.75" customHeight="1">
      <c r="A490" s="65"/>
      <c r="B490" s="66"/>
      <c r="C490" s="67" t="str">
        <f t="shared" si="204"/>
        <v/>
      </c>
      <c r="D490" s="68" t="str">
        <f t="shared" si="205"/>
        <v/>
      </c>
      <c r="E490" s="69"/>
      <c r="F490" s="69"/>
      <c r="G490" s="71">
        <f>SUMIF('Nhập'!$J$11:$J$19999,$B490,'Nhập'!$M$11:$M$19999)</f>
        <v>0</v>
      </c>
      <c r="H490" s="71">
        <f>SUMIF('Nhập'!$J$11:$J$19999,$B490,'Nhập'!$O$11:$O$19999)</f>
        <v>0</v>
      </c>
      <c r="I490" s="71">
        <f>SUMIF(Xuat!$I$11:$I$19999,$B490,Xuat!$K$11:$K$19999)</f>
        <v>0</v>
      </c>
      <c r="J490" s="71">
        <f>SUMIF(Xuat!$I$11:$I$19999,$B490,Xuat!$K$11:$K$19999)</f>
        <v>0</v>
      </c>
      <c r="K490" s="71">
        <f t="shared" ref="K490:L490" si="966">E490+G490-I490</f>
        <v>0</v>
      </c>
      <c r="L490" s="71">
        <f t="shared" si="966"/>
        <v>0</v>
      </c>
      <c r="M490" s="71">
        <f t="shared" ref="M490:N490" si="967">E490+G490</f>
        <v>0</v>
      </c>
      <c r="N490" s="71">
        <f t="shared" si="967"/>
        <v>0</v>
      </c>
      <c r="O490" s="73" t="str">
        <f t="shared" si="5"/>
        <v/>
      </c>
      <c r="P490" s="71">
        <f t="shared" si="6"/>
        <v>0</v>
      </c>
      <c r="Q490" s="74"/>
      <c r="R490" s="75"/>
      <c r="S490" s="75"/>
      <c r="T490" s="75"/>
      <c r="U490" s="75"/>
      <c r="V490" s="75"/>
      <c r="W490" s="75"/>
      <c r="X490" s="75"/>
      <c r="Y490" s="75"/>
      <c r="Z490" s="75"/>
    </row>
    <row r="491" ht="18.75" customHeight="1">
      <c r="A491" s="65"/>
      <c r="B491" s="66"/>
      <c r="C491" s="67" t="str">
        <f t="shared" si="204"/>
        <v/>
      </c>
      <c r="D491" s="68" t="str">
        <f t="shared" si="205"/>
        <v/>
      </c>
      <c r="E491" s="69"/>
      <c r="F491" s="69"/>
      <c r="G491" s="71">
        <f>SUMIF('Nhập'!$J$11:$J$19999,$B491,'Nhập'!$M$11:$M$19999)</f>
        <v>0</v>
      </c>
      <c r="H491" s="71">
        <f>SUMIF('Nhập'!$J$11:$J$19999,$B491,'Nhập'!$O$11:$O$19999)</f>
        <v>0</v>
      </c>
      <c r="I491" s="71">
        <f>SUMIF(Xuat!$I$11:$I$19999,$B491,Xuat!$K$11:$K$19999)</f>
        <v>0</v>
      </c>
      <c r="J491" s="71">
        <f>SUMIF(Xuat!$I$11:$I$19999,$B491,Xuat!$K$11:$K$19999)</f>
        <v>0</v>
      </c>
      <c r="K491" s="71">
        <f t="shared" ref="K491:L491" si="968">E491+G491-I491</f>
        <v>0</v>
      </c>
      <c r="L491" s="71">
        <f t="shared" si="968"/>
        <v>0</v>
      </c>
      <c r="M491" s="71">
        <f t="shared" ref="M491:N491" si="969">E491+G491</f>
        <v>0</v>
      </c>
      <c r="N491" s="71">
        <f t="shared" si="969"/>
        <v>0</v>
      </c>
      <c r="O491" s="73" t="str">
        <f t="shared" si="5"/>
        <v/>
      </c>
      <c r="P491" s="71">
        <f t="shared" si="6"/>
        <v>0</v>
      </c>
      <c r="Q491" s="74"/>
      <c r="R491" s="75"/>
      <c r="S491" s="75"/>
      <c r="T491" s="75"/>
      <c r="U491" s="75"/>
      <c r="V491" s="75"/>
      <c r="W491" s="75"/>
      <c r="X491" s="75"/>
      <c r="Y491" s="75"/>
      <c r="Z491" s="75"/>
    </row>
    <row r="492" ht="18.75" customHeight="1">
      <c r="A492" s="65"/>
      <c r="B492" s="66"/>
      <c r="C492" s="67" t="str">
        <f t="shared" si="204"/>
        <v/>
      </c>
      <c r="D492" s="68" t="str">
        <f t="shared" si="205"/>
        <v/>
      </c>
      <c r="E492" s="69"/>
      <c r="F492" s="69"/>
      <c r="G492" s="71">
        <f>SUMIF('Nhập'!$J$11:$J$19999,$B492,'Nhập'!$M$11:$M$19999)</f>
        <v>0</v>
      </c>
      <c r="H492" s="71">
        <f>SUMIF('Nhập'!$J$11:$J$19999,$B492,'Nhập'!$O$11:$O$19999)</f>
        <v>0</v>
      </c>
      <c r="I492" s="71">
        <f>SUMIF(Xuat!$I$11:$I$19999,$B492,Xuat!$K$11:$K$19999)</f>
        <v>0</v>
      </c>
      <c r="J492" s="71">
        <f>SUMIF(Xuat!$I$11:$I$19999,$B492,Xuat!$K$11:$K$19999)</f>
        <v>0</v>
      </c>
      <c r="K492" s="71">
        <f t="shared" ref="K492:L492" si="970">E492+G492-I492</f>
        <v>0</v>
      </c>
      <c r="L492" s="71">
        <f t="shared" si="970"/>
        <v>0</v>
      </c>
      <c r="M492" s="71">
        <f t="shared" ref="M492:N492" si="971">E492+G492</f>
        <v>0</v>
      </c>
      <c r="N492" s="71">
        <f t="shared" si="971"/>
        <v>0</v>
      </c>
      <c r="O492" s="73" t="str">
        <f t="shared" si="5"/>
        <v/>
      </c>
      <c r="P492" s="71">
        <f t="shared" si="6"/>
        <v>0</v>
      </c>
      <c r="Q492" s="74"/>
      <c r="R492" s="75"/>
      <c r="S492" s="75"/>
      <c r="T492" s="75"/>
      <c r="U492" s="75"/>
      <c r="V492" s="75"/>
      <c r="W492" s="75"/>
      <c r="X492" s="75"/>
      <c r="Y492" s="75"/>
      <c r="Z492" s="75"/>
    </row>
    <row r="493" ht="18.75" customHeight="1">
      <c r="A493" s="65"/>
      <c r="B493" s="66"/>
      <c r="C493" s="67" t="str">
        <f t="shared" si="204"/>
        <v/>
      </c>
      <c r="D493" s="68" t="str">
        <f t="shared" si="205"/>
        <v/>
      </c>
      <c r="E493" s="69"/>
      <c r="F493" s="69"/>
      <c r="G493" s="71">
        <f>SUMIF('Nhập'!$J$11:$J$19999,$B493,'Nhập'!$M$11:$M$19999)</f>
        <v>0</v>
      </c>
      <c r="H493" s="71">
        <f>SUMIF('Nhập'!$J$11:$J$19999,$B493,'Nhập'!$O$11:$O$19999)</f>
        <v>0</v>
      </c>
      <c r="I493" s="71">
        <f>SUMIF(Xuat!$I$11:$I$19999,$B493,Xuat!$K$11:$K$19999)</f>
        <v>0</v>
      </c>
      <c r="J493" s="71">
        <f>SUMIF(Xuat!$I$11:$I$19999,$B493,Xuat!$K$11:$K$19999)</f>
        <v>0</v>
      </c>
      <c r="K493" s="71">
        <f t="shared" ref="K493:L493" si="972">E493+G493-I493</f>
        <v>0</v>
      </c>
      <c r="L493" s="71">
        <f t="shared" si="972"/>
        <v>0</v>
      </c>
      <c r="M493" s="71">
        <f t="shared" ref="M493:N493" si="973">E493+G493</f>
        <v>0</v>
      </c>
      <c r="N493" s="71">
        <f t="shared" si="973"/>
        <v>0</v>
      </c>
      <c r="O493" s="73" t="str">
        <f t="shared" si="5"/>
        <v/>
      </c>
      <c r="P493" s="71">
        <f t="shared" si="6"/>
        <v>0</v>
      </c>
      <c r="Q493" s="74"/>
      <c r="R493" s="75"/>
      <c r="S493" s="75"/>
      <c r="T493" s="75"/>
      <c r="U493" s="75"/>
      <c r="V493" s="75"/>
      <c r="W493" s="75"/>
      <c r="X493" s="75"/>
      <c r="Y493" s="75"/>
      <c r="Z493" s="75"/>
    </row>
    <row r="494" ht="18.75" customHeight="1">
      <c r="A494" s="65"/>
      <c r="B494" s="66"/>
      <c r="C494" s="67" t="str">
        <f t="shared" si="204"/>
        <v/>
      </c>
      <c r="D494" s="68" t="str">
        <f t="shared" si="205"/>
        <v/>
      </c>
      <c r="E494" s="69"/>
      <c r="F494" s="69"/>
      <c r="G494" s="71">
        <f>SUMIF('Nhập'!$J$11:$J$19999,$B494,'Nhập'!$M$11:$M$19999)</f>
        <v>0</v>
      </c>
      <c r="H494" s="71">
        <f>SUMIF('Nhập'!$J$11:$J$19999,$B494,'Nhập'!$O$11:$O$19999)</f>
        <v>0</v>
      </c>
      <c r="I494" s="71">
        <f>SUMIF(Xuat!$I$11:$I$19999,$B494,Xuat!$K$11:$K$19999)</f>
        <v>0</v>
      </c>
      <c r="J494" s="71">
        <f>SUMIF(Xuat!$I$11:$I$19999,$B494,Xuat!$K$11:$K$19999)</f>
        <v>0</v>
      </c>
      <c r="K494" s="71">
        <f t="shared" ref="K494:L494" si="974">E494+G494-I494</f>
        <v>0</v>
      </c>
      <c r="L494" s="71">
        <f t="shared" si="974"/>
        <v>0</v>
      </c>
      <c r="M494" s="71">
        <f t="shared" ref="M494:N494" si="975">E494+G494</f>
        <v>0</v>
      </c>
      <c r="N494" s="71">
        <f t="shared" si="975"/>
        <v>0</v>
      </c>
      <c r="O494" s="73" t="str">
        <f t="shared" si="5"/>
        <v/>
      </c>
      <c r="P494" s="71">
        <f t="shared" si="6"/>
        <v>0</v>
      </c>
      <c r="Q494" s="74"/>
      <c r="R494" s="75"/>
      <c r="S494" s="75"/>
      <c r="T494" s="75"/>
      <c r="U494" s="75"/>
      <c r="V494" s="75"/>
      <c r="W494" s="75"/>
      <c r="X494" s="75"/>
      <c r="Y494" s="75"/>
      <c r="Z494" s="75"/>
    </row>
    <row r="495" ht="18.75" customHeight="1">
      <c r="A495" s="65"/>
      <c r="B495" s="66"/>
      <c r="C495" s="67" t="str">
        <f t="shared" si="204"/>
        <v/>
      </c>
      <c r="D495" s="68" t="str">
        <f t="shared" si="205"/>
        <v/>
      </c>
      <c r="E495" s="69"/>
      <c r="F495" s="69"/>
      <c r="G495" s="71">
        <f>SUMIF('Nhập'!$J$11:$J$19999,$B495,'Nhập'!$M$11:$M$19999)</f>
        <v>0</v>
      </c>
      <c r="H495" s="71">
        <f>SUMIF('Nhập'!$J$11:$J$19999,$B495,'Nhập'!$O$11:$O$19999)</f>
        <v>0</v>
      </c>
      <c r="I495" s="71">
        <f>SUMIF(Xuat!$I$11:$I$19999,$B495,Xuat!$K$11:$K$19999)</f>
        <v>0</v>
      </c>
      <c r="J495" s="71">
        <f>SUMIF(Xuat!$I$11:$I$19999,$B495,Xuat!$K$11:$K$19999)</f>
        <v>0</v>
      </c>
      <c r="K495" s="71">
        <f t="shared" ref="K495:L495" si="976">E495+G495-I495</f>
        <v>0</v>
      </c>
      <c r="L495" s="71">
        <f t="shared" si="976"/>
        <v>0</v>
      </c>
      <c r="M495" s="71">
        <f t="shared" ref="M495:N495" si="977">E495+G495</f>
        <v>0</v>
      </c>
      <c r="N495" s="71">
        <f t="shared" si="977"/>
        <v>0</v>
      </c>
      <c r="O495" s="73" t="str">
        <f t="shared" si="5"/>
        <v/>
      </c>
      <c r="P495" s="71">
        <f t="shared" si="6"/>
        <v>0</v>
      </c>
      <c r="Q495" s="74"/>
      <c r="R495" s="75"/>
      <c r="S495" s="75"/>
      <c r="T495" s="75"/>
      <c r="U495" s="75"/>
      <c r="V495" s="75"/>
      <c r="W495" s="75"/>
      <c r="X495" s="75"/>
      <c r="Y495" s="75"/>
      <c r="Z495" s="75"/>
    </row>
    <row r="496" ht="18.75" customHeight="1">
      <c r="A496" s="65"/>
      <c r="B496" s="66"/>
      <c r="C496" s="67" t="str">
        <f t="shared" si="204"/>
        <v/>
      </c>
      <c r="D496" s="68" t="str">
        <f t="shared" si="205"/>
        <v/>
      </c>
      <c r="E496" s="69"/>
      <c r="F496" s="69"/>
      <c r="G496" s="71">
        <f>SUMIF('Nhập'!$J$11:$J$19999,$B496,'Nhập'!$M$11:$M$19999)</f>
        <v>0</v>
      </c>
      <c r="H496" s="71">
        <f>SUMIF('Nhập'!$J$11:$J$19999,$B496,'Nhập'!$O$11:$O$19999)</f>
        <v>0</v>
      </c>
      <c r="I496" s="71">
        <f>SUMIF(Xuat!$I$11:$I$19999,$B496,Xuat!$K$11:$K$19999)</f>
        <v>0</v>
      </c>
      <c r="J496" s="71">
        <f>SUMIF(Xuat!$I$11:$I$19999,$B496,Xuat!$K$11:$K$19999)</f>
        <v>0</v>
      </c>
      <c r="K496" s="71">
        <f t="shared" ref="K496:L496" si="978">E496+G496-I496</f>
        <v>0</v>
      </c>
      <c r="L496" s="71">
        <f t="shared" si="978"/>
        <v>0</v>
      </c>
      <c r="M496" s="71">
        <f t="shared" ref="M496:N496" si="979">E496+G496</f>
        <v>0</v>
      </c>
      <c r="N496" s="71">
        <f t="shared" si="979"/>
        <v>0</v>
      </c>
      <c r="O496" s="73" t="str">
        <f t="shared" si="5"/>
        <v/>
      </c>
      <c r="P496" s="71">
        <f t="shared" si="6"/>
        <v>0</v>
      </c>
      <c r="Q496" s="74"/>
      <c r="R496" s="75"/>
      <c r="S496" s="75"/>
      <c r="T496" s="75"/>
      <c r="U496" s="75"/>
      <c r="V496" s="75"/>
      <c r="W496" s="75"/>
      <c r="X496" s="75"/>
      <c r="Y496" s="75"/>
      <c r="Z496" s="75"/>
    </row>
    <row r="497" ht="18.75" customHeight="1">
      <c r="A497" s="65"/>
      <c r="B497" s="66"/>
      <c r="C497" s="67" t="str">
        <f t="shared" si="204"/>
        <v/>
      </c>
      <c r="D497" s="68" t="str">
        <f t="shared" si="205"/>
        <v/>
      </c>
      <c r="E497" s="69"/>
      <c r="F497" s="69"/>
      <c r="G497" s="71">
        <f>SUMIF('Nhập'!$J$11:$J$19999,$B497,'Nhập'!$M$11:$M$19999)</f>
        <v>0</v>
      </c>
      <c r="H497" s="71">
        <f>SUMIF('Nhập'!$J$11:$J$19999,$B497,'Nhập'!$O$11:$O$19999)</f>
        <v>0</v>
      </c>
      <c r="I497" s="71">
        <f>SUMIF(Xuat!$I$11:$I$19999,$B497,Xuat!$K$11:$K$19999)</f>
        <v>0</v>
      </c>
      <c r="J497" s="71">
        <f>SUMIF(Xuat!$I$11:$I$19999,$B497,Xuat!$K$11:$K$19999)</f>
        <v>0</v>
      </c>
      <c r="K497" s="71">
        <f t="shared" ref="K497:L497" si="980">E497+G497-I497</f>
        <v>0</v>
      </c>
      <c r="L497" s="71">
        <f t="shared" si="980"/>
        <v>0</v>
      </c>
      <c r="M497" s="71">
        <f t="shared" ref="M497:N497" si="981">E497+G497</f>
        <v>0</v>
      </c>
      <c r="N497" s="71">
        <f t="shared" si="981"/>
        <v>0</v>
      </c>
      <c r="O497" s="73" t="str">
        <f t="shared" si="5"/>
        <v/>
      </c>
      <c r="P497" s="71">
        <f t="shared" si="6"/>
        <v>0</v>
      </c>
      <c r="Q497" s="74"/>
      <c r="R497" s="75"/>
      <c r="S497" s="75"/>
      <c r="T497" s="75"/>
      <c r="U497" s="75"/>
      <c r="V497" s="75"/>
      <c r="W497" s="75"/>
      <c r="X497" s="75"/>
      <c r="Y497" s="75"/>
      <c r="Z497" s="75"/>
    </row>
    <row r="498" ht="18.75" customHeight="1">
      <c r="A498" s="65"/>
      <c r="B498" s="66"/>
      <c r="C498" s="67" t="str">
        <f t="shared" si="204"/>
        <v/>
      </c>
      <c r="D498" s="68" t="str">
        <f t="shared" si="205"/>
        <v/>
      </c>
      <c r="E498" s="69"/>
      <c r="F498" s="69"/>
      <c r="G498" s="71">
        <f>SUMIF('Nhập'!$J$11:$J$19999,$B498,'Nhập'!$M$11:$M$19999)</f>
        <v>0</v>
      </c>
      <c r="H498" s="71">
        <f>SUMIF('Nhập'!$J$11:$J$19999,$B498,'Nhập'!$O$11:$O$19999)</f>
        <v>0</v>
      </c>
      <c r="I498" s="71">
        <f>SUMIF(Xuat!$I$11:$I$19999,$B498,Xuat!$K$11:$K$19999)</f>
        <v>0</v>
      </c>
      <c r="J498" s="71">
        <f>SUMIF(Xuat!$I$11:$I$19999,$B498,Xuat!$K$11:$K$19999)</f>
        <v>0</v>
      </c>
      <c r="K498" s="71">
        <f t="shared" ref="K498:L498" si="982">E498+G498-I498</f>
        <v>0</v>
      </c>
      <c r="L498" s="71">
        <f t="shared" si="982"/>
        <v>0</v>
      </c>
      <c r="M498" s="71">
        <f t="shared" ref="M498:N498" si="983">E498+G498</f>
        <v>0</v>
      </c>
      <c r="N498" s="71">
        <f t="shared" si="983"/>
        <v>0</v>
      </c>
      <c r="O498" s="73" t="str">
        <f t="shared" si="5"/>
        <v/>
      </c>
      <c r="P498" s="71">
        <f t="shared" si="6"/>
        <v>0</v>
      </c>
      <c r="Q498" s="74"/>
      <c r="R498" s="75"/>
      <c r="S498" s="75"/>
      <c r="T498" s="75"/>
      <c r="U498" s="75"/>
      <c r="V498" s="75"/>
      <c r="W498" s="75"/>
      <c r="X498" s="75"/>
      <c r="Y498" s="75"/>
      <c r="Z498" s="75"/>
    </row>
    <row r="499" ht="18.75" customHeight="1">
      <c r="A499" s="65"/>
      <c r="B499" s="66"/>
      <c r="C499" s="67" t="str">
        <f t="shared" si="204"/>
        <v/>
      </c>
      <c r="D499" s="68" t="str">
        <f t="shared" si="205"/>
        <v/>
      </c>
      <c r="E499" s="69"/>
      <c r="F499" s="69"/>
      <c r="G499" s="71">
        <f>SUMIF('Nhập'!$J$11:$J$19999,$B499,'Nhập'!$M$11:$M$19999)</f>
        <v>0</v>
      </c>
      <c r="H499" s="71">
        <f>SUMIF('Nhập'!$J$11:$J$19999,$B499,'Nhập'!$O$11:$O$19999)</f>
        <v>0</v>
      </c>
      <c r="I499" s="71">
        <f>SUMIF(Xuat!$I$11:$I$19999,$B499,Xuat!$K$11:$K$19999)</f>
        <v>0</v>
      </c>
      <c r="J499" s="71">
        <f>SUMIF(Xuat!$I$11:$I$19999,$B499,Xuat!$K$11:$K$19999)</f>
        <v>0</v>
      </c>
      <c r="K499" s="71">
        <f t="shared" ref="K499:L499" si="984">E499+G499-I499</f>
        <v>0</v>
      </c>
      <c r="L499" s="71">
        <f t="shared" si="984"/>
        <v>0</v>
      </c>
      <c r="M499" s="71">
        <f t="shared" ref="M499:N499" si="985">E499+G499</f>
        <v>0</v>
      </c>
      <c r="N499" s="71">
        <f t="shared" si="985"/>
        <v>0</v>
      </c>
      <c r="O499" s="73" t="str">
        <f t="shared" si="5"/>
        <v/>
      </c>
      <c r="P499" s="71">
        <f t="shared" si="6"/>
        <v>0</v>
      </c>
      <c r="Q499" s="74"/>
      <c r="R499" s="75"/>
      <c r="S499" s="75"/>
      <c r="T499" s="75"/>
      <c r="U499" s="75"/>
      <c r="V499" s="75"/>
      <c r="W499" s="75"/>
      <c r="X499" s="75"/>
      <c r="Y499" s="75"/>
      <c r="Z499" s="75"/>
    </row>
    <row r="500" ht="18.75" customHeight="1">
      <c r="A500" s="65"/>
      <c r="B500" s="66"/>
      <c r="C500" s="67" t="str">
        <f t="shared" si="204"/>
        <v/>
      </c>
      <c r="D500" s="68" t="str">
        <f t="shared" si="205"/>
        <v/>
      </c>
      <c r="E500" s="69"/>
      <c r="F500" s="69"/>
      <c r="G500" s="71">
        <f>SUMIF('Nhập'!$J$11:$J$19999,$B500,'Nhập'!$M$11:$M$19999)</f>
        <v>0</v>
      </c>
      <c r="H500" s="71">
        <f>SUMIF('Nhập'!$J$11:$J$19999,$B500,'Nhập'!$O$11:$O$19999)</f>
        <v>0</v>
      </c>
      <c r="I500" s="71">
        <f>SUMIF(Xuat!$I$11:$I$19999,$B500,Xuat!$K$11:$K$19999)</f>
        <v>0</v>
      </c>
      <c r="J500" s="71">
        <f>SUMIF(Xuat!$I$11:$I$19999,$B500,Xuat!$K$11:$K$19999)</f>
        <v>0</v>
      </c>
      <c r="K500" s="71">
        <f t="shared" ref="K500:L500" si="986">E500+G500-I500</f>
        <v>0</v>
      </c>
      <c r="L500" s="71">
        <f t="shared" si="986"/>
        <v>0</v>
      </c>
      <c r="M500" s="71">
        <f t="shared" ref="M500:N500" si="987">E500+G500</f>
        <v>0</v>
      </c>
      <c r="N500" s="71">
        <f t="shared" si="987"/>
        <v>0</v>
      </c>
      <c r="O500" s="73" t="str">
        <f t="shared" si="5"/>
        <v/>
      </c>
      <c r="P500" s="71">
        <f t="shared" si="6"/>
        <v>0</v>
      </c>
      <c r="Q500" s="74"/>
      <c r="R500" s="75"/>
      <c r="S500" s="75"/>
      <c r="T500" s="75"/>
      <c r="U500" s="75"/>
      <c r="V500" s="75"/>
      <c r="W500" s="75"/>
      <c r="X500" s="75"/>
      <c r="Y500" s="75"/>
      <c r="Z500" s="75"/>
    </row>
    <row r="501" ht="18.75" customHeight="1">
      <c r="A501" s="65"/>
      <c r="B501" s="66"/>
      <c r="C501" s="67" t="str">
        <f t="shared" si="204"/>
        <v/>
      </c>
      <c r="D501" s="68" t="str">
        <f t="shared" si="205"/>
        <v/>
      </c>
      <c r="E501" s="69"/>
      <c r="F501" s="69"/>
      <c r="G501" s="71">
        <f>SUMIF('Nhập'!$J$11:$J$19999,$B501,'Nhập'!$M$11:$M$19999)</f>
        <v>0</v>
      </c>
      <c r="H501" s="71">
        <f>SUMIF('Nhập'!$J$11:$J$19999,$B501,'Nhập'!$O$11:$O$19999)</f>
        <v>0</v>
      </c>
      <c r="I501" s="71">
        <f>SUMIF(Xuat!$I$11:$I$19999,$B501,Xuat!$K$11:$K$19999)</f>
        <v>0</v>
      </c>
      <c r="J501" s="71">
        <f>SUMIF(Xuat!$I$11:$I$19999,$B501,Xuat!$K$11:$K$19999)</f>
        <v>0</v>
      </c>
      <c r="K501" s="71">
        <f t="shared" ref="K501:L501" si="988">E501+G501-I501</f>
        <v>0</v>
      </c>
      <c r="L501" s="71">
        <f t="shared" si="988"/>
        <v>0</v>
      </c>
      <c r="M501" s="71">
        <f t="shared" ref="M501:N501" si="989">E501+G501</f>
        <v>0</v>
      </c>
      <c r="N501" s="71">
        <f t="shared" si="989"/>
        <v>0</v>
      </c>
      <c r="O501" s="73" t="str">
        <f t="shared" si="5"/>
        <v/>
      </c>
      <c r="P501" s="71">
        <f t="shared" si="6"/>
        <v>0</v>
      </c>
      <c r="Q501" s="74"/>
      <c r="R501" s="75"/>
      <c r="S501" s="75"/>
      <c r="T501" s="75"/>
      <c r="U501" s="75"/>
      <c r="V501" s="75"/>
      <c r="W501" s="75"/>
      <c r="X501" s="75"/>
      <c r="Y501" s="75"/>
      <c r="Z501" s="75"/>
    </row>
    <row r="502" ht="18.75" customHeight="1">
      <c r="A502" s="65"/>
      <c r="B502" s="66"/>
      <c r="C502" s="67" t="str">
        <f t="shared" si="204"/>
        <v/>
      </c>
      <c r="D502" s="68" t="str">
        <f t="shared" si="205"/>
        <v/>
      </c>
      <c r="E502" s="69"/>
      <c r="F502" s="69"/>
      <c r="G502" s="71">
        <f>SUMIF('Nhập'!$J$11:$J$19999,$B502,'Nhập'!$M$11:$M$19999)</f>
        <v>0</v>
      </c>
      <c r="H502" s="71">
        <f>SUMIF('Nhập'!$J$11:$J$19999,$B502,'Nhập'!$O$11:$O$19999)</f>
        <v>0</v>
      </c>
      <c r="I502" s="71">
        <f>SUMIF(Xuat!$I$11:$I$19999,$B502,Xuat!$K$11:$K$19999)</f>
        <v>0</v>
      </c>
      <c r="J502" s="71">
        <f>SUMIF(Xuat!$I$11:$I$19999,$B502,Xuat!$K$11:$K$19999)</f>
        <v>0</v>
      </c>
      <c r="K502" s="71">
        <f t="shared" ref="K502:L502" si="990">E502+G502-I502</f>
        <v>0</v>
      </c>
      <c r="L502" s="71">
        <f t="shared" si="990"/>
        <v>0</v>
      </c>
      <c r="M502" s="71">
        <f t="shared" ref="M502:N502" si="991">E502+G502</f>
        <v>0</v>
      </c>
      <c r="N502" s="71">
        <f t="shared" si="991"/>
        <v>0</v>
      </c>
      <c r="O502" s="73" t="str">
        <f t="shared" si="5"/>
        <v/>
      </c>
      <c r="P502" s="71">
        <f t="shared" si="6"/>
        <v>0</v>
      </c>
      <c r="Q502" s="74"/>
      <c r="R502" s="75"/>
      <c r="S502" s="75"/>
      <c r="T502" s="75"/>
      <c r="U502" s="75"/>
      <c r="V502" s="75"/>
      <c r="W502" s="75"/>
      <c r="X502" s="75"/>
      <c r="Y502" s="75"/>
      <c r="Z502" s="75"/>
    </row>
    <row r="503" ht="18.75" customHeight="1">
      <c r="A503" s="65"/>
      <c r="B503" s="66"/>
      <c r="C503" s="67" t="str">
        <f t="shared" si="204"/>
        <v/>
      </c>
      <c r="D503" s="68" t="str">
        <f t="shared" si="205"/>
        <v/>
      </c>
      <c r="E503" s="69"/>
      <c r="F503" s="69"/>
      <c r="G503" s="71">
        <f>SUMIF('Nhập'!$J$11:$J$19999,$B503,'Nhập'!$M$11:$M$19999)</f>
        <v>0</v>
      </c>
      <c r="H503" s="71">
        <f>SUMIF('Nhập'!$J$11:$J$19999,$B503,'Nhập'!$O$11:$O$19999)</f>
        <v>0</v>
      </c>
      <c r="I503" s="71">
        <f>SUMIF(Xuat!$I$11:$I$19999,$B503,Xuat!$K$11:$K$19999)</f>
        <v>0</v>
      </c>
      <c r="J503" s="71">
        <f>SUMIF(Xuat!$I$11:$I$19999,$B503,Xuat!$K$11:$K$19999)</f>
        <v>0</v>
      </c>
      <c r="K503" s="71">
        <f t="shared" ref="K503:L503" si="992">E503+G503-I503</f>
        <v>0</v>
      </c>
      <c r="L503" s="71">
        <f t="shared" si="992"/>
        <v>0</v>
      </c>
      <c r="M503" s="71">
        <f t="shared" ref="M503:N503" si="993">E503+G503</f>
        <v>0</v>
      </c>
      <c r="N503" s="71">
        <f t="shared" si="993"/>
        <v>0</v>
      </c>
      <c r="O503" s="73" t="str">
        <f t="shared" si="5"/>
        <v/>
      </c>
      <c r="P503" s="71">
        <f t="shared" si="6"/>
        <v>0</v>
      </c>
      <c r="Q503" s="74"/>
      <c r="R503" s="75"/>
      <c r="S503" s="75"/>
      <c r="T503" s="75"/>
      <c r="U503" s="75"/>
      <c r="V503" s="75"/>
      <c r="W503" s="75"/>
      <c r="X503" s="75"/>
      <c r="Y503" s="75"/>
      <c r="Z503" s="75"/>
    </row>
    <row r="504" ht="18.75" customHeight="1">
      <c r="A504" s="65"/>
      <c r="B504" s="66"/>
      <c r="C504" s="67" t="str">
        <f t="shared" si="204"/>
        <v/>
      </c>
      <c r="D504" s="68" t="str">
        <f t="shared" si="205"/>
        <v/>
      </c>
      <c r="E504" s="69"/>
      <c r="F504" s="69"/>
      <c r="G504" s="71">
        <f>SUMIF('Nhập'!$J$11:$J$19999,$B504,'Nhập'!$M$11:$M$19999)</f>
        <v>0</v>
      </c>
      <c r="H504" s="71">
        <f>SUMIF('Nhập'!$J$11:$J$19999,$B504,'Nhập'!$O$11:$O$19999)</f>
        <v>0</v>
      </c>
      <c r="I504" s="71">
        <f>SUMIF(Xuat!$I$11:$I$19999,$B504,Xuat!$K$11:$K$19999)</f>
        <v>0</v>
      </c>
      <c r="J504" s="71">
        <f>SUMIF(Xuat!$I$11:$I$19999,$B504,Xuat!$K$11:$K$19999)</f>
        <v>0</v>
      </c>
      <c r="K504" s="71">
        <f t="shared" ref="K504:L504" si="994">E504+G504-I504</f>
        <v>0</v>
      </c>
      <c r="L504" s="71">
        <f t="shared" si="994"/>
        <v>0</v>
      </c>
      <c r="M504" s="71">
        <f t="shared" ref="M504:N504" si="995">E504+G504</f>
        <v>0</v>
      </c>
      <c r="N504" s="71">
        <f t="shared" si="995"/>
        <v>0</v>
      </c>
      <c r="O504" s="73" t="str">
        <f t="shared" si="5"/>
        <v/>
      </c>
      <c r="P504" s="71">
        <f t="shared" si="6"/>
        <v>0</v>
      </c>
      <c r="Q504" s="74"/>
      <c r="R504" s="75"/>
      <c r="S504" s="75"/>
      <c r="T504" s="75"/>
      <c r="U504" s="75"/>
      <c r="V504" s="75"/>
      <c r="W504" s="75"/>
      <c r="X504" s="75"/>
      <c r="Y504" s="75"/>
      <c r="Z504" s="75"/>
    </row>
    <row r="505" ht="18.75" customHeight="1">
      <c r="A505" s="65"/>
      <c r="B505" s="66"/>
      <c r="C505" s="67" t="str">
        <f t="shared" si="204"/>
        <v/>
      </c>
      <c r="D505" s="68" t="str">
        <f t="shared" si="205"/>
        <v/>
      </c>
      <c r="E505" s="69"/>
      <c r="F505" s="69"/>
      <c r="G505" s="71">
        <f>SUMIF('Nhập'!$J$11:$J$19999,$B505,'Nhập'!$M$11:$M$19999)</f>
        <v>0</v>
      </c>
      <c r="H505" s="71">
        <f>SUMIF('Nhập'!$J$11:$J$19999,$B505,'Nhập'!$O$11:$O$19999)</f>
        <v>0</v>
      </c>
      <c r="I505" s="71">
        <f>SUMIF(Xuat!$I$11:$I$19999,$B505,Xuat!$K$11:$K$19999)</f>
        <v>0</v>
      </c>
      <c r="J505" s="71">
        <f>SUMIF(Xuat!$I$11:$I$19999,$B505,Xuat!$K$11:$K$19999)</f>
        <v>0</v>
      </c>
      <c r="K505" s="71">
        <f t="shared" ref="K505:L505" si="996">E505+G505-I505</f>
        <v>0</v>
      </c>
      <c r="L505" s="71">
        <f t="shared" si="996"/>
        <v>0</v>
      </c>
      <c r="M505" s="71">
        <f t="shared" ref="M505:N505" si="997">E505+G505</f>
        <v>0</v>
      </c>
      <c r="N505" s="71">
        <f t="shared" si="997"/>
        <v>0</v>
      </c>
      <c r="O505" s="73" t="str">
        <f t="shared" si="5"/>
        <v/>
      </c>
      <c r="P505" s="71">
        <f t="shared" si="6"/>
        <v>0</v>
      </c>
      <c r="Q505" s="74"/>
      <c r="R505" s="75"/>
      <c r="S505" s="75"/>
      <c r="T505" s="75"/>
      <c r="U505" s="75"/>
      <c r="V505" s="75"/>
      <c r="W505" s="75"/>
      <c r="X505" s="75"/>
      <c r="Y505" s="75"/>
      <c r="Z505" s="75"/>
    </row>
    <row r="506" ht="18.75" customHeight="1">
      <c r="A506" s="65"/>
      <c r="B506" s="66"/>
      <c r="C506" s="67" t="str">
        <f t="shared" si="204"/>
        <v/>
      </c>
      <c r="D506" s="68" t="str">
        <f t="shared" si="205"/>
        <v/>
      </c>
      <c r="E506" s="69"/>
      <c r="F506" s="69"/>
      <c r="G506" s="71">
        <f>SUMIF('Nhập'!$J$11:$J$19999,$B506,'Nhập'!$M$11:$M$19999)</f>
        <v>0</v>
      </c>
      <c r="H506" s="71">
        <f>SUMIF('Nhập'!$J$11:$J$19999,$B506,'Nhập'!$O$11:$O$19999)</f>
        <v>0</v>
      </c>
      <c r="I506" s="71">
        <f>SUMIF(Xuat!$I$11:$I$19999,$B506,Xuat!$K$11:$K$19999)</f>
        <v>0</v>
      </c>
      <c r="J506" s="71">
        <f>SUMIF(Xuat!$I$11:$I$19999,$B506,Xuat!$K$11:$K$19999)</f>
        <v>0</v>
      </c>
      <c r="K506" s="71">
        <f t="shared" ref="K506:L506" si="998">E506+G506-I506</f>
        <v>0</v>
      </c>
      <c r="L506" s="71">
        <f t="shared" si="998"/>
        <v>0</v>
      </c>
      <c r="M506" s="71">
        <f t="shared" ref="M506:N506" si="999">E506+G506</f>
        <v>0</v>
      </c>
      <c r="N506" s="71">
        <f t="shared" si="999"/>
        <v>0</v>
      </c>
      <c r="O506" s="73" t="str">
        <f t="shared" si="5"/>
        <v/>
      </c>
      <c r="P506" s="71">
        <f t="shared" si="6"/>
        <v>0</v>
      </c>
      <c r="Q506" s="74"/>
      <c r="R506" s="75"/>
      <c r="S506" s="75"/>
      <c r="T506" s="75"/>
      <c r="U506" s="75"/>
      <c r="V506" s="75"/>
      <c r="W506" s="75"/>
      <c r="X506" s="75"/>
      <c r="Y506" s="75"/>
      <c r="Z506" s="75"/>
    </row>
    <row r="507" ht="18.75" customHeight="1">
      <c r="A507" s="65"/>
      <c r="B507" s="66"/>
      <c r="C507" s="67" t="str">
        <f t="shared" si="204"/>
        <v/>
      </c>
      <c r="D507" s="68" t="str">
        <f t="shared" si="205"/>
        <v/>
      </c>
      <c r="E507" s="69"/>
      <c r="F507" s="69"/>
      <c r="G507" s="71">
        <f>SUMIF('Nhập'!$J$11:$J$19999,$B507,'Nhập'!$M$11:$M$19999)</f>
        <v>0</v>
      </c>
      <c r="H507" s="71">
        <f>SUMIF('Nhập'!$J$11:$J$19999,$B507,'Nhập'!$O$11:$O$19999)</f>
        <v>0</v>
      </c>
      <c r="I507" s="71">
        <f>SUMIF(Xuat!$I$11:$I$19999,$B507,Xuat!$K$11:$K$19999)</f>
        <v>0</v>
      </c>
      <c r="J507" s="71">
        <f>SUMIF(Xuat!$I$11:$I$19999,$B507,Xuat!$K$11:$K$19999)</f>
        <v>0</v>
      </c>
      <c r="K507" s="71">
        <f t="shared" ref="K507:L507" si="1000">E507+G507-I507</f>
        <v>0</v>
      </c>
      <c r="L507" s="71">
        <f t="shared" si="1000"/>
        <v>0</v>
      </c>
      <c r="M507" s="71">
        <f t="shared" ref="M507:N507" si="1001">E507+G507</f>
        <v>0</v>
      </c>
      <c r="N507" s="71">
        <f t="shared" si="1001"/>
        <v>0</v>
      </c>
      <c r="O507" s="73" t="str">
        <f t="shared" si="5"/>
        <v/>
      </c>
      <c r="P507" s="71">
        <f t="shared" si="6"/>
        <v>0</v>
      </c>
      <c r="Q507" s="74"/>
      <c r="R507" s="75"/>
      <c r="S507" s="75"/>
      <c r="T507" s="75"/>
      <c r="U507" s="75"/>
      <c r="V507" s="75"/>
      <c r="W507" s="75"/>
      <c r="X507" s="75"/>
      <c r="Y507" s="75"/>
      <c r="Z507" s="75"/>
    </row>
    <row r="508" ht="18.75" customHeight="1">
      <c r="A508" s="65"/>
      <c r="B508" s="66"/>
      <c r="C508" s="67" t="str">
        <f t="shared" si="204"/>
        <v/>
      </c>
      <c r="D508" s="68" t="str">
        <f t="shared" si="205"/>
        <v/>
      </c>
      <c r="E508" s="69"/>
      <c r="F508" s="69"/>
      <c r="G508" s="71">
        <f>SUMIF('Nhập'!$J$11:$J$19999,$B508,'Nhập'!$M$11:$M$19999)</f>
        <v>0</v>
      </c>
      <c r="H508" s="71">
        <f>SUMIF('Nhập'!$J$11:$J$19999,$B508,'Nhập'!$O$11:$O$19999)</f>
        <v>0</v>
      </c>
      <c r="I508" s="71">
        <f>SUMIF(Xuat!$I$11:$I$19999,$B508,Xuat!$K$11:$K$19999)</f>
        <v>0</v>
      </c>
      <c r="J508" s="71">
        <f>SUMIF(Xuat!$I$11:$I$19999,$B508,Xuat!$K$11:$K$19999)</f>
        <v>0</v>
      </c>
      <c r="K508" s="71">
        <f t="shared" ref="K508:L508" si="1002">E508+G508-I508</f>
        <v>0</v>
      </c>
      <c r="L508" s="71">
        <f t="shared" si="1002"/>
        <v>0</v>
      </c>
      <c r="M508" s="71">
        <f t="shared" ref="M508:N508" si="1003">E508+G508</f>
        <v>0</v>
      </c>
      <c r="N508" s="71">
        <f t="shared" si="1003"/>
        <v>0</v>
      </c>
      <c r="O508" s="73" t="str">
        <f t="shared" si="5"/>
        <v/>
      </c>
      <c r="P508" s="71">
        <f t="shared" si="6"/>
        <v>0</v>
      </c>
      <c r="Q508" s="74"/>
      <c r="R508" s="75"/>
      <c r="S508" s="75"/>
      <c r="T508" s="75"/>
      <c r="U508" s="75"/>
      <c r="V508" s="75"/>
      <c r="W508" s="75"/>
      <c r="X508" s="75"/>
      <c r="Y508" s="75"/>
      <c r="Z508" s="75"/>
    </row>
    <row r="509" ht="18.75" customHeight="1">
      <c r="A509" s="65"/>
      <c r="B509" s="66"/>
      <c r="C509" s="67" t="str">
        <f t="shared" si="204"/>
        <v/>
      </c>
      <c r="D509" s="68" t="str">
        <f t="shared" si="205"/>
        <v/>
      </c>
      <c r="E509" s="69"/>
      <c r="F509" s="69"/>
      <c r="G509" s="71">
        <f>SUMIF('Nhập'!$J$11:$J$19999,$B509,'Nhập'!$M$11:$M$19999)</f>
        <v>0</v>
      </c>
      <c r="H509" s="71">
        <f>SUMIF('Nhập'!$J$11:$J$19999,$B509,'Nhập'!$O$11:$O$19999)</f>
        <v>0</v>
      </c>
      <c r="I509" s="71">
        <f>SUMIF(Xuat!$I$11:$I$19999,$B509,Xuat!$K$11:$K$19999)</f>
        <v>0</v>
      </c>
      <c r="J509" s="71">
        <f>SUMIF(Xuat!$I$11:$I$19999,$B509,Xuat!$K$11:$K$19999)</f>
        <v>0</v>
      </c>
      <c r="K509" s="71">
        <f t="shared" ref="K509:L509" si="1004">E509+G509-I509</f>
        <v>0</v>
      </c>
      <c r="L509" s="71">
        <f t="shared" si="1004"/>
        <v>0</v>
      </c>
      <c r="M509" s="71">
        <f t="shared" ref="M509:N509" si="1005">E509+G509</f>
        <v>0</v>
      </c>
      <c r="N509" s="71">
        <f t="shared" si="1005"/>
        <v>0</v>
      </c>
      <c r="O509" s="73" t="str">
        <f t="shared" si="5"/>
        <v/>
      </c>
      <c r="P509" s="71">
        <f t="shared" si="6"/>
        <v>0</v>
      </c>
      <c r="Q509" s="74"/>
      <c r="R509" s="75"/>
      <c r="S509" s="75"/>
      <c r="T509" s="75"/>
      <c r="U509" s="75"/>
      <c r="V509" s="75"/>
      <c r="W509" s="75"/>
      <c r="X509" s="75"/>
      <c r="Y509" s="75"/>
      <c r="Z509" s="75"/>
    </row>
    <row r="510" ht="18.75" customHeight="1">
      <c r="A510" s="65"/>
      <c r="B510" s="66"/>
      <c r="C510" s="67" t="str">
        <f t="shared" si="204"/>
        <v/>
      </c>
      <c r="D510" s="68" t="str">
        <f t="shared" si="205"/>
        <v/>
      </c>
      <c r="E510" s="69"/>
      <c r="F510" s="69"/>
      <c r="G510" s="71">
        <f>SUMIF('Nhập'!$J$11:$J$19999,$B510,'Nhập'!$M$11:$M$19999)</f>
        <v>0</v>
      </c>
      <c r="H510" s="71">
        <f>SUMIF('Nhập'!$J$11:$J$19999,$B510,'Nhập'!$O$11:$O$19999)</f>
        <v>0</v>
      </c>
      <c r="I510" s="71">
        <f>SUMIF(Xuat!$I$11:$I$19999,$B510,Xuat!$K$11:$K$19999)</f>
        <v>0</v>
      </c>
      <c r="J510" s="71">
        <f>SUMIF(Xuat!$I$11:$I$19999,$B510,Xuat!$K$11:$K$19999)</f>
        <v>0</v>
      </c>
      <c r="K510" s="71">
        <f t="shared" ref="K510:L510" si="1006">E510+G510-I510</f>
        <v>0</v>
      </c>
      <c r="L510" s="71">
        <f t="shared" si="1006"/>
        <v>0</v>
      </c>
      <c r="M510" s="71">
        <f t="shared" ref="M510:N510" si="1007">E510+G510</f>
        <v>0</v>
      </c>
      <c r="N510" s="71">
        <f t="shared" si="1007"/>
        <v>0</v>
      </c>
      <c r="O510" s="73" t="str">
        <f t="shared" si="5"/>
        <v/>
      </c>
      <c r="P510" s="71">
        <f t="shared" si="6"/>
        <v>0</v>
      </c>
      <c r="Q510" s="74"/>
      <c r="R510" s="75"/>
      <c r="S510" s="75"/>
      <c r="T510" s="75"/>
      <c r="U510" s="75"/>
      <c r="V510" s="75"/>
      <c r="W510" s="75"/>
      <c r="X510" s="75"/>
      <c r="Y510" s="75"/>
      <c r="Z510" s="75"/>
    </row>
    <row r="511" ht="18.75" customHeight="1">
      <c r="A511" s="65"/>
      <c r="B511" s="66"/>
      <c r="C511" s="67" t="str">
        <f t="shared" si="204"/>
        <v/>
      </c>
      <c r="D511" s="68" t="str">
        <f t="shared" si="205"/>
        <v/>
      </c>
      <c r="E511" s="69"/>
      <c r="F511" s="69"/>
      <c r="G511" s="71">
        <f>SUMIF('Nhập'!$J$11:$J$19999,$B511,'Nhập'!$M$11:$M$19999)</f>
        <v>0</v>
      </c>
      <c r="H511" s="71">
        <f>SUMIF('Nhập'!$J$11:$J$19999,$B511,'Nhập'!$O$11:$O$19999)</f>
        <v>0</v>
      </c>
      <c r="I511" s="71">
        <f>SUMIF(Xuat!$I$11:$I$19999,$B511,Xuat!$K$11:$K$19999)</f>
        <v>0</v>
      </c>
      <c r="J511" s="71">
        <f>SUMIF(Xuat!$I$11:$I$19999,$B511,Xuat!$K$11:$K$19999)</f>
        <v>0</v>
      </c>
      <c r="K511" s="71">
        <f t="shared" ref="K511:L511" si="1008">E511+G511-I511</f>
        <v>0</v>
      </c>
      <c r="L511" s="71">
        <f t="shared" si="1008"/>
        <v>0</v>
      </c>
      <c r="M511" s="71">
        <f t="shared" ref="M511:N511" si="1009">E511+G511</f>
        <v>0</v>
      </c>
      <c r="N511" s="71">
        <f t="shared" si="1009"/>
        <v>0</v>
      </c>
      <c r="O511" s="73" t="str">
        <f t="shared" si="5"/>
        <v/>
      </c>
      <c r="P511" s="71">
        <f t="shared" si="6"/>
        <v>0</v>
      </c>
      <c r="Q511" s="74"/>
      <c r="R511" s="75"/>
      <c r="S511" s="75"/>
      <c r="T511" s="75"/>
      <c r="U511" s="75"/>
      <c r="V511" s="75"/>
      <c r="W511" s="75"/>
      <c r="X511" s="75"/>
      <c r="Y511" s="75"/>
      <c r="Z511" s="75"/>
    </row>
    <row r="512" ht="18.75" customHeight="1">
      <c r="A512" s="65"/>
      <c r="B512" s="66"/>
      <c r="C512" s="67" t="str">
        <f t="shared" si="204"/>
        <v/>
      </c>
      <c r="D512" s="68" t="str">
        <f t="shared" si="205"/>
        <v/>
      </c>
      <c r="E512" s="69"/>
      <c r="F512" s="69"/>
      <c r="G512" s="71">
        <f>SUMIF('Nhập'!$J$11:$J$19999,$B512,'Nhập'!$M$11:$M$19999)</f>
        <v>0</v>
      </c>
      <c r="H512" s="71">
        <f>SUMIF('Nhập'!$J$11:$J$19999,$B512,'Nhập'!$O$11:$O$19999)</f>
        <v>0</v>
      </c>
      <c r="I512" s="71">
        <f>SUMIF(Xuat!$I$11:$I$19999,$B512,Xuat!$K$11:$K$19999)</f>
        <v>0</v>
      </c>
      <c r="J512" s="71">
        <f>SUMIF(Xuat!$I$11:$I$19999,$B512,Xuat!$K$11:$K$19999)</f>
        <v>0</v>
      </c>
      <c r="K512" s="71">
        <f t="shared" ref="K512:L512" si="1010">E512+G512-I512</f>
        <v>0</v>
      </c>
      <c r="L512" s="71">
        <f t="shared" si="1010"/>
        <v>0</v>
      </c>
      <c r="M512" s="71">
        <f t="shared" ref="M512:N512" si="1011">E512+G512</f>
        <v>0</v>
      </c>
      <c r="N512" s="71">
        <f t="shared" si="1011"/>
        <v>0</v>
      </c>
      <c r="O512" s="73" t="str">
        <f t="shared" si="5"/>
        <v/>
      </c>
      <c r="P512" s="71">
        <f t="shared" si="6"/>
        <v>0</v>
      </c>
      <c r="Q512" s="74"/>
      <c r="R512" s="75"/>
      <c r="S512" s="75"/>
      <c r="T512" s="75"/>
      <c r="U512" s="75"/>
      <c r="V512" s="75"/>
      <c r="W512" s="75"/>
      <c r="X512" s="75"/>
      <c r="Y512" s="75"/>
      <c r="Z512" s="75"/>
    </row>
    <row r="513" ht="18.75" customHeight="1">
      <c r="A513" s="65"/>
      <c r="B513" s="66"/>
      <c r="C513" s="67" t="str">
        <f t="shared" si="204"/>
        <v/>
      </c>
      <c r="D513" s="68" t="str">
        <f t="shared" si="205"/>
        <v/>
      </c>
      <c r="E513" s="69"/>
      <c r="F513" s="69"/>
      <c r="G513" s="71">
        <f>SUMIF('Nhập'!$J$11:$J$19999,$B513,'Nhập'!$M$11:$M$19999)</f>
        <v>0</v>
      </c>
      <c r="H513" s="71">
        <f>SUMIF('Nhập'!$J$11:$J$19999,$B513,'Nhập'!$O$11:$O$19999)</f>
        <v>0</v>
      </c>
      <c r="I513" s="71">
        <f>SUMIF(Xuat!$I$11:$I$19999,$B513,Xuat!$K$11:$K$19999)</f>
        <v>0</v>
      </c>
      <c r="J513" s="71">
        <f>SUMIF(Xuat!$I$11:$I$19999,$B513,Xuat!$K$11:$K$19999)</f>
        <v>0</v>
      </c>
      <c r="K513" s="71">
        <f t="shared" ref="K513:L513" si="1012">E513+G513-I513</f>
        <v>0</v>
      </c>
      <c r="L513" s="71">
        <f t="shared" si="1012"/>
        <v>0</v>
      </c>
      <c r="M513" s="71">
        <f t="shared" ref="M513:N513" si="1013">E513+G513</f>
        <v>0</v>
      </c>
      <c r="N513" s="71">
        <f t="shared" si="1013"/>
        <v>0</v>
      </c>
      <c r="O513" s="73" t="str">
        <f t="shared" si="5"/>
        <v/>
      </c>
      <c r="P513" s="71">
        <f t="shared" si="6"/>
        <v>0</v>
      </c>
      <c r="Q513" s="74"/>
      <c r="R513" s="75"/>
      <c r="S513" s="75"/>
      <c r="T513" s="75"/>
      <c r="U513" s="75"/>
      <c r="V513" s="75"/>
      <c r="W513" s="75"/>
      <c r="X513" s="75"/>
      <c r="Y513" s="75"/>
      <c r="Z513" s="75"/>
    </row>
    <row r="514" ht="18.75" customHeight="1">
      <c r="A514" s="65"/>
      <c r="B514" s="66"/>
      <c r="C514" s="67" t="str">
        <f t="shared" si="204"/>
        <v/>
      </c>
      <c r="D514" s="68" t="str">
        <f t="shared" si="205"/>
        <v/>
      </c>
      <c r="E514" s="69"/>
      <c r="F514" s="69"/>
      <c r="G514" s="71">
        <f>SUMIF('Nhập'!$J$11:$J$19999,$B514,'Nhập'!$M$11:$M$19999)</f>
        <v>0</v>
      </c>
      <c r="H514" s="71">
        <f>SUMIF('Nhập'!$J$11:$J$19999,$B514,'Nhập'!$O$11:$O$19999)</f>
        <v>0</v>
      </c>
      <c r="I514" s="71">
        <f>SUMIF(Xuat!$I$11:$I$19999,$B514,Xuat!$K$11:$K$19999)</f>
        <v>0</v>
      </c>
      <c r="J514" s="71">
        <f>SUMIF(Xuat!$I$11:$I$19999,$B514,Xuat!$K$11:$K$19999)</f>
        <v>0</v>
      </c>
      <c r="K514" s="71">
        <f t="shared" ref="K514:L514" si="1014">E514+G514-I514</f>
        <v>0</v>
      </c>
      <c r="L514" s="71">
        <f t="shared" si="1014"/>
        <v>0</v>
      </c>
      <c r="M514" s="71">
        <f t="shared" ref="M514:N514" si="1015">E514+G514</f>
        <v>0</v>
      </c>
      <c r="N514" s="71">
        <f t="shared" si="1015"/>
        <v>0</v>
      </c>
      <c r="O514" s="73" t="str">
        <f t="shared" si="5"/>
        <v/>
      </c>
      <c r="P514" s="71">
        <f t="shared" si="6"/>
        <v>0</v>
      </c>
      <c r="Q514" s="74"/>
      <c r="R514" s="75"/>
      <c r="S514" s="75"/>
      <c r="T514" s="75"/>
      <c r="U514" s="75"/>
      <c r="V514" s="75"/>
      <c r="W514" s="75"/>
      <c r="X514" s="75"/>
      <c r="Y514" s="75"/>
      <c r="Z514" s="75"/>
    </row>
    <row r="515" ht="18.75" customHeight="1">
      <c r="A515" s="65"/>
      <c r="B515" s="66"/>
      <c r="C515" s="67" t="str">
        <f t="shared" si="204"/>
        <v/>
      </c>
      <c r="D515" s="68" t="str">
        <f t="shared" si="205"/>
        <v/>
      </c>
      <c r="E515" s="69"/>
      <c r="F515" s="69"/>
      <c r="G515" s="71">
        <f>SUMIF('Nhập'!$J$11:$J$19999,$B515,'Nhập'!$M$11:$M$19999)</f>
        <v>0</v>
      </c>
      <c r="H515" s="71">
        <f>SUMIF('Nhập'!$J$11:$J$19999,$B515,'Nhập'!$O$11:$O$19999)</f>
        <v>0</v>
      </c>
      <c r="I515" s="71">
        <f>SUMIF(Xuat!$I$11:$I$19999,$B515,Xuat!$K$11:$K$19999)</f>
        <v>0</v>
      </c>
      <c r="J515" s="71">
        <f>SUMIF(Xuat!$I$11:$I$19999,$B515,Xuat!$K$11:$K$19999)</f>
        <v>0</v>
      </c>
      <c r="K515" s="71">
        <f t="shared" ref="K515:L515" si="1016">E515+G515-I515</f>
        <v>0</v>
      </c>
      <c r="L515" s="71">
        <f t="shared" si="1016"/>
        <v>0</v>
      </c>
      <c r="M515" s="71">
        <f t="shared" ref="M515:N515" si="1017">E515+G515</f>
        <v>0</v>
      </c>
      <c r="N515" s="71">
        <f t="shared" si="1017"/>
        <v>0</v>
      </c>
      <c r="O515" s="73" t="str">
        <f t="shared" si="5"/>
        <v/>
      </c>
      <c r="P515" s="71">
        <f t="shared" si="6"/>
        <v>0</v>
      </c>
      <c r="Q515" s="74"/>
      <c r="R515" s="75"/>
      <c r="S515" s="75"/>
      <c r="T515" s="75"/>
      <c r="U515" s="75"/>
      <c r="V515" s="75"/>
      <c r="W515" s="75"/>
      <c r="X515" s="75"/>
      <c r="Y515" s="75"/>
      <c r="Z515" s="75"/>
    </row>
    <row r="516" ht="18.75" customHeight="1">
      <c r="A516" s="65"/>
      <c r="B516" s="66"/>
      <c r="C516" s="67" t="str">
        <f t="shared" si="204"/>
        <v/>
      </c>
      <c r="D516" s="68" t="str">
        <f t="shared" si="205"/>
        <v/>
      </c>
      <c r="E516" s="69"/>
      <c r="F516" s="69"/>
      <c r="G516" s="71">
        <f>SUMIF('Nhập'!$J$11:$J$19999,$B516,'Nhập'!$M$11:$M$19999)</f>
        <v>0</v>
      </c>
      <c r="H516" s="71">
        <f>SUMIF('Nhập'!$J$11:$J$19999,$B516,'Nhập'!$O$11:$O$19999)</f>
        <v>0</v>
      </c>
      <c r="I516" s="71">
        <f>SUMIF(Xuat!$I$11:$I$19999,$B516,Xuat!$K$11:$K$19999)</f>
        <v>0</v>
      </c>
      <c r="J516" s="71">
        <f>SUMIF(Xuat!$I$11:$I$19999,$B516,Xuat!$K$11:$K$19999)</f>
        <v>0</v>
      </c>
      <c r="K516" s="71">
        <f t="shared" ref="K516:L516" si="1018">E516+G516-I516</f>
        <v>0</v>
      </c>
      <c r="L516" s="71">
        <f t="shared" si="1018"/>
        <v>0</v>
      </c>
      <c r="M516" s="71">
        <f t="shared" ref="M516:N516" si="1019">E516+G516</f>
        <v>0</v>
      </c>
      <c r="N516" s="71">
        <f t="shared" si="1019"/>
        <v>0</v>
      </c>
      <c r="O516" s="73" t="str">
        <f t="shared" si="5"/>
        <v/>
      </c>
      <c r="P516" s="71">
        <f t="shared" si="6"/>
        <v>0</v>
      </c>
      <c r="Q516" s="74"/>
      <c r="R516" s="75"/>
      <c r="S516" s="75"/>
      <c r="T516" s="75"/>
      <c r="U516" s="75"/>
      <c r="V516" s="75"/>
      <c r="W516" s="75"/>
      <c r="X516" s="75"/>
      <c r="Y516" s="75"/>
      <c r="Z516" s="75"/>
    </row>
    <row r="517" ht="18.75" customHeight="1">
      <c r="A517" s="65"/>
      <c r="B517" s="66"/>
      <c r="C517" s="67" t="str">
        <f t="shared" si="204"/>
        <v/>
      </c>
      <c r="D517" s="68" t="str">
        <f t="shared" si="205"/>
        <v/>
      </c>
      <c r="E517" s="69"/>
      <c r="F517" s="69"/>
      <c r="G517" s="71">
        <f>SUMIF('Nhập'!$J$11:$J$19999,$B517,'Nhập'!$M$11:$M$19999)</f>
        <v>0</v>
      </c>
      <c r="H517" s="71">
        <f>SUMIF('Nhập'!$J$11:$J$19999,$B517,'Nhập'!$O$11:$O$19999)</f>
        <v>0</v>
      </c>
      <c r="I517" s="71">
        <f>SUMIF(Xuat!$I$11:$I$19999,$B517,Xuat!$K$11:$K$19999)</f>
        <v>0</v>
      </c>
      <c r="J517" s="71">
        <f>SUMIF(Xuat!$I$11:$I$19999,$B517,Xuat!$K$11:$K$19999)</f>
        <v>0</v>
      </c>
      <c r="K517" s="71">
        <f t="shared" ref="K517:L517" si="1020">E517+G517-I517</f>
        <v>0</v>
      </c>
      <c r="L517" s="71">
        <f t="shared" si="1020"/>
        <v>0</v>
      </c>
      <c r="M517" s="71">
        <f t="shared" ref="M517:N517" si="1021">E517+G517</f>
        <v>0</v>
      </c>
      <c r="N517" s="71">
        <f t="shared" si="1021"/>
        <v>0</v>
      </c>
      <c r="O517" s="73" t="str">
        <f t="shared" si="5"/>
        <v/>
      </c>
      <c r="P517" s="71">
        <f t="shared" si="6"/>
        <v>0</v>
      </c>
      <c r="Q517" s="74"/>
      <c r="R517" s="75"/>
      <c r="S517" s="75"/>
      <c r="T517" s="75"/>
      <c r="U517" s="75"/>
      <c r="V517" s="75"/>
      <c r="W517" s="75"/>
      <c r="X517" s="75"/>
      <c r="Y517" s="75"/>
      <c r="Z517" s="75"/>
    </row>
    <row r="518" ht="18.75" customHeight="1">
      <c r="A518" s="65"/>
      <c r="B518" s="66"/>
      <c r="C518" s="67" t="str">
        <f t="shared" si="204"/>
        <v/>
      </c>
      <c r="D518" s="68" t="str">
        <f t="shared" si="205"/>
        <v/>
      </c>
      <c r="E518" s="69"/>
      <c r="F518" s="69"/>
      <c r="G518" s="71">
        <f>SUMIF('Nhập'!$J$11:$J$19999,$B518,'Nhập'!$M$11:$M$19999)</f>
        <v>0</v>
      </c>
      <c r="H518" s="71">
        <f>SUMIF('Nhập'!$J$11:$J$19999,$B518,'Nhập'!$O$11:$O$19999)</f>
        <v>0</v>
      </c>
      <c r="I518" s="71">
        <f>SUMIF(Xuat!$I$11:$I$19999,$B518,Xuat!$K$11:$K$19999)</f>
        <v>0</v>
      </c>
      <c r="J518" s="71">
        <f>SUMIF(Xuat!$I$11:$I$19999,$B518,Xuat!$K$11:$K$19999)</f>
        <v>0</v>
      </c>
      <c r="K518" s="71">
        <f t="shared" ref="K518:L518" si="1022">E518+G518-I518</f>
        <v>0</v>
      </c>
      <c r="L518" s="71">
        <f t="shared" si="1022"/>
        <v>0</v>
      </c>
      <c r="M518" s="71">
        <f t="shared" ref="M518:N518" si="1023">E518+G518</f>
        <v>0</v>
      </c>
      <c r="N518" s="71">
        <f t="shared" si="1023"/>
        <v>0</v>
      </c>
      <c r="O518" s="73" t="str">
        <f t="shared" si="5"/>
        <v/>
      </c>
      <c r="P518" s="71">
        <f t="shared" si="6"/>
        <v>0</v>
      </c>
      <c r="Q518" s="74"/>
      <c r="R518" s="75"/>
      <c r="S518" s="75"/>
      <c r="T518" s="75"/>
      <c r="U518" s="75"/>
      <c r="V518" s="75"/>
      <c r="W518" s="75"/>
      <c r="X518" s="75"/>
      <c r="Y518" s="75"/>
      <c r="Z518" s="75"/>
    </row>
    <row r="519" ht="18.75" customHeight="1">
      <c r="A519" s="65"/>
      <c r="B519" s="66"/>
      <c r="C519" s="67" t="str">
        <f t="shared" si="204"/>
        <v/>
      </c>
      <c r="D519" s="68" t="str">
        <f t="shared" si="205"/>
        <v/>
      </c>
      <c r="E519" s="69"/>
      <c r="F519" s="69"/>
      <c r="G519" s="71">
        <f>SUMIF('Nhập'!$J$11:$J$19999,$B519,'Nhập'!$M$11:$M$19999)</f>
        <v>0</v>
      </c>
      <c r="H519" s="71">
        <f>SUMIF('Nhập'!$J$11:$J$19999,$B519,'Nhập'!$O$11:$O$19999)</f>
        <v>0</v>
      </c>
      <c r="I519" s="71">
        <f>SUMIF(Xuat!$I$11:$I$19999,$B519,Xuat!$K$11:$K$19999)</f>
        <v>0</v>
      </c>
      <c r="J519" s="71">
        <f>SUMIF(Xuat!$I$11:$I$19999,$B519,Xuat!$K$11:$K$19999)</f>
        <v>0</v>
      </c>
      <c r="K519" s="71">
        <f t="shared" ref="K519:L519" si="1024">E519+G519-I519</f>
        <v>0</v>
      </c>
      <c r="L519" s="71">
        <f t="shared" si="1024"/>
        <v>0</v>
      </c>
      <c r="M519" s="71">
        <f t="shared" ref="M519:N519" si="1025">E519+G519</f>
        <v>0</v>
      </c>
      <c r="N519" s="71">
        <f t="shared" si="1025"/>
        <v>0</v>
      </c>
      <c r="O519" s="73" t="str">
        <f t="shared" si="5"/>
        <v/>
      </c>
      <c r="P519" s="71">
        <f t="shared" si="6"/>
        <v>0</v>
      </c>
      <c r="Q519" s="74"/>
      <c r="R519" s="75"/>
      <c r="S519" s="75"/>
      <c r="T519" s="75"/>
      <c r="U519" s="75"/>
      <c r="V519" s="75"/>
      <c r="W519" s="75"/>
      <c r="X519" s="75"/>
      <c r="Y519" s="75"/>
      <c r="Z519" s="75"/>
    </row>
    <row r="520" ht="18.75" customHeight="1">
      <c r="A520" s="65"/>
      <c r="B520" s="66"/>
      <c r="C520" s="67" t="str">
        <f t="shared" si="204"/>
        <v/>
      </c>
      <c r="D520" s="68" t="str">
        <f t="shared" si="205"/>
        <v/>
      </c>
      <c r="E520" s="69"/>
      <c r="F520" s="69"/>
      <c r="G520" s="71">
        <f>SUMIF('Nhập'!$J$11:$J$19999,$B520,'Nhập'!$M$11:$M$19999)</f>
        <v>0</v>
      </c>
      <c r="H520" s="71">
        <f>SUMIF('Nhập'!$J$11:$J$19999,$B520,'Nhập'!$O$11:$O$19999)</f>
        <v>0</v>
      </c>
      <c r="I520" s="71">
        <f>SUMIF(Xuat!$I$11:$I$19999,$B520,Xuat!$K$11:$K$19999)</f>
        <v>0</v>
      </c>
      <c r="J520" s="71">
        <f>SUMIF(Xuat!$I$11:$I$19999,$B520,Xuat!$K$11:$K$19999)</f>
        <v>0</v>
      </c>
      <c r="K520" s="71">
        <f t="shared" ref="K520:L520" si="1026">E520+G520-I520</f>
        <v>0</v>
      </c>
      <c r="L520" s="71">
        <f t="shared" si="1026"/>
        <v>0</v>
      </c>
      <c r="M520" s="71">
        <f t="shared" ref="M520:N520" si="1027">E520+G520</f>
        <v>0</v>
      </c>
      <c r="N520" s="71">
        <f t="shared" si="1027"/>
        <v>0</v>
      </c>
      <c r="O520" s="73" t="str">
        <f t="shared" si="5"/>
        <v/>
      </c>
      <c r="P520" s="71">
        <f t="shared" si="6"/>
        <v>0</v>
      </c>
      <c r="Q520" s="74"/>
      <c r="R520" s="75"/>
      <c r="S520" s="75"/>
      <c r="T520" s="75"/>
      <c r="U520" s="75"/>
      <c r="V520" s="75"/>
      <c r="W520" s="75"/>
      <c r="X520" s="75"/>
      <c r="Y520" s="75"/>
      <c r="Z520" s="75"/>
    </row>
    <row r="521" ht="18.75" customHeight="1">
      <c r="A521" s="65"/>
      <c r="B521" s="66"/>
      <c r="C521" s="67" t="str">
        <f t="shared" si="204"/>
        <v/>
      </c>
      <c r="D521" s="68" t="str">
        <f t="shared" si="205"/>
        <v/>
      </c>
      <c r="E521" s="69"/>
      <c r="F521" s="69"/>
      <c r="G521" s="71">
        <f>SUMIF('Nhập'!$J$11:$J$19999,$B521,'Nhập'!$M$11:$M$19999)</f>
        <v>0</v>
      </c>
      <c r="H521" s="71">
        <f>SUMIF('Nhập'!$J$11:$J$19999,$B521,'Nhập'!$O$11:$O$19999)</f>
        <v>0</v>
      </c>
      <c r="I521" s="71">
        <f>SUMIF(Xuat!$I$11:$I$19999,$B521,Xuat!$K$11:$K$19999)</f>
        <v>0</v>
      </c>
      <c r="J521" s="71">
        <f>SUMIF(Xuat!$I$11:$I$19999,$B521,Xuat!$K$11:$K$19999)</f>
        <v>0</v>
      </c>
      <c r="K521" s="71">
        <f t="shared" ref="K521:L521" si="1028">E521+G521-I521</f>
        <v>0</v>
      </c>
      <c r="L521" s="71">
        <f t="shared" si="1028"/>
        <v>0</v>
      </c>
      <c r="M521" s="71">
        <f t="shared" ref="M521:N521" si="1029">E521+G521</f>
        <v>0</v>
      </c>
      <c r="N521" s="71">
        <f t="shared" si="1029"/>
        <v>0</v>
      </c>
      <c r="O521" s="73" t="str">
        <f t="shared" si="5"/>
        <v/>
      </c>
      <c r="P521" s="71">
        <f t="shared" si="6"/>
        <v>0</v>
      </c>
      <c r="Q521" s="74"/>
      <c r="R521" s="75"/>
      <c r="S521" s="75"/>
      <c r="T521" s="75"/>
      <c r="U521" s="75"/>
      <c r="V521" s="75"/>
      <c r="W521" s="75"/>
      <c r="X521" s="75"/>
      <c r="Y521" s="75"/>
      <c r="Z521" s="75"/>
    </row>
    <row r="522" ht="18.75" customHeight="1">
      <c r="A522" s="65"/>
      <c r="B522" s="66"/>
      <c r="C522" s="67" t="str">
        <f t="shared" si="204"/>
        <v/>
      </c>
      <c r="D522" s="68" t="str">
        <f t="shared" si="205"/>
        <v/>
      </c>
      <c r="E522" s="69"/>
      <c r="F522" s="69"/>
      <c r="G522" s="71">
        <f>SUMIF('Nhập'!$J$11:$J$19999,$B522,'Nhập'!$M$11:$M$19999)</f>
        <v>0</v>
      </c>
      <c r="H522" s="71">
        <f>SUMIF('Nhập'!$J$11:$J$19999,$B522,'Nhập'!$O$11:$O$19999)</f>
        <v>0</v>
      </c>
      <c r="I522" s="71">
        <f>SUMIF(Xuat!$I$11:$I$19999,$B522,Xuat!$K$11:$K$19999)</f>
        <v>0</v>
      </c>
      <c r="J522" s="71">
        <f>SUMIF(Xuat!$I$11:$I$19999,$B522,Xuat!$K$11:$K$19999)</f>
        <v>0</v>
      </c>
      <c r="K522" s="71">
        <f t="shared" ref="K522:L522" si="1030">E522+G522-I522</f>
        <v>0</v>
      </c>
      <c r="L522" s="71">
        <f t="shared" si="1030"/>
        <v>0</v>
      </c>
      <c r="M522" s="71">
        <f t="shared" ref="M522:N522" si="1031">E522+G522</f>
        <v>0</v>
      </c>
      <c r="N522" s="71">
        <f t="shared" si="1031"/>
        <v>0</v>
      </c>
      <c r="O522" s="73" t="str">
        <f t="shared" si="5"/>
        <v/>
      </c>
      <c r="P522" s="71">
        <f t="shared" si="6"/>
        <v>0</v>
      </c>
      <c r="Q522" s="74"/>
      <c r="R522" s="75"/>
      <c r="S522" s="75"/>
      <c r="T522" s="75"/>
      <c r="U522" s="75"/>
      <c r="V522" s="75"/>
      <c r="W522" s="75"/>
      <c r="X522" s="75"/>
      <c r="Y522" s="75"/>
      <c r="Z522" s="75"/>
    </row>
    <row r="523" ht="18.75" customHeight="1">
      <c r="A523" s="65"/>
      <c r="B523" s="66"/>
      <c r="C523" s="67" t="str">
        <f t="shared" si="204"/>
        <v/>
      </c>
      <c r="D523" s="68" t="str">
        <f t="shared" si="205"/>
        <v/>
      </c>
      <c r="E523" s="69"/>
      <c r="F523" s="69"/>
      <c r="G523" s="71">
        <f>SUMIF('Nhập'!$J$11:$J$19999,$B523,'Nhập'!$M$11:$M$19999)</f>
        <v>0</v>
      </c>
      <c r="H523" s="71">
        <f>SUMIF('Nhập'!$J$11:$J$19999,$B523,'Nhập'!$O$11:$O$19999)</f>
        <v>0</v>
      </c>
      <c r="I523" s="71">
        <f>SUMIF(Xuat!$I$11:$I$19999,$B523,Xuat!$K$11:$K$19999)</f>
        <v>0</v>
      </c>
      <c r="J523" s="71">
        <f>SUMIF(Xuat!$I$11:$I$19999,$B523,Xuat!$K$11:$K$19999)</f>
        <v>0</v>
      </c>
      <c r="K523" s="71">
        <f t="shared" ref="K523:L523" si="1032">E523+G523-I523</f>
        <v>0</v>
      </c>
      <c r="L523" s="71">
        <f t="shared" si="1032"/>
        <v>0</v>
      </c>
      <c r="M523" s="71">
        <f t="shared" ref="M523:N523" si="1033">E523+G523</f>
        <v>0</v>
      </c>
      <c r="N523" s="71">
        <f t="shared" si="1033"/>
        <v>0</v>
      </c>
      <c r="O523" s="73" t="str">
        <f t="shared" si="5"/>
        <v/>
      </c>
      <c r="P523" s="71">
        <f t="shared" si="6"/>
        <v>0</v>
      </c>
      <c r="Q523" s="74"/>
      <c r="R523" s="75"/>
      <c r="S523" s="75"/>
      <c r="T523" s="75"/>
      <c r="U523" s="75"/>
      <c r="V523" s="75"/>
      <c r="W523" s="75"/>
      <c r="X523" s="75"/>
      <c r="Y523" s="75"/>
      <c r="Z523" s="75"/>
    </row>
    <row r="524" ht="18.75" customHeight="1">
      <c r="A524" s="65"/>
      <c r="B524" s="66"/>
      <c r="C524" s="67" t="str">
        <f t="shared" si="204"/>
        <v/>
      </c>
      <c r="D524" s="68" t="str">
        <f t="shared" si="205"/>
        <v/>
      </c>
      <c r="E524" s="69"/>
      <c r="F524" s="69"/>
      <c r="G524" s="71">
        <f>SUMIF('Nhập'!$J$11:$J$19999,$B524,'Nhập'!$M$11:$M$19999)</f>
        <v>0</v>
      </c>
      <c r="H524" s="71">
        <f>SUMIF('Nhập'!$J$11:$J$19999,$B524,'Nhập'!$O$11:$O$19999)</f>
        <v>0</v>
      </c>
      <c r="I524" s="71">
        <f>SUMIF(Xuat!$I$11:$I$19999,$B524,Xuat!$K$11:$K$19999)</f>
        <v>0</v>
      </c>
      <c r="J524" s="71">
        <f>SUMIF(Xuat!$I$11:$I$19999,$B524,Xuat!$K$11:$K$19999)</f>
        <v>0</v>
      </c>
      <c r="K524" s="71">
        <f t="shared" ref="K524:L524" si="1034">E524+G524-I524</f>
        <v>0</v>
      </c>
      <c r="L524" s="71">
        <f t="shared" si="1034"/>
        <v>0</v>
      </c>
      <c r="M524" s="71">
        <f t="shared" ref="M524:N524" si="1035">E524+G524</f>
        <v>0</v>
      </c>
      <c r="N524" s="71">
        <f t="shared" si="1035"/>
        <v>0</v>
      </c>
      <c r="O524" s="73" t="str">
        <f t="shared" si="5"/>
        <v/>
      </c>
      <c r="P524" s="71">
        <f t="shared" si="6"/>
        <v>0</v>
      </c>
      <c r="Q524" s="74"/>
      <c r="R524" s="75"/>
      <c r="S524" s="75"/>
      <c r="T524" s="75"/>
      <c r="U524" s="75"/>
      <c r="V524" s="75"/>
      <c r="W524" s="75"/>
      <c r="X524" s="75"/>
      <c r="Y524" s="75"/>
      <c r="Z524" s="75"/>
    </row>
    <row r="525" ht="18.75" customHeight="1">
      <c r="A525" s="65"/>
      <c r="B525" s="66"/>
      <c r="C525" s="67" t="str">
        <f t="shared" si="204"/>
        <v/>
      </c>
      <c r="D525" s="68" t="str">
        <f t="shared" si="205"/>
        <v/>
      </c>
      <c r="E525" s="69"/>
      <c r="F525" s="69"/>
      <c r="G525" s="71">
        <f>SUMIF('Nhập'!$J$11:$J$19999,$B525,'Nhập'!$M$11:$M$19999)</f>
        <v>0</v>
      </c>
      <c r="H525" s="71">
        <f>SUMIF('Nhập'!$J$11:$J$19999,$B525,'Nhập'!$O$11:$O$19999)</f>
        <v>0</v>
      </c>
      <c r="I525" s="71">
        <f>SUMIF(Xuat!$I$11:$I$19999,$B525,Xuat!$K$11:$K$19999)</f>
        <v>0</v>
      </c>
      <c r="J525" s="71">
        <f>SUMIF(Xuat!$I$11:$I$19999,$B525,Xuat!$K$11:$K$19999)</f>
        <v>0</v>
      </c>
      <c r="K525" s="71">
        <f t="shared" ref="K525:L525" si="1036">E525+G525-I525</f>
        <v>0</v>
      </c>
      <c r="L525" s="71">
        <f t="shared" si="1036"/>
        <v>0</v>
      </c>
      <c r="M525" s="71">
        <f t="shared" ref="M525:N525" si="1037">E525+G525</f>
        <v>0</v>
      </c>
      <c r="N525" s="71">
        <f t="shared" si="1037"/>
        <v>0</v>
      </c>
      <c r="O525" s="73" t="str">
        <f t="shared" si="5"/>
        <v/>
      </c>
      <c r="P525" s="71">
        <f t="shared" si="6"/>
        <v>0</v>
      </c>
      <c r="Q525" s="74"/>
      <c r="R525" s="75"/>
      <c r="S525" s="75"/>
      <c r="T525" s="75"/>
      <c r="U525" s="75"/>
      <c r="V525" s="75"/>
      <c r="W525" s="75"/>
      <c r="X525" s="75"/>
      <c r="Y525" s="75"/>
      <c r="Z525" s="75"/>
    </row>
    <row r="526" ht="18.75" customHeight="1">
      <c r="A526" s="65"/>
      <c r="B526" s="66"/>
      <c r="C526" s="67" t="str">
        <f t="shared" si="204"/>
        <v/>
      </c>
      <c r="D526" s="68" t="str">
        <f t="shared" si="205"/>
        <v/>
      </c>
      <c r="E526" s="69"/>
      <c r="F526" s="69"/>
      <c r="G526" s="71">
        <f>SUMIF('Nhập'!$J$11:$J$19999,$B526,'Nhập'!$M$11:$M$19999)</f>
        <v>0</v>
      </c>
      <c r="H526" s="71">
        <f>SUMIF('Nhập'!$J$11:$J$19999,$B526,'Nhập'!$O$11:$O$19999)</f>
        <v>0</v>
      </c>
      <c r="I526" s="71">
        <f>SUMIF(Xuat!$I$11:$I$19999,$B526,Xuat!$K$11:$K$19999)</f>
        <v>0</v>
      </c>
      <c r="J526" s="71">
        <f>SUMIF(Xuat!$I$11:$I$19999,$B526,Xuat!$K$11:$K$19999)</f>
        <v>0</v>
      </c>
      <c r="K526" s="71">
        <f t="shared" ref="K526:L526" si="1038">E526+G526-I526</f>
        <v>0</v>
      </c>
      <c r="L526" s="71">
        <f t="shared" si="1038"/>
        <v>0</v>
      </c>
      <c r="M526" s="71">
        <f t="shared" ref="M526:N526" si="1039">E526+G526</f>
        <v>0</v>
      </c>
      <c r="N526" s="71">
        <f t="shared" si="1039"/>
        <v>0</v>
      </c>
      <c r="O526" s="73" t="str">
        <f t="shared" si="5"/>
        <v/>
      </c>
      <c r="P526" s="71">
        <f t="shared" si="6"/>
        <v>0</v>
      </c>
      <c r="Q526" s="74"/>
      <c r="R526" s="75"/>
      <c r="S526" s="75"/>
      <c r="T526" s="75"/>
      <c r="U526" s="75"/>
      <c r="V526" s="75"/>
      <c r="W526" s="75"/>
      <c r="X526" s="75"/>
      <c r="Y526" s="75"/>
      <c r="Z526" s="75"/>
    </row>
    <row r="527" ht="18.75" customHeight="1">
      <c r="A527" s="65"/>
      <c r="B527" s="66"/>
      <c r="C527" s="67" t="str">
        <f t="shared" si="204"/>
        <v/>
      </c>
      <c r="D527" s="68" t="str">
        <f t="shared" si="205"/>
        <v/>
      </c>
      <c r="E527" s="69"/>
      <c r="F527" s="69"/>
      <c r="G527" s="71">
        <f>SUMIF('Nhập'!$J$11:$J$19999,$B527,'Nhập'!$M$11:$M$19999)</f>
        <v>0</v>
      </c>
      <c r="H527" s="71">
        <f>SUMIF('Nhập'!$J$11:$J$19999,$B527,'Nhập'!$O$11:$O$19999)</f>
        <v>0</v>
      </c>
      <c r="I527" s="71">
        <f>SUMIF(Xuat!$I$11:$I$19999,$B527,Xuat!$K$11:$K$19999)</f>
        <v>0</v>
      </c>
      <c r="J527" s="71">
        <f>SUMIF(Xuat!$I$11:$I$19999,$B527,Xuat!$K$11:$K$19999)</f>
        <v>0</v>
      </c>
      <c r="K527" s="71">
        <f t="shared" ref="K527:L527" si="1040">E527+G527-I527</f>
        <v>0</v>
      </c>
      <c r="L527" s="71">
        <f t="shared" si="1040"/>
        <v>0</v>
      </c>
      <c r="M527" s="71">
        <f t="shared" ref="M527:N527" si="1041">E527+G527</f>
        <v>0</v>
      </c>
      <c r="N527" s="71">
        <f t="shared" si="1041"/>
        <v>0</v>
      </c>
      <c r="O527" s="73" t="str">
        <f t="shared" si="5"/>
        <v/>
      </c>
      <c r="P527" s="71">
        <f t="shared" si="6"/>
        <v>0</v>
      </c>
      <c r="Q527" s="74"/>
      <c r="R527" s="75"/>
      <c r="S527" s="75"/>
      <c r="T527" s="75"/>
      <c r="U527" s="75"/>
      <c r="V527" s="75"/>
      <c r="W527" s="75"/>
      <c r="X527" s="75"/>
      <c r="Y527" s="75"/>
      <c r="Z527" s="75"/>
    </row>
    <row r="528" ht="18.75" customHeight="1">
      <c r="A528" s="65"/>
      <c r="B528" s="66"/>
      <c r="C528" s="67" t="str">
        <f t="shared" si="204"/>
        <v/>
      </c>
      <c r="D528" s="68" t="str">
        <f t="shared" si="205"/>
        <v/>
      </c>
      <c r="E528" s="69"/>
      <c r="F528" s="69"/>
      <c r="G528" s="71">
        <f>SUMIF('Nhập'!$J$11:$J$19999,$B528,'Nhập'!$M$11:$M$19999)</f>
        <v>0</v>
      </c>
      <c r="H528" s="71">
        <f>SUMIF('Nhập'!$J$11:$J$19999,$B528,'Nhập'!$O$11:$O$19999)</f>
        <v>0</v>
      </c>
      <c r="I528" s="71">
        <f>SUMIF(Xuat!$I$11:$I$19999,$B528,Xuat!$K$11:$K$19999)</f>
        <v>0</v>
      </c>
      <c r="J528" s="71">
        <f>SUMIF(Xuat!$I$11:$I$19999,$B528,Xuat!$K$11:$K$19999)</f>
        <v>0</v>
      </c>
      <c r="K528" s="71">
        <f t="shared" ref="K528:L528" si="1042">E528+G528-I528</f>
        <v>0</v>
      </c>
      <c r="L528" s="71">
        <f t="shared" si="1042"/>
        <v>0</v>
      </c>
      <c r="M528" s="71">
        <f t="shared" ref="M528:N528" si="1043">E528+G528</f>
        <v>0</v>
      </c>
      <c r="N528" s="71">
        <f t="shared" si="1043"/>
        <v>0</v>
      </c>
      <c r="O528" s="73" t="str">
        <f t="shared" si="5"/>
        <v/>
      </c>
      <c r="P528" s="71">
        <f t="shared" si="6"/>
        <v>0</v>
      </c>
      <c r="Q528" s="74"/>
      <c r="R528" s="75"/>
      <c r="S528" s="75"/>
      <c r="T528" s="75"/>
      <c r="U528" s="75"/>
      <c r="V528" s="75"/>
      <c r="W528" s="75"/>
      <c r="X528" s="75"/>
      <c r="Y528" s="75"/>
      <c r="Z528" s="75"/>
    </row>
    <row r="529" ht="18.75" customHeight="1">
      <c r="A529" s="65"/>
      <c r="B529" s="66"/>
      <c r="C529" s="67" t="str">
        <f t="shared" si="204"/>
        <v/>
      </c>
      <c r="D529" s="68" t="str">
        <f t="shared" si="205"/>
        <v/>
      </c>
      <c r="E529" s="69"/>
      <c r="F529" s="69"/>
      <c r="G529" s="71">
        <f>SUMIF('Nhập'!$J$11:$J$19999,$B529,'Nhập'!$M$11:$M$19999)</f>
        <v>0</v>
      </c>
      <c r="H529" s="71">
        <f>SUMIF('Nhập'!$J$11:$J$19999,$B529,'Nhập'!$O$11:$O$19999)</f>
        <v>0</v>
      </c>
      <c r="I529" s="71">
        <f>SUMIF(Xuat!$I$11:$I$19999,$B529,Xuat!$K$11:$K$19999)</f>
        <v>0</v>
      </c>
      <c r="J529" s="71">
        <f>SUMIF(Xuat!$I$11:$I$19999,$B529,Xuat!$K$11:$K$19999)</f>
        <v>0</v>
      </c>
      <c r="K529" s="71">
        <f t="shared" ref="K529:L529" si="1044">E529+G529-I529</f>
        <v>0</v>
      </c>
      <c r="L529" s="71">
        <f t="shared" si="1044"/>
        <v>0</v>
      </c>
      <c r="M529" s="71">
        <f t="shared" ref="M529:N529" si="1045">E529+G529</f>
        <v>0</v>
      </c>
      <c r="N529" s="71">
        <f t="shared" si="1045"/>
        <v>0</v>
      </c>
      <c r="O529" s="73" t="str">
        <f t="shared" si="5"/>
        <v/>
      </c>
      <c r="P529" s="71">
        <f t="shared" si="6"/>
        <v>0</v>
      </c>
      <c r="Q529" s="74"/>
      <c r="R529" s="75"/>
      <c r="S529" s="75"/>
      <c r="T529" s="75"/>
      <c r="U529" s="75"/>
      <c r="V529" s="75"/>
      <c r="W529" s="75"/>
      <c r="X529" s="75"/>
      <c r="Y529" s="75"/>
      <c r="Z529" s="75"/>
    </row>
    <row r="530" ht="18.75" customHeight="1">
      <c r="A530" s="65"/>
      <c r="B530" s="66"/>
      <c r="C530" s="67" t="str">
        <f t="shared" si="204"/>
        <v/>
      </c>
      <c r="D530" s="68" t="str">
        <f t="shared" si="205"/>
        <v/>
      </c>
      <c r="E530" s="69"/>
      <c r="F530" s="69"/>
      <c r="G530" s="71">
        <f>SUMIF('Nhập'!$J$11:$J$19999,$B530,'Nhập'!$M$11:$M$19999)</f>
        <v>0</v>
      </c>
      <c r="H530" s="71">
        <f>SUMIF('Nhập'!$J$11:$J$19999,$B530,'Nhập'!$O$11:$O$19999)</f>
        <v>0</v>
      </c>
      <c r="I530" s="71">
        <f>SUMIF(Xuat!$I$11:$I$19999,$B530,Xuat!$K$11:$K$19999)</f>
        <v>0</v>
      </c>
      <c r="J530" s="71">
        <f>SUMIF(Xuat!$I$11:$I$19999,$B530,Xuat!$K$11:$K$19999)</f>
        <v>0</v>
      </c>
      <c r="K530" s="71">
        <f t="shared" ref="K530:L530" si="1046">E530+G530-I530</f>
        <v>0</v>
      </c>
      <c r="L530" s="71">
        <f t="shared" si="1046"/>
        <v>0</v>
      </c>
      <c r="M530" s="71">
        <f t="shared" ref="M530:N530" si="1047">E530+G530</f>
        <v>0</v>
      </c>
      <c r="N530" s="71">
        <f t="shared" si="1047"/>
        <v>0</v>
      </c>
      <c r="O530" s="73" t="str">
        <f t="shared" si="5"/>
        <v/>
      </c>
      <c r="P530" s="71">
        <f t="shared" si="6"/>
        <v>0</v>
      </c>
      <c r="Q530" s="74"/>
      <c r="R530" s="75"/>
      <c r="S530" s="75"/>
      <c r="T530" s="75"/>
      <c r="U530" s="75"/>
      <c r="V530" s="75"/>
      <c r="W530" s="75"/>
      <c r="X530" s="75"/>
      <c r="Y530" s="75"/>
      <c r="Z530" s="75"/>
    </row>
    <row r="531" ht="18.75" customHeight="1">
      <c r="A531" s="65"/>
      <c r="B531" s="66"/>
      <c r="C531" s="67" t="str">
        <f t="shared" si="204"/>
        <v/>
      </c>
      <c r="D531" s="68" t="str">
        <f t="shared" si="205"/>
        <v/>
      </c>
      <c r="E531" s="69"/>
      <c r="F531" s="69"/>
      <c r="G531" s="71">
        <f>SUMIF('Nhập'!$J$11:$J$19999,$B531,'Nhập'!$M$11:$M$19999)</f>
        <v>0</v>
      </c>
      <c r="H531" s="71">
        <f>SUMIF('Nhập'!$J$11:$J$19999,$B531,'Nhập'!$O$11:$O$19999)</f>
        <v>0</v>
      </c>
      <c r="I531" s="71">
        <f>SUMIF(Xuat!$I$11:$I$19999,$B531,Xuat!$K$11:$K$19999)</f>
        <v>0</v>
      </c>
      <c r="J531" s="71">
        <f>SUMIF(Xuat!$I$11:$I$19999,$B531,Xuat!$K$11:$K$19999)</f>
        <v>0</v>
      </c>
      <c r="K531" s="71">
        <f t="shared" ref="K531:L531" si="1048">E531+G531-I531</f>
        <v>0</v>
      </c>
      <c r="L531" s="71">
        <f t="shared" si="1048"/>
        <v>0</v>
      </c>
      <c r="M531" s="71">
        <f t="shared" ref="M531:N531" si="1049">E531+G531</f>
        <v>0</v>
      </c>
      <c r="N531" s="71">
        <f t="shared" si="1049"/>
        <v>0</v>
      </c>
      <c r="O531" s="73" t="str">
        <f t="shared" si="5"/>
        <v/>
      </c>
      <c r="P531" s="71">
        <f t="shared" si="6"/>
        <v>0</v>
      </c>
      <c r="Q531" s="74"/>
      <c r="R531" s="75"/>
      <c r="S531" s="75"/>
      <c r="T531" s="75"/>
      <c r="U531" s="75"/>
      <c r="V531" s="75"/>
      <c r="W531" s="75"/>
      <c r="X531" s="75"/>
      <c r="Y531" s="75"/>
      <c r="Z531" s="75"/>
    </row>
    <row r="532" ht="18.75" customHeight="1">
      <c r="A532" s="65"/>
      <c r="B532" s="66"/>
      <c r="C532" s="67" t="str">
        <f t="shared" si="204"/>
        <v/>
      </c>
      <c r="D532" s="68" t="str">
        <f t="shared" si="205"/>
        <v/>
      </c>
      <c r="E532" s="69"/>
      <c r="F532" s="69"/>
      <c r="G532" s="71">
        <f>SUMIF('Nhập'!$J$11:$J$19999,$B532,'Nhập'!$M$11:$M$19999)</f>
        <v>0</v>
      </c>
      <c r="H532" s="71">
        <f>SUMIF('Nhập'!$J$11:$J$19999,$B532,'Nhập'!$O$11:$O$19999)</f>
        <v>0</v>
      </c>
      <c r="I532" s="71">
        <f>SUMIF(Xuat!$I$11:$I$19999,$B532,Xuat!$K$11:$K$19999)</f>
        <v>0</v>
      </c>
      <c r="J532" s="71">
        <f>SUMIF(Xuat!$I$11:$I$19999,$B532,Xuat!$K$11:$K$19999)</f>
        <v>0</v>
      </c>
      <c r="K532" s="71">
        <f t="shared" ref="K532:L532" si="1050">E532+G532-I532</f>
        <v>0</v>
      </c>
      <c r="L532" s="71">
        <f t="shared" si="1050"/>
        <v>0</v>
      </c>
      <c r="M532" s="71">
        <f t="shared" ref="M532:N532" si="1051">E532+G532</f>
        <v>0</v>
      </c>
      <c r="N532" s="71">
        <f t="shared" si="1051"/>
        <v>0</v>
      </c>
      <c r="O532" s="73" t="str">
        <f t="shared" si="5"/>
        <v/>
      </c>
      <c r="P532" s="71">
        <f t="shared" si="6"/>
        <v>0</v>
      </c>
      <c r="Q532" s="74"/>
      <c r="R532" s="75"/>
      <c r="S532" s="75"/>
      <c r="T532" s="75"/>
      <c r="U532" s="75"/>
      <c r="V532" s="75"/>
      <c r="W532" s="75"/>
      <c r="X532" s="75"/>
      <c r="Y532" s="75"/>
      <c r="Z532" s="75"/>
    </row>
    <row r="533" ht="18.75" customHeight="1">
      <c r="A533" s="65"/>
      <c r="B533" s="66"/>
      <c r="C533" s="67" t="str">
        <f t="shared" si="204"/>
        <v/>
      </c>
      <c r="D533" s="68" t="str">
        <f t="shared" si="205"/>
        <v/>
      </c>
      <c r="E533" s="69"/>
      <c r="F533" s="69"/>
      <c r="G533" s="71">
        <f>SUMIF('Nhập'!$J$11:$J$19999,$B533,'Nhập'!$M$11:$M$19999)</f>
        <v>0</v>
      </c>
      <c r="H533" s="71">
        <f>SUMIF('Nhập'!$J$11:$J$19999,$B533,'Nhập'!$O$11:$O$19999)</f>
        <v>0</v>
      </c>
      <c r="I533" s="71">
        <f>SUMIF(Xuat!$I$11:$I$19999,$B533,Xuat!$K$11:$K$19999)</f>
        <v>0</v>
      </c>
      <c r="J533" s="71">
        <f>SUMIF(Xuat!$I$11:$I$19999,$B533,Xuat!$K$11:$K$19999)</f>
        <v>0</v>
      </c>
      <c r="K533" s="71">
        <f t="shared" ref="K533:L533" si="1052">E533+G533-I533</f>
        <v>0</v>
      </c>
      <c r="L533" s="71">
        <f t="shared" si="1052"/>
        <v>0</v>
      </c>
      <c r="M533" s="71">
        <f t="shared" ref="M533:N533" si="1053">E533+G533</f>
        <v>0</v>
      </c>
      <c r="N533" s="71">
        <f t="shared" si="1053"/>
        <v>0</v>
      </c>
      <c r="O533" s="73" t="str">
        <f t="shared" si="5"/>
        <v/>
      </c>
      <c r="P533" s="71">
        <f t="shared" si="6"/>
        <v>0</v>
      </c>
      <c r="Q533" s="74"/>
      <c r="R533" s="75"/>
      <c r="S533" s="75"/>
      <c r="T533" s="75"/>
      <c r="U533" s="75"/>
      <c r="V533" s="75"/>
      <c r="W533" s="75"/>
      <c r="X533" s="75"/>
      <c r="Y533" s="75"/>
      <c r="Z533" s="75"/>
    </row>
    <row r="534" ht="18.75" customHeight="1">
      <c r="A534" s="65"/>
      <c r="B534" s="66"/>
      <c r="C534" s="67" t="str">
        <f t="shared" si="204"/>
        <v/>
      </c>
      <c r="D534" s="68" t="str">
        <f t="shared" si="205"/>
        <v/>
      </c>
      <c r="E534" s="69"/>
      <c r="F534" s="69"/>
      <c r="G534" s="71">
        <f>SUMIF('Nhập'!$J$11:$J$19999,$B534,'Nhập'!$M$11:$M$19999)</f>
        <v>0</v>
      </c>
      <c r="H534" s="71">
        <f>SUMIF('Nhập'!$J$11:$J$19999,$B534,'Nhập'!$O$11:$O$19999)</f>
        <v>0</v>
      </c>
      <c r="I534" s="71">
        <f>SUMIF(Xuat!$I$11:$I$19999,$B534,Xuat!$K$11:$K$19999)</f>
        <v>0</v>
      </c>
      <c r="J534" s="71">
        <f>SUMIF(Xuat!$I$11:$I$19999,$B534,Xuat!$K$11:$K$19999)</f>
        <v>0</v>
      </c>
      <c r="K534" s="71">
        <f t="shared" ref="K534:L534" si="1054">E534+G534-I534</f>
        <v>0</v>
      </c>
      <c r="L534" s="71">
        <f t="shared" si="1054"/>
        <v>0</v>
      </c>
      <c r="M534" s="71">
        <f t="shared" ref="M534:N534" si="1055">E534+G534</f>
        <v>0</v>
      </c>
      <c r="N534" s="71">
        <f t="shared" si="1055"/>
        <v>0</v>
      </c>
      <c r="O534" s="73" t="str">
        <f t="shared" si="5"/>
        <v/>
      </c>
      <c r="P534" s="71">
        <f t="shared" si="6"/>
        <v>0</v>
      </c>
      <c r="Q534" s="74"/>
      <c r="R534" s="75"/>
      <c r="S534" s="75"/>
      <c r="T534" s="75"/>
      <c r="U534" s="75"/>
      <c r="V534" s="75"/>
      <c r="W534" s="75"/>
      <c r="X534" s="75"/>
      <c r="Y534" s="75"/>
      <c r="Z534" s="75"/>
    </row>
    <row r="535" ht="18.75" customHeight="1">
      <c r="A535" s="65"/>
      <c r="B535" s="66"/>
      <c r="C535" s="67" t="str">
        <f t="shared" si="204"/>
        <v/>
      </c>
      <c r="D535" s="68" t="str">
        <f t="shared" si="205"/>
        <v/>
      </c>
      <c r="E535" s="69"/>
      <c r="F535" s="69"/>
      <c r="G535" s="71">
        <f>SUMIF('Nhập'!$J$11:$J$19999,$B535,'Nhập'!$M$11:$M$19999)</f>
        <v>0</v>
      </c>
      <c r="H535" s="71">
        <f>SUMIF('Nhập'!$J$11:$J$19999,$B535,'Nhập'!$O$11:$O$19999)</f>
        <v>0</v>
      </c>
      <c r="I535" s="71">
        <f>SUMIF(Xuat!$I$11:$I$19999,$B535,Xuat!$K$11:$K$19999)</f>
        <v>0</v>
      </c>
      <c r="J535" s="71">
        <f>SUMIF(Xuat!$I$11:$I$19999,$B535,Xuat!$K$11:$K$19999)</f>
        <v>0</v>
      </c>
      <c r="K535" s="71">
        <f t="shared" ref="K535:L535" si="1056">E535+G535-I535</f>
        <v>0</v>
      </c>
      <c r="L535" s="71">
        <f t="shared" si="1056"/>
        <v>0</v>
      </c>
      <c r="M535" s="71">
        <f t="shared" ref="M535:N535" si="1057">E535+G535</f>
        <v>0</v>
      </c>
      <c r="N535" s="71">
        <f t="shared" si="1057"/>
        <v>0</v>
      </c>
      <c r="O535" s="73" t="str">
        <f t="shared" si="5"/>
        <v/>
      </c>
      <c r="P535" s="71">
        <f t="shared" si="6"/>
        <v>0</v>
      </c>
      <c r="Q535" s="74"/>
      <c r="R535" s="75"/>
      <c r="S535" s="75"/>
      <c r="T535" s="75"/>
      <c r="U535" s="75"/>
      <c r="V535" s="75"/>
      <c r="W535" s="75"/>
      <c r="X535" s="75"/>
      <c r="Y535" s="75"/>
      <c r="Z535" s="75"/>
    </row>
    <row r="536" ht="18.75" customHeight="1">
      <c r="A536" s="65"/>
      <c r="B536" s="66"/>
      <c r="C536" s="67" t="str">
        <f t="shared" si="204"/>
        <v/>
      </c>
      <c r="D536" s="68" t="str">
        <f t="shared" si="205"/>
        <v/>
      </c>
      <c r="E536" s="69"/>
      <c r="F536" s="69"/>
      <c r="G536" s="71">
        <f>SUMIF('Nhập'!$J$11:$J$19999,$B536,'Nhập'!$M$11:$M$19999)</f>
        <v>0</v>
      </c>
      <c r="H536" s="71">
        <f>SUMIF('Nhập'!$J$11:$J$19999,$B536,'Nhập'!$O$11:$O$19999)</f>
        <v>0</v>
      </c>
      <c r="I536" s="71">
        <f>SUMIF(Xuat!$I$11:$I$19999,$B536,Xuat!$K$11:$K$19999)</f>
        <v>0</v>
      </c>
      <c r="J536" s="71">
        <f>SUMIF(Xuat!$I$11:$I$19999,$B536,Xuat!$K$11:$K$19999)</f>
        <v>0</v>
      </c>
      <c r="K536" s="71">
        <f t="shared" ref="K536:L536" si="1058">E536+G536-I536</f>
        <v>0</v>
      </c>
      <c r="L536" s="71">
        <f t="shared" si="1058"/>
        <v>0</v>
      </c>
      <c r="M536" s="71">
        <f t="shared" ref="M536:N536" si="1059">E536+G536</f>
        <v>0</v>
      </c>
      <c r="N536" s="71">
        <f t="shared" si="1059"/>
        <v>0</v>
      </c>
      <c r="O536" s="73" t="str">
        <f t="shared" si="5"/>
        <v/>
      </c>
      <c r="P536" s="71">
        <f t="shared" si="6"/>
        <v>0</v>
      </c>
      <c r="Q536" s="74"/>
      <c r="R536" s="75"/>
      <c r="S536" s="75"/>
      <c r="T536" s="75"/>
      <c r="U536" s="75"/>
      <c r="V536" s="75"/>
      <c r="W536" s="75"/>
      <c r="X536" s="75"/>
      <c r="Y536" s="75"/>
      <c r="Z536" s="75"/>
    </row>
    <row r="537" ht="18.75" customHeight="1">
      <c r="A537" s="65"/>
      <c r="B537" s="66"/>
      <c r="C537" s="67" t="str">
        <f t="shared" si="204"/>
        <v/>
      </c>
      <c r="D537" s="68" t="str">
        <f t="shared" si="205"/>
        <v/>
      </c>
      <c r="E537" s="69"/>
      <c r="F537" s="69"/>
      <c r="G537" s="71">
        <f>SUMIF('Nhập'!$J$11:$J$19999,$B537,'Nhập'!$M$11:$M$19999)</f>
        <v>0</v>
      </c>
      <c r="H537" s="71">
        <f>SUMIF('Nhập'!$J$11:$J$19999,$B537,'Nhập'!$O$11:$O$19999)</f>
        <v>0</v>
      </c>
      <c r="I537" s="71">
        <f>SUMIF(Xuat!$I$11:$I$19999,$B537,Xuat!$K$11:$K$19999)</f>
        <v>0</v>
      </c>
      <c r="J537" s="71">
        <f>SUMIF(Xuat!$I$11:$I$19999,$B537,Xuat!$K$11:$K$19999)</f>
        <v>0</v>
      </c>
      <c r="K537" s="71">
        <f t="shared" ref="K537:L537" si="1060">E537+G537-I537</f>
        <v>0</v>
      </c>
      <c r="L537" s="71">
        <f t="shared" si="1060"/>
        <v>0</v>
      </c>
      <c r="M537" s="71">
        <f t="shared" ref="M537:N537" si="1061">E537+G537</f>
        <v>0</v>
      </c>
      <c r="N537" s="71">
        <f t="shared" si="1061"/>
        <v>0</v>
      </c>
      <c r="O537" s="73" t="str">
        <f t="shared" si="5"/>
        <v/>
      </c>
      <c r="P537" s="71">
        <f t="shared" si="6"/>
        <v>0</v>
      </c>
      <c r="Q537" s="74"/>
      <c r="R537" s="75"/>
      <c r="S537" s="75"/>
      <c r="T537" s="75"/>
      <c r="U537" s="75"/>
      <c r="V537" s="75"/>
      <c r="W537" s="75"/>
      <c r="X537" s="75"/>
      <c r="Y537" s="75"/>
      <c r="Z537" s="75"/>
    </row>
    <row r="538" ht="18.75" customHeight="1">
      <c r="A538" s="65"/>
      <c r="B538" s="66"/>
      <c r="C538" s="67" t="str">
        <f t="shared" si="204"/>
        <v/>
      </c>
      <c r="D538" s="68" t="str">
        <f t="shared" si="205"/>
        <v/>
      </c>
      <c r="E538" s="69"/>
      <c r="F538" s="69"/>
      <c r="G538" s="71">
        <f>SUMIF('Nhập'!$J$11:$J$19999,$B538,'Nhập'!$M$11:$M$19999)</f>
        <v>0</v>
      </c>
      <c r="H538" s="71">
        <f>SUMIF('Nhập'!$J$11:$J$19999,$B538,'Nhập'!$O$11:$O$19999)</f>
        <v>0</v>
      </c>
      <c r="I538" s="71">
        <f>SUMIF(Xuat!$I$11:$I$19999,$B538,Xuat!$K$11:$K$19999)</f>
        <v>0</v>
      </c>
      <c r="J538" s="71">
        <f>SUMIF(Xuat!$I$11:$I$19999,$B538,Xuat!$K$11:$K$19999)</f>
        <v>0</v>
      </c>
      <c r="K538" s="71">
        <f t="shared" ref="K538:L538" si="1062">E538+G538-I538</f>
        <v>0</v>
      </c>
      <c r="L538" s="71">
        <f t="shared" si="1062"/>
        <v>0</v>
      </c>
      <c r="M538" s="71">
        <f t="shared" ref="M538:N538" si="1063">E538+G538</f>
        <v>0</v>
      </c>
      <c r="N538" s="71">
        <f t="shared" si="1063"/>
        <v>0</v>
      </c>
      <c r="O538" s="73" t="str">
        <f t="shared" si="5"/>
        <v/>
      </c>
      <c r="P538" s="71">
        <f t="shared" si="6"/>
        <v>0</v>
      </c>
      <c r="Q538" s="74"/>
      <c r="R538" s="75"/>
      <c r="S538" s="75"/>
      <c r="T538" s="75"/>
      <c r="U538" s="75"/>
      <c r="V538" s="75"/>
      <c r="W538" s="75"/>
      <c r="X538" s="75"/>
      <c r="Y538" s="75"/>
      <c r="Z538" s="75"/>
    </row>
    <row r="539" ht="18.75" customHeight="1">
      <c r="A539" s="65"/>
      <c r="B539" s="66"/>
      <c r="C539" s="67" t="str">
        <f t="shared" si="204"/>
        <v/>
      </c>
      <c r="D539" s="68" t="str">
        <f t="shared" si="205"/>
        <v/>
      </c>
      <c r="E539" s="69"/>
      <c r="F539" s="69"/>
      <c r="G539" s="71">
        <f>SUMIF('Nhập'!$J$11:$J$19999,$B539,'Nhập'!$M$11:$M$19999)</f>
        <v>0</v>
      </c>
      <c r="H539" s="71">
        <f>SUMIF('Nhập'!$J$11:$J$19999,$B539,'Nhập'!$O$11:$O$19999)</f>
        <v>0</v>
      </c>
      <c r="I539" s="71">
        <f>SUMIF(Xuat!$I$11:$I$19999,$B539,Xuat!$K$11:$K$19999)</f>
        <v>0</v>
      </c>
      <c r="J539" s="71">
        <f>SUMIF(Xuat!$I$11:$I$19999,$B539,Xuat!$K$11:$K$19999)</f>
        <v>0</v>
      </c>
      <c r="K539" s="71">
        <f t="shared" ref="K539:L539" si="1064">E539+G539-I539</f>
        <v>0</v>
      </c>
      <c r="L539" s="71">
        <f t="shared" si="1064"/>
        <v>0</v>
      </c>
      <c r="M539" s="71">
        <f t="shared" ref="M539:N539" si="1065">E539+G539</f>
        <v>0</v>
      </c>
      <c r="N539" s="71">
        <f t="shared" si="1065"/>
        <v>0</v>
      </c>
      <c r="O539" s="73" t="str">
        <f t="shared" si="5"/>
        <v/>
      </c>
      <c r="P539" s="71">
        <f t="shared" si="6"/>
        <v>0</v>
      </c>
      <c r="Q539" s="74"/>
      <c r="R539" s="75"/>
      <c r="S539" s="75"/>
      <c r="T539" s="75"/>
      <c r="U539" s="75"/>
      <c r="V539" s="75"/>
      <c r="W539" s="75"/>
      <c r="X539" s="75"/>
      <c r="Y539" s="75"/>
      <c r="Z539" s="75"/>
    </row>
    <row r="540" ht="18.75" customHeight="1">
      <c r="A540" s="65"/>
      <c r="B540" s="66"/>
      <c r="C540" s="67" t="str">
        <f t="shared" si="204"/>
        <v/>
      </c>
      <c r="D540" s="68" t="str">
        <f t="shared" si="205"/>
        <v/>
      </c>
      <c r="E540" s="69"/>
      <c r="F540" s="69"/>
      <c r="G540" s="71">
        <f>SUMIF('Nhập'!$J$11:$J$19999,$B540,'Nhập'!$M$11:$M$19999)</f>
        <v>0</v>
      </c>
      <c r="H540" s="71">
        <f>SUMIF('Nhập'!$J$11:$J$19999,$B540,'Nhập'!$O$11:$O$19999)</f>
        <v>0</v>
      </c>
      <c r="I540" s="71">
        <f>SUMIF(Xuat!$I$11:$I$19999,$B540,Xuat!$K$11:$K$19999)</f>
        <v>0</v>
      </c>
      <c r="J540" s="71">
        <f>SUMIF(Xuat!$I$11:$I$19999,$B540,Xuat!$K$11:$K$19999)</f>
        <v>0</v>
      </c>
      <c r="K540" s="71">
        <f t="shared" ref="K540:L540" si="1066">E540+G540-I540</f>
        <v>0</v>
      </c>
      <c r="L540" s="71">
        <f t="shared" si="1066"/>
        <v>0</v>
      </c>
      <c r="M540" s="71">
        <f t="shared" ref="M540:N540" si="1067">E540+G540</f>
        <v>0</v>
      </c>
      <c r="N540" s="71">
        <f t="shared" si="1067"/>
        <v>0</v>
      </c>
      <c r="O540" s="73" t="str">
        <f t="shared" si="5"/>
        <v/>
      </c>
      <c r="P540" s="71">
        <f t="shared" si="6"/>
        <v>0</v>
      </c>
      <c r="Q540" s="74"/>
      <c r="R540" s="75"/>
      <c r="S540" s="75"/>
      <c r="T540" s="75"/>
      <c r="U540" s="75"/>
      <c r="V540" s="75"/>
      <c r="W540" s="75"/>
      <c r="X540" s="75"/>
      <c r="Y540" s="75"/>
      <c r="Z540" s="75"/>
    </row>
    <row r="541" ht="18.75" customHeight="1">
      <c r="A541" s="65"/>
      <c r="B541" s="66"/>
      <c r="C541" s="67" t="str">
        <f t="shared" si="204"/>
        <v/>
      </c>
      <c r="D541" s="68" t="str">
        <f t="shared" si="205"/>
        <v/>
      </c>
      <c r="E541" s="69"/>
      <c r="F541" s="69"/>
      <c r="G541" s="71">
        <f>SUMIF('Nhập'!$J$11:$J$19999,$B541,'Nhập'!$M$11:$M$19999)</f>
        <v>0</v>
      </c>
      <c r="H541" s="71">
        <f>SUMIF('Nhập'!$J$11:$J$19999,$B541,'Nhập'!$O$11:$O$19999)</f>
        <v>0</v>
      </c>
      <c r="I541" s="71">
        <f>SUMIF(Xuat!$I$11:$I$19999,$B541,Xuat!$K$11:$K$19999)</f>
        <v>0</v>
      </c>
      <c r="J541" s="71">
        <f>SUMIF(Xuat!$I$11:$I$19999,$B541,Xuat!$K$11:$K$19999)</f>
        <v>0</v>
      </c>
      <c r="K541" s="71">
        <f t="shared" ref="K541:L541" si="1068">E541+G541-I541</f>
        <v>0</v>
      </c>
      <c r="L541" s="71">
        <f t="shared" si="1068"/>
        <v>0</v>
      </c>
      <c r="M541" s="71">
        <f t="shared" ref="M541:N541" si="1069">E541+G541</f>
        <v>0</v>
      </c>
      <c r="N541" s="71">
        <f t="shared" si="1069"/>
        <v>0</v>
      </c>
      <c r="O541" s="73" t="str">
        <f t="shared" si="5"/>
        <v/>
      </c>
      <c r="P541" s="71">
        <f t="shared" si="6"/>
        <v>0</v>
      </c>
      <c r="Q541" s="74"/>
      <c r="R541" s="75"/>
      <c r="S541" s="75"/>
      <c r="T541" s="75"/>
      <c r="U541" s="75"/>
      <c r="V541" s="75"/>
      <c r="W541" s="75"/>
      <c r="X541" s="75"/>
      <c r="Y541" s="75"/>
      <c r="Z541" s="75"/>
    </row>
    <row r="542" ht="18.75" customHeight="1">
      <c r="A542" s="65"/>
      <c r="B542" s="66"/>
      <c r="C542" s="67" t="str">
        <f t="shared" si="204"/>
        <v/>
      </c>
      <c r="D542" s="68" t="str">
        <f t="shared" si="205"/>
        <v/>
      </c>
      <c r="E542" s="69"/>
      <c r="F542" s="69"/>
      <c r="G542" s="71">
        <f>SUMIF('Nhập'!$J$11:$J$19999,$B542,'Nhập'!$M$11:$M$19999)</f>
        <v>0</v>
      </c>
      <c r="H542" s="71">
        <f>SUMIF('Nhập'!$J$11:$J$19999,$B542,'Nhập'!$O$11:$O$19999)</f>
        <v>0</v>
      </c>
      <c r="I542" s="71">
        <f>SUMIF(Xuat!$I$11:$I$19999,$B542,Xuat!$K$11:$K$19999)</f>
        <v>0</v>
      </c>
      <c r="J542" s="71">
        <f>SUMIF(Xuat!$I$11:$I$19999,$B542,Xuat!$K$11:$K$19999)</f>
        <v>0</v>
      </c>
      <c r="K542" s="71">
        <f t="shared" ref="K542:L542" si="1070">E542+G542-I542</f>
        <v>0</v>
      </c>
      <c r="L542" s="71">
        <f t="shared" si="1070"/>
        <v>0</v>
      </c>
      <c r="M542" s="71">
        <f t="shared" ref="M542:N542" si="1071">E542+G542</f>
        <v>0</v>
      </c>
      <c r="N542" s="71">
        <f t="shared" si="1071"/>
        <v>0</v>
      </c>
      <c r="O542" s="73" t="str">
        <f t="shared" si="5"/>
        <v/>
      </c>
      <c r="P542" s="71">
        <f t="shared" si="6"/>
        <v>0</v>
      </c>
      <c r="Q542" s="74"/>
      <c r="R542" s="75"/>
      <c r="S542" s="75"/>
      <c r="T542" s="75"/>
      <c r="U542" s="75"/>
      <c r="V542" s="75"/>
      <c r="W542" s="75"/>
      <c r="X542" s="75"/>
      <c r="Y542" s="75"/>
      <c r="Z542" s="75"/>
    </row>
    <row r="543" ht="18.75" customHeight="1">
      <c r="A543" s="65"/>
      <c r="B543" s="66"/>
      <c r="C543" s="67" t="str">
        <f t="shared" si="204"/>
        <v/>
      </c>
      <c r="D543" s="68" t="str">
        <f t="shared" si="205"/>
        <v/>
      </c>
      <c r="E543" s="69"/>
      <c r="F543" s="69"/>
      <c r="G543" s="71">
        <f>SUMIF('Nhập'!$J$11:$J$19999,$B543,'Nhập'!$M$11:$M$19999)</f>
        <v>0</v>
      </c>
      <c r="H543" s="71">
        <f>SUMIF('Nhập'!$J$11:$J$19999,$B543,'Nhập'!$O$11:$O$19999)</f>
        <v>0</v>
      </c>
      <c r="I543" s="71">
        <f>SUMIF(Xuat!$I$11:$I$19999,$B543,Xuat!$K$11:$K$19999)</f>
        <v>0</v>
      </c>
      <c r="J543" s="71">
        <f>SUMIF(Xuat!$I$11:$I$19999,$B543,Xuat!$K$11:$K$19999)</f>
        <v>0</v>
      </c>
      <c r="K543" s="71">
        <f t="shared" ref="K543:L543" si="1072">E543+G543-I543</f>
        <v>0</v>
      </c>
      <c r="L543" s="71">
        <f t="shared" si="1072"/>
        <v>0</v>
      </c>
      <c r="M543" s="71">
        <f t="shared" ref="M543:N543" si="1073">E543+G543</f>
        <v>0</v>
      </c>
      <c r="N543" s="71">
        <f t="shared" si="1073"/>
        <v>0</v>
      </c>
      <c r="O543" s="73" t="str">
        <f t="shared" si="5"/>
        <v/>
      </c>
      <c r="P543" s="71">
        <f t="shared" si="6"/>
        <v>0</v>
      </c>
      <c r="Q543" s="74"/>
      <c r="R543" s="75"/>
      <c r="S543" s="75"/>
      <c r="T543" s="75"/>
      <c r="U543" s="75"/>
      <c r="V543" s="75"/>
      <c r="W543" s="75"/>
      <c r="X543" s="75"/>
      <c r="Y543" s="75"/>
      <c r="Z543" s="75"/>
    </row>
    <row r="544" ht="18.75" customHeight="1">
      <c r="A544" s="65"/>
      <c r="B544" s="66"/>
      <c r="C544" s="67" t="str">
        <f t="shared" si="204"/>
        <v/>
      </c>
      <c r="D544" s="68" t="str">
        <f t="shared" si="205"/>
        <v/>
      </c>
      <c r="E544" s="69"/>
      <c r="F544" s="69"/>
      <c r="G544" s="71">
        <f>SUMIF('Nhập'!$J$11:$J$19999,$B544,'Nhập'!$M$11:$M$19999)</f>
        <v>0</v>
      </c>
      <c r="H544" s="71">
        <f>SUMIF('Nhập'!$J$11:$J$19999,$B544,'Nhập'!$O$11:$O$19999)</f>
        <v>0</v>
      </c>
      <c r="I544" s="71">
        <f>SUMIF(Xuat!$I$11:$I$19999,$B544,Xuat!$K$11:$K$19999)</f>
        <v>0</v>
      </c>
      <c r="J544" s="71">
        <f>SUMIF(Xuat!$I$11:$I$19999,$B544,Xuat!$K$11:$K$19999)</f>
        <v>0</v>
      </c>
      <c r="K544" s="71">
        <f t="shared" ref="K544:L544" si="1074">E544+G544-I544</f>
        <v>0</v>
      </c>
      <c r="L544" s="71">
        <f t="shared" si="1074"/>
        <v>0</v>
      </c>
      <c r="M544" s="71">
        <f t="shared" ref="M544:N544" si="1075">E544+G544</f>
        <v>0</v>
      </c>
      <c r="N544" s="71">
        <f t="shared" si="1075"/>
        <v>0</v>
      </c>
      <c r="O544" s="73" t="str">
        <f t="shared" si="5"/>
        <v/>
      </c>
      <c r="P544" s="71">
        <f t="shared" si="6"/>
        <v>0</v>
      </c>
      <c r="Q544" s="74"/>
      <c r="R544" s="75"/>
      <c r="S544" s="75"/>
      <c r="T544" s="75"/>
      <c r="U544" s="75"/>
      <c r="V544" s="75"/>
      <c r="W544" s="75"/>
      <c r="X544" s="75"/>
      <c r="Y544" s="75"/>
      <c r="Z544" s="75"/>
    </row>
    <row r="545" ht="18.75" customHeight="1">
      <c r="A545" s="65"/>
      <c r="B545" s="66"/>
      <c r="C545" s="67" t="str">
        <f t="shared" si="204"/>
        <v/>
      </c>
      <c r="D545" s="68" t="str">
        <f t="shared" si="205"/>
        <v/>
      </c>
      <c r="E545" s="69"/>
      <c r="F545" s="69"/>
      <c r="G545" s="71">
        <f>SUMIF('Nhập'!$J$11:$J$19999,$B545,'Nhập'!$M$11:$M$19999)</f>
        <v>0</v>
      </c>
      <c r="H545" s="71">
        <f>SUMIF('Nhập'!$J$11:$J$19999,$B545,'Nhập'!$O$11:$O$19999)</f>
        <v>0</v>
      </c>
      <c r="I545" s="71">
        <f>SUMIF(Xuat!$I$11:$I$19999,$B545,Xuat!$K$11:$K$19999)</f>
        <v>0</v>
      </c>
      <c r="J545" s="71">
        <f>SUMIF(Xuat!$I$11:$I$19999,$B545,Xuat!$K$11:$K$19999)</f>
        <v>0</v>
      </c>
      <c r="K545" s="71">
        <f t="shared" ref="K545:L545" si="1076">E545+G545-I545</f>
        <v>0</v>
      </c>
      <c r="L545" s="71">
        <f t="shared" si="1076"/>
        <v>0</v>
      </c>
      <c r="M545" s="71">
        <f t="shared" ref="M545:N545" si="1077">E545+G545</f>
        <v>0</v>
      </c>
      <c r="N545" s="71">
        <f t="shared" si="1077"/>
        <v>0</v>
      </c>
      <c r="O545" s="73" t="str">
        <f t="shared" si="5"/>
        <v/>
      </c>
      <c r="P545" s="71">
        <f t="shared" si="6"/>
        <v>0</v>
      </c>
      <c r="Q545" s="74"/>
      <c r="R545" s="75"/>
      <c r="S545" s="75"/>
      <c r="T545" s="75"/>
      <c r="U545" s="75"/>
      <c r="V545" s="75"/>
      <c r="W545" s="75"/>
      <c r="X545" s="75"/>
      <c r="Y545" s="75"/>
      <c r="Z545" s="75"/>
    </row>
    <row r="546" ht="18.75" customHeight="1">
      <c r="A546" s="65"/>
      <c r="B546" s="66"/>
      <c r="C546" s="67" t="str">
        <f t="shared" si="204"/>
        <v/>
      </c>
      <c r="D546" s="68" t="str">
        <f t="shared" si="205"/>
        <v/>
      </c>
      <c r="E546" s="69"/>
      <c r="F546" s="69"/>
      <c r="G546" s="71">
        <f>SUMIF('Nhập'!$J$11:$J$19999,$B546,'Nhập'!$M$11:$M$19999)</f>
        <v>0</v>
      </c>
      <c r="H546" s="71">
        <f>SUMIF('Nhập'!$J$11:$J$19999,$B546,'Nhập'!$O$11:$O$19999)</f>
        <v>0</v>
      </c>
      <c r="I546" s="71">
        <f>SUMIF(Xuat!$I$11:$I$19999,$B546,Xuat!$K$11:$K$19999)</f>
        <v>0</v>
      </c>
      <c r="J546" s="71">
        <f>SUMIF(Xuat!$I$11:$I$19999,$B546,Xuat!$K$11:$K$19999)</f>
        <v>0</v>
      </c>
      <c r="K546" s="71">
        <f t="shared" ref="K546:L546" si="1078">E546+G546-I546</f>
        <v>0</v>
      </c>
      <c r="L546" s="71">
        <f t="shared" si="1078"/>
        <v>0</v>
      </c>
      <c r="M546" s="71">
        <f t="shared" ref="M546:N546" si="1079">E546+G546</f>
        <v>0</v>
      </c>
      <c r="N546" s="71">
        <f t="shared" si="1079"/>
        <v>0</v>
      </c>
      <c r="O546" s="73" t="str">
        <f t="shared" si="5"/>
        <v/>
      </c>
      <c r="P546" s="71">
        <f t="shared" si="6"/>
        <v>0</v>
      </c>
      <c r="Q546" s="74"/>
      <c r="R546" s="75"/>
      <c r="S546" s="75"/>
      <c r="T546" s="75"/>
      <c r="U546" s="75"/>
      <c r="V546" s="75"/>
      <c r="W546" s="75"/>
      <c r="X546" s="75"/>
      <c r="Y546" s="75"/>
      <c r="Z546" s="75"/>
    </row>
    <row r="547" ht="18.75" customHeight="1">
      <c r="A547" s="65"/>
      <c r="B547" s="66"/>
      <c r="C547" s="67" t="str">
        <f t="shared" si="204"/>
        <v/>
      </c>
      <c r="D547" s="68" t="str">
        <f t="shared" si="205"/>
        <v/>
      </c>
      <c r="E547" s="69"/>
      <c r="F547" s="69"/>
      <c r="G547" s="71">
        <f>SUMIF('Nhập'!$J$11:$J$19999,$B547,'Nhập'!$M$11:$M$19999)</f>
        <v>0</v>
      </c>
      <c r="H547" s="71">
        <f>SUMIF('Nhập'!$J$11:$J$19999,$B547,'Nhập'!$O$11:$O$19999)</f>
        <v>0</v>
      </c>
      <c r="I547" s="71">
        <f>SUMIF(Xuat!$I$11:$I$19999,$B547,Xuat!$K$11:$K$19999)</f>
        <v>0</v>
      </c>
      <c r="J547" s="71">
        <f>SUMIF(Xuat!$I$11:$I$19999,$B547,Xuat!$K$11:$K$19999)</f>
        <v>0</v>
      </c>
      <c r="K547" s="71">
        <f t="shared" ref="K547:L547" si="1080">E547+G547-I547</f>
        <v>0</v>
      </c>
      <c r="L547" s="71">
        <f t="shared" si="1080"/>
        <v>0</v>
      </c>
      <c r="M547" s="71">
        <f t="shared" ref="M547:N547" si="1081">E547+G547</f>
        <v>0</v>
      </c>
      <c r="N547" s="71">
        <f t="shared" si="1081"/>
        <v>0</v>
      </c>
      <c r="O547" s="73" t="str">
        <f t="shared" si="5"/>
        <v/>
      </c>
      <c r="P547" s="71">
        <f t="shared" si="6"/>
        <v>0</v>
      </c>
      <c r="Q547" s="74"/>
      <c r="R547" s="75"/>
      <c r="S547" s="75"/>
      <c r="T547" s="75"/>
      <c r="U547" s="75"/>
      <c r="V547" s="75"/>
      <c r="W547" s="75"/>
      <c r="X547" s="75"/>
      <c r="Y547" s="75"/>
      <c r="Z547" s="75"/>
    </row>
    <row r="548" ht="18.75" customHeight="1">
      <c r="A548" s="65"/>
      <c r="B548" s="66"/>
      <c r="C548" s="67" t="str">
        <f t="shared" si="204"/>
        <v/>
      </c>
      <c r="D548" s="68" t="str">
        <f t="shared" si="205"/>
        <v/>
      </c>
      <c r="E548" s="69"/>
      <c r="F548" s="69"/>
      <c r="G548" s="71">
        <f>SUMIF('Nhập'!$J$11:$J$19999,$B548,'Nhập'!$M$11:$M$19999)</f>
        <v>0</v>
      </c>
      <c r="H548" s="71">
        <f>SUMIF('Nhập'!$J$11:$J$19999,$B548,'Nhập'!$O$11:$O$19999)</f>
        <v>0</v>
      </c>
      <c r="I548" s="71">
        <f>SUMIF(Xuat!$I$11:$I$19999,$B548,Xuat!$K$11:$K$19999)</f>
        <v>0</v>
      </c>
      <c r="J548" s="71">
        <f>SUMIF(Xuat!$I$11:$I$19999,$B548,Xuat!$K$11:$K$19999)</f>
        <v>0</v>
      </c>
      <c r="K548" s="71">
        <f t="shared" ref="K548:L548" si="1082">E548+G548-I548</f>
        <v>0</v>
      </c>
      <c r="L548" s="71">
        <f t="shared" si="1082"/>
        <v>0</v>
      </c>
      <c r="M548" s="71">
        <f t="shared" ref="M548:N548" si="1083">E548+G548</f>
        <v>0</v>
      </c>
      <c r="N548" s="71">
        <f t="shared" si="1083"/>
        <v>0</v>
      </c>
      <c r="O548" s="73" t="str">
        <f t="shared" si="5"/>
        <v/>
      </c>
      <c r="P548" s="71">
        <f t="shared" si="6"/>
        <v>0</v>
      </c>
      <c r="Q548" s="74"/>
      <c r="R548" s="75"/>
      <c r="S548" s="75"/>
      <c r="T548" s="75"/>
      <c r="U548" s="75"/>
      <c r="V548" s="75"/>
      <c r="W548" s="75"/>
      <c r="X548" s="75"/>
      <c r="Y548" s="75"/>
      <c r="Z548" s="75"/>
    </row>
    <row r="549" ht="18.75" customHeight="1">
      <c r="A549" s="65"/>
      <c r="B549" s="66"/>
      <c r="C549" s="67" t="str">
        <f t="shared" si="204"/>
        <v/>
      </c>
      <c r="D549" s="68" t="str">
        <f t="shared" si="205"/>
        <v/>
      </c>
      <c r="E549" s="69"/>
      <c r="F549" s="69"/>
      <c r="G549" s="71">
        <f>SUMIF('Nhập'!$J$11:$J$19999,$B549,'Nhập'!$M$11:$M$19999)</f>
        <v>0</v>
      </c>
      <c r="H549" s="71">
        <f>SUMIF('Nhập'!$J$11:$J$19999,$B549,'Nhập'!$O$11:$O$19999)</f>
        <v>0</v>
      </c>
      <c r="I549" s="71">
        <f>SUMIF(Xuat!$I$11:$I$19999,$B549,Xuat!$K$11:$K$19999)</f>
        <v>0</v>
      </c>
      <c r="J549" s="71">
        <f>SUMIF(Xuat!$I$11:$I$19999,$B549,Xuat!$K$11:$K$19999)</f>
        <v>0</v>
      </c>
      <c r="K549" s="71">
        <f t="shared" ref="K549:L549" si="1084">E549+G549-I549</f>
        <v>0</v>
      </c>
      <c r="L549" s="71">
        <f t="shared" si="1084"/>
        <v>0</v>
      </c>
      <c r="M549" s="71">
        <f t="shared" ref="M549:N549" si="1085">E549+G549</f>
        <v>0</v>
      </c>
      <c r="N549" s="71">
        <f t="shared" si="1085"/>
        <v>0</v>
      </c>
      <c r="O549" s="73" t="str">
        <f t="shared" si="5"/>
        <v/>
      </c>
      <c r="P549" s="71">
        <f t="shared" si="6"/>
        <v>0</v>
      </c>
      <c r="Q549" s="74"/>
      <c r="R549" s="75"/>
      <c r="S549" s="75"/>
      <c r="T549" s="75"/>
      <c r="U549" s="75"/>
      <c r="V549" s="75"/>
      <c r="W549" s="75"/>
      <c r="X549" s="75"/>
      <c r="Y549" s="75"/>
      <c r="Z549" s="75"/>
    </row>
    <row r="550" ht="18.75" customHeight="1">
      <c r="A550" s="65"/>
      <c r="B550" s="66"/>
      <c r="C550" s="67" t="str">
        <f t="shared" si="204"/>
        <v/>
      </c>
      <c r="D550" s="68" t="str">
        <f t="shared" si="205"/>
        <v/>
      </c>
      <c r="E550" s="69"/>
      <c r="F550" s="69"/>
      <c r="G550" s="71">
        <f>SUMIF('Nhập'!$J$11:$J$19999,$B550,'Nhập'!$M$11:$M$19999)</f>
        <v>0</v>
      </c>
      <c r="H550" s="71">
        <f>SUMIF('Nhập'!$J$11:$J$19999,$B550,'Nhập'!$O$11:$O$19999)</f>
        <v>0</v>
      </c>
      <c r="I550" s="71">
        <f>SUMIF(Xuat!$I$11:$I$19999,$B550,Xuat!$K$11:$K$19999)</f>
        <v>0</v>
      </c>
      <c r="J550" s="71">
        <f>SUMIF(Xuat!$I$11:$I$19999,$B550,Xuat!$K$11:$K$19999)</f>
        <v>0</v>
      </c>
      <c r="K550" s="71">
        <f t="shared" ref="K550:L550" si="1086">E550+G550-I550</f>
        <v>0</v>
      </c>
      <c r="L550" s="71">
        <f t="shared" si="1086"/>
        <v>0</v>
      </c>
      <c r="M550" s="71">
        <f t="shared" ref="M550:N550" si="1087">E550+G550</f>
        <v>0</v>
      </c>
      <c r="N550" s="71">
        <f t="shared" si="1087"/>
        <v>0</v>
      </c>
      <c r="O550" s="73" t="str">
        <f t="shared" si="5"/>
        <v/>
      </c>
      <c r="P550" s="71">
        <f t="shared" si="6"/>
        <v>0</v>
      </c>
      <c r="Q550" s="74"/>
      <c r="R550" s="75"/>
      <c r="S550" s="75"/>
      <c r="T550" s="75"/>
      <c r="U550" s="75"/>
      <c r="V550" s="75"/>
      <c r="W550" s="75"/>
      <c r="X550" s="75"/>
      <c r="Y550" s="75"/>
      <c r="Z550" s="75"/>
    </row>
    <row r="551" ht="18.75" customHeight="1">
      <c r="A551" s="65"/>
      <c r="B551" s="66"/>
      <c r="C551" s="67" t="str">
        <f t="shared" si="204"/>
        <v/>
      </c>
      <c r="D551" s="68" t="str">
        <f t="shared" si="205"/>
        <v/>
      </c>
      <c r="E551" s="69"/>
      <c r="F551" s="69"/>
      <c r="G551" s="71">
        <f>SUMIF('Nhập'!$J$11:$J$19999,$B551,'Nhập'!$M$11:$M$19999)</f>
        <v>0</v>
      </c>
      <c r="H551" s="71">
        <f>SUMIF('Nhập'!$J$11:$J$19999,$B551,'Nhập'!$O$11:$O$19999)</f>
        <v>0</v>
      </c>
      <c r="I551" s="71">
        <f>SUMIF(Xuat!$I$11:$I$19999,$B551,Xuat!$K$11:$K$19999)</f>
        <v>0</v>
      </c>
      <c r="J551" s="71">
        <f>SUMIF(Xuat!$I$11:$I$19999,$B551,Xuat!$K$11:$K$19999)</f>
        <v>0</v>
      </c>
      <c r="K551" s="71">
        <f t="shared" ref="K551:L551" si="1088">E551+G551-I551</f>
        <v>0</v>
      </c>
      <c r="L551" s="71">
        <f t="shared" si="1088"/>
        <v>0</v>
      </c>
      <c r="M551" s="71">
        <f t="shared" ref="M551:N551" si="1089">E551+G551</f>
        <v>0</v>
      </c>
      <c r="N551" s="71">
        <f t="shared" si="1089"/>
        <v>0</v>
      </c>
      <c r="O551" s="73" t="str">
        <f t="shared" si="5"/>
        <v/>
      </c>
      <c r="P551" s="71">
        <f t="shared" si="6"/>
        <v>0</v>
      </c>
      <c r="Q551" s="74"/>
      <c r="R551" s="75"/>
      <c r="S551" s="75"/>
      <c r="T551" s="75"/>
      <c r="U551" s="75"/>
      <c r="V551" s="75"/>
      <c r="W551" s="75"/>
      <c r="X551" s="75"/>
      <c r="Y551" s="75"/>
      <c r="Z551" s="75"/>
    </row>
    <row r="552" ht="18.75" customHeight="1">
      <c r="A552" s="65"/>
      <c r="B552" s="66"/>
      <c r="C552" s="67" t="str">
        <f t="shared" si="204"/>
        <v/>
      </c>
      <c r="D552" s="68" t="str">
        <f t="shared" si="205"/>
        <v/>
      </c>
      <c r="E552" s="69"/>
      <c r="F552" s="69"/>
      <c r="G552" s="71">
        <f>SUMIF('Nhập'!$J$11:$J$19999,$B552,'Nhập'!$M$11:$M$19999)</f>
        <v>0</v>
      </c>
      <c r="H552" s="71">
        <f>SUMIF('Nhập'!$J$11:$J$19999,$B552,'Nhập'!$O$11:$O$19999)</f>
        <v>0</v>
      </c>
      <c r="I552" s="71">
        <f>SUMIF(Xuat!$I$11:$I$19999,$B552,Xuat!$K$11:$K$19999)</f>
        <v>0</v>
      </c>
      <c r="J552" s="71">
        <f>SUMIF(Xuat!$I$11:$I$19999,$B552,Xuat!$K$11:$K$19999)</f>
        <v>0</v>
      </c>
      <c r="K552" s="71">
        <f t="shared" ref="K552:L552" si="1090">E552+G552-I552</f>
        <v>0</v>
      </c>
      <c r="L552" s="71">
        <f t="shared" si="1090"/>
        <v>0</v>
      </c>
      <c r="M552" s="71">
        <f t="shared" ref="M552:N552" si="1091">E552+G552</f>
        <v>0</v>
      </c>
      <c r="N552" s="71">
        <f t="shared" si="1091"/>
        <v>0</v>
      </c>
      <c r="O552" s="73" t="str">
        <f t="shared" si="5"/>
        <v/>
      </c>
      <c r="P552" s="71">
        <f t="shared" si="6"/>
        <v>0</v>
      </c>
      <c r="Q552" s="74"/>
      <c r="R552" s="75"/>
      <c r="S552" s="75"/>
      <c r="T552" s="75"/>
      <c r="U552" s="75"/>
      <c r="V552" s="75"/>
      <c r="W552" s="75"/>
      <c r="X552" s="75"/>
      <c r="Y552" s="75"/>
      <c r="Z552" s="75"/>
    </row>
    <row r="553" ht="18.75" customHeight="1">
      <c r="A553" s="65"/>
      <c r="B553" s="66"/>
      <c r="C553" s="67" t="str">
        <f t="shared" si="204"/>
        <v/>
      </c>
      <c r="D553" s="68" t="str">
        <f t="shared" si="205"/>
        <v/>
      </c>
      <c r="E553" s="69"/>
      <c r="F553" s="69"/>
      <c r="G553" s="71">
        <f>SUMIF('Nhập'!$J$11:$J$19999,$B553,'Nhập'!$M$11:$M$19999)</f>
        <v>0</v>
      </c>
      <c r="H553" s="71">
        <f>SUMIF('Nhập'!$J$11:$J$19999,$B553,'Nhập'!$O$11:$O$19999)</f>
        <v>0</v>
      </c>
      <c r="I553" s="71">
        <f>SUMIF(Xuat!$I$11:$I$19999,$B553,Xuat!$K$11:$K$19999)</f>
        <v>0</v>
      </c>
      <c r="J553" s="71">
        <f>SUMIF(Xuat!$I$11:$I$19999,$B553,Xuat!$K$11:$K$19999)</f>
        <v>0</v>
      </c>
      <c r="K553" s="71">
        <f t="shared" ref="K553:L553" si="1092">E553+G553-I553</f>
        <v>0</v>
      </c>
      <c r="L553" s="71">
        <f t="shared" si="1092"/>
        <v>0</v>
      </c>
      <c r="M553" s="71">
        <f t="shared" ref="M553:N553" si="1093">E553+G553</f>
        <v>0</v>
      </c>
      <c r="N553" s="71">
        <f t="shared" si="1093"/>
        <v>0</v>
      </c>
      <c r="O553" s="73" t="str">
        <f t="shared" si="5"/>
        <v/>
      </c>
      <c r="P553" s="71">
        <f t="shared" si="6"/>
        <v>0</v>
      </c>
      <c r="Q553" s="74"/>
      <c r="R553" s="75"/>
      <c r="S553" s="75"/>
      <c r="T553" s="75"/>
      <c r="U553" s="75"/>
      <c r="V553" s="75"/>
      <c r="W553" s="75"/>
      <c r="X553" s="75"/>
      <c r="Y553" s="75"/>
      <c r="Z553" s="75"/>
    </row>
    <row r="554" ht="18.75" customHeight="1">
      <c r="A554" s="65"/>
      <c r="B554" s="66"/>
      <c r="C554" s="67" t="str">
        <f t="shared" si="204"/>
        <v/>
      </c>
      <c r="D554" s="68" t="str">
        <f t="shared" si="205"/>
        <v/>
      </c>
      <c r="E554" s="69"/>
      <c r="F554" s="69"/>
      <c r="G554" s="71">
        <f>SUMIF('Nhập'!$J$11:$J$19999,$B554,'Nhập'!$M$11:$M$19999)</f>
        <v>0</v>
      </c>
      <c r="H554" s="71">
        <f>SUMIF('Nhập'!$J$11:$J$19999,$B554,'Nhập'!$O$11:$O$19999)</f>
        <v>0</v>
      </c>
      <c r="I554" s="71">
        <f>SUMIF(Xuat!$I$11:$I$19999,$B554,Xuat!$K$11:$K$19999)</f>
        <v>0</v>
      </c>
      <c r="J554" s="71">
        <f>SUMIF(Xuat!$I$11:$I$19999,$B554,Xuat!$K$11:$K$19999)</f>
        <v>0</v>
      </c>
      <c r="K554" s="71">
        <f t="shared" ref="K554:L554" si="1094">E554+G554-I554</f>
        <v>0</v>
      </c>
      <c r="L554" s="71">
        <f t="shared" si="1094"/>
        <v>0</v>
      </c>
      <c r="M554" s="71">
        <f t="shared" ref="M554:N554" si="1095">E554+G554</f>
        <v>0</v>
      </c>
      <c r="N554" s="71">
        <f t="shared" si="1095"/>
        <v>0</v>
      </c>
      <c r="O554" s="73" t="str">
        <f t="shared" si="5"/>
        <v/>
      </c>
      <c r="P554" s="71">
        <f t="shared" si="6"/>
        <v>0</v>
      </c>
      <c r="Q554" s="74"/>
      <c r="R554" s="75"/>
      <c r="S554" s="75"/>
      <c r="T554" s="75"/>
      <c r="U554" s="75"/>
      <c r="V554" s="75"/>
      <c r="W554" s="75"/>
      <c r="X554" s="75"/>
      <c r="Y554" s="75"/>
      <c r="Z554" s="75"/>
    </row>
    <row r="555" ht="18.75" customHeight="1">
      <c r="A555" s="65"/>
      <c r="B555" s="66"/>
      <c r="C555" s="67" t="str">
        <f t="shared" si="204"/>
        <v/>
      </c>
      <c r="D555" s="68" t="str">
        <f t="shared" si="205"/>
        <v/>
      </c>
      <c r="E555" s="69"/>
      <c r="F555" s="69"/>
      <c r="G555" s="71">
        <f>SUMIF('Nhập'!$J$11:$J$19999,$B555,'Nhập'!$M$11:$M$19999)</f>
        <v>0</v>
      </c>
      <c r="H555" s="71">
        <f>SUMIF('Nhập'!$J$11:$J$19999,$B555,'Nhập'!$O$11:$O$19999)</f>
        <v>0</v>
      </c>
      <c r="I555" s="71">
        <f>SUMIF(Xuat!$I$11:$I$19999,$B555,Xuat!$K$11:$K$19999)</f>
        <v>0</v>
      </c>
      <c r="J555" s="71">
        <f>SUMIF(Xuat!$I$11:$I$19999,$B555,Xuat!$K$11:$K$19999)</f>
        <v>0</v>
      </c>
      <c r="K555" s="71">
        <f t="shared" ref="K555:L555" si="1096">E555+G555-I555</f>
        <v>0</v>
      </c>
      <c r="L555" s="71">
        <f t="shared" si="1096"/>
        <v>0</v>
      </c>
      <c r="M555" s="71">
        <f t="shared" ref="M555:N555" si="1097">E555+G555</f>
        <v>0</v>
      </c>
      <c r="N555" s="71">
        <f t="shared" si="1097"/>
        <v>0</v>
      </c>
      <c r="O555" s="73" t="str">
        <f t="shared" si="5"/>
        <v/>
      </c>
      <c r="P555" s="71">
        <f t="shared" si="6"/>
        <v>0</v>
      </c>
      <c r="Q555" s="74"/>
      <c r="R555" s="75"/>
      <c r="S555" s="75"/>
      <c r="T555" s="75"/>
      <c r="U555" s="75"/>
      <c r="V555" s="75"/>
      <c r="W555" s="75"/>
      <c r="X555" s="75"/>
      <c r="Y555" s="75"/>
      <c r="Z555" s="75"/>
    </row>
    <row r="556" ht="18.75" customHeight="1">
      <c r="A556" s="65"/>
      <c r="B556" s="66"/>
      <c r="C556" s="67" t="str">
        <f t="shared" si="204"/>
        <v/>
      </c>
      <c r="D556" s="68" t="str">
        <f t="shared" si="205"/>
        <v/>
      </c>
      <c r="E556" s="69"/>
      <c r="F556" s="69"/>
      <c r="G556" s="71">
        <f>SUMIF('Nhập'!$J$11:$J$19999,$B556,'Nhập'!$M$11:$M$19999)</f>
        <v>0</v>
      </c>
      <c r="H556" s="71">
        <f>SUMIF('Nhập'!$J$11:$J$19999,$B556,'Nhập'!$O$11:$O$19999)</f>
        <v>0</v>
      </c>
      <c r="I556" s="71">
        <f>SUMIF(Xuat!$I$11:$I$19999,$B556,Xuat!$K$11:$K$19999)</f>
        <v>0</v>
      </c>
      <c r="J556" s="71">
        <f>SUMIF(Xuat!$I$11:$I$19999,$B556,Xuat!$K$11:$K$19999)</f>
        <v>0</v>
      </c>
      <c r="K556" s="71">
        <f t="shared" ref="K556:L556" si="1098">E556+G556-I556</f>
        <v>0</v>
      </c>
      <c r="L556" s="71">
        <f t="shared" si="1098"/>
        <v>0</v>
      </c>
      <c r="M556" s="71">
        <f t="shared" ref="M556:N556" si="1099">E556+G556</f>
        <v>0</v>
      </c>
      <c r="N556" s="71">
        <f t="shared" si="1099"/>
        <v>0</v>
      </c>
      <c r="O556" s="73" t="str">
        <f t="shared" si="5"/>
        <v/>
      </c>
      <c r="P556" s="71">
        <f t="shared" si="6"/>
        <v>0</v>
      </c>
      <c r="Q556" s="74"/>
      <c r="R556" s="75"/>
      <c r="S556" s="75"/>
      <c r="T556" s="75"/>
      <c r="U556" s="75"/>
      <c r="V556" s="75"/>
      <c r="W556" s="75"/>
      <c r="X556" s="75"/>
      <c r="Y556" s="75"/>
      <c r="Z556" s="75"/>
    </row>
    <row r="557" ht="18.75" customHeight="1">
      <c r="A557" s="65"/>
      <c r="B557" s="66"/>
      <c r="C557" s="67" t="str">
        <f t="shared" si="204"/>
        <v/>
      </c>
      <c r="D557" s="68" t="str">
        <f t="shared" si="205"/>
        <v/>
      </c>
      <c r="E557" s="69"/>
      <c r="F557" s="69"/>
      <c r="G557" s="71">
        <f>SUMIF('Nhập'!$J$11:$J$19999,$B557,'Nhập'!$M$11:$M$19999)</f>
        <v>0</v>
      </c>
      <c r="H557" s="71">
        <f>SUMIF('Nhập'!$J$11:$J$19999,$B557,'Nhập'!$O$11:$O$19999)</f>
        <v>0</v>
      </c>
      <c r="I557" s="71">
        <f>SUMIF(Xuat!$I$11:$I$19999,$B557,Xuat!$K$11:$K$19999)</f>
        <v>0</v>
      </c>
      <c r="J557" s="71">
        <f>SUMIF(Xuat!$I$11:$I$19999,$B557,Xuat!$K$11:$K$19999)</f>
        <v>0</v>
      </c>
      <c r="K557" s="71">
        <f t="shared" ref="K557:L557" si="1100">E557+G557-I557</f>
        <v>0</v>
      </c>
      <c r="L557" s="71">
        <f t="shared" si="1100"/>
        <v>0</v>
      </c>
      <c r="M557" s="71">
        <f t="shared" ref="M557:N557" si="1101">E557+G557</f>
        <v>0</v>
      </c>
      <c r="N557" s="71">
        <f t="shared" si="1101"/>
        <v>0</v>
      </c>
      <c r="O557" s="73" t="str">
        <f t="shared" si="5"/>
        <v/>
      </c>
      <c r="P557" s="71">
        <f t="shared" si="6"/>
        <v>0</v>
      </c>
      <c r="Q557" s="74"/>
      <c r="R557" s="75"/>
      <c r="S557" s="75"/>
      <c r="T557" s="75"/>
      <c r="U557" s="75"/>
      <c r="V557" s="75"/>
      <c r="W557" s="75"/>
      <c r="X557" s="75"/>
      <c r="Y557" s="75"/>
      <c r="Z557" s="75"/>
    </row>
    <row r="558" ht="18.75" customHeight="1">
      <c r="A558" s="65"/>
      <c r="B558" s="66"/>
      <c r="C558" s="67" t="str">
        <f t="shared" si="204"/>
        <v/>
      </c>
      <c r="D558" s="68" t="str">
        <f t="shared" si="205"/>
        <v/>
      </c>
      <c r="E558" s="69"/>
      <c r="F558" s="69"/>
      <c r="G558" s="71">
        <f>SUMIF('Nhập'!$J$11:$J$19999,$B558,'Nhập'!$M$11:$M$19999)</f>
        <v>0</v>
      </c>
      <c r="H558" s="71">
        <f>SUMIF('Nhập'!$J$11:$J$19999,$B558,'Nhập'!$O$11:$O$19999)</f>
        <v>0</v>
      </c>
      <c r="I558" s="71">
        <f>SUMIF(Xuat!$I$11:$I$19999,$B558,Xuat!$K$11:$K$19999)</f>
        <v>0</v>
      </c>
      <c r="J558" s="71">
        <f>SUMIF(Xuat!$I$11:$I$19999,$B558,Xuat!$K$11:$K$19999)</f>
        <v>0</v>
      </c>
      <c r="K558" s="71">
        <f t="shared" ref="K558:L558" si="1102">E558+G558-I558</f>
        <v>0</v>
      </c>
      <c r="L558" s="71">
        <f t="shared" si="1102"/>
        <v>0</v>
      </c>
      <c r="M558" s="71">
        <f t="shared" ref="M558:N558" si="1103">E558+G558</f>
        <v>0</v>
      </c>
      <c r="N558" s="71">
        <f t="shared" si="1103"/>
        <v>0</v>
      </c>
      <c r="O558" s="73" t="str">
        <f t="shared" si="5"/>
        <v/>
      </c>
      <c r="P558" s="71">
        <f t="shared" si="6"/>
        <v>0</v>
      </c>
      <c r="Q558" s="74"/>
      <c r="R558" s="75"/>
      <c r="S558" s="75"/>
      <c r="T558" s="75"/>
      <c r="U558" s="75"/>
      <c r="V558" s="75"/>
      <c r="W558" s="75"/>
      <c r="X558" s="75"/>
      <c r="Y558" s="75"/>
      <c r="Z558" s="75"/>
    </row>
    <row r="559" ht="18.75" customHeight="1">
      <c r="A559" s="65"/>
      <c r="B559" s="66"/>
      <c r="C559" s="67" t="str">
        <f t="shared" si="204"/>
        <v/>
      </c>
      <c r="D559" s="68" t="str">
        <f t="shared" si="205"/>
        <v/>
      </c>
      <c r="E559" s="69"/>
      <c r="F559" s="69"/>
      <c r="G559" s="71">
        <f>SUMIF('Nhập'!$J$11:$J$19999,$B559,'Nhập'!$M$11:$M$19999)</f>
        <v>0</v>
      </c>
      <c r="H559" s="71">
        <f>SUMIF('Nhập'!$J$11:$J$19999,$B559,'Nhập'!$O$11:$O$19999)</f>
        <v>0</v>
      </c>
      <c r="I559" s="71">
        <f>SUMIF(Xuat!$I$11:$I$19999,$B559,Xuat!$K$11:$K$19999)</f>
        <v>0</v>
      </c>
      <c r="J559" s="71">
        <f>SUMIF(Xuat!$I$11:$I$19999,$B559,Xuat!$K$11:$K$19999)</f>
        <v>0</v>
      </c>
      <c r="K559" s="71">
        <f t="shared" ref="K559:L559" si="1104">E559+G559-I559</f>
        <v>0</v>
      </c>
      <c r="L559" s="71">
        <f t="shared" si="1104"/>
        <v>0</v>
      </c>
      <c r="M559" s="71">
        <f t="shared" ref="M559:N559" si="1105">E559+G559</f>
        <v>0</v>
      </c>
      <c r="N559" s="71">
        <f t="shared" si="1105"/>
        <v>0</v>
      </c>
      <c r="O559" s="73" t="str">
        <f t="shared" si="5"/>
        <v/>
      </c>
      <c r="P559" s="71">
        <f t="shared" si="6"/>
        <v>0</v>
      </c>
      <c r="Q559" s="74"/>
      <c r="R559" s="75"/>
      <c r="S559" s="75"/>
      <c r="T559" s="75"/>
      <c r="U559" s="75"/>
      <c r="V559" s="75"/>
      <c r="W559" s="75"/>
      <c r="X559" s="75"/>
      <c r="Y559" s="75"/>
      <c r="Z559" s="75"/>
    </row>
    <row r="560" ht="18.75" customHeight="1">
      <c r="A560" s="65"/>
      <c r="B560" s="66"/>
      <c r="C560" s="67" t="str">
        <f t="shared" si="204"/>
        <v/>
      </c>
      <c r="D560" s="68" t="str">
        <f t="shared" si="205"/>
        <v/>
      </c>
      <c r="E560" s="69"/>
      <c r="F560" s="69"/>
      <c r="G560" s="71">
        <f>SUMIF('Nhập'!$J$11:$J$19999,$B560,'Nhập'!$M$11:$M$19999)</f>
        <v>0</v>
      </c>
      <c r="H560" s="71">
        <f>SUMIF('Nhập'!$J$11:$J$19999,$B560,'Nhập'!$O$11:$O$19999)</f>
        <v>0</v>
      </c>
      <c r="I560" s="71">
        <f>SUMIF(Xuat!$I$11:$I$19999,$B560,Xuat!$K$11:$K$19999)</f>
        <v>0</v>
      </c>
      <c r="J560" s="71">
        <f>SUMIF(Xuat!$I$11:$I$19999,$B560,Xuat!$K$11:$K$19999)</f>
        <v>0</v>
      </c>
      <c r="K560" s="71">
        <f t="shared" ref="K560:L560" si="1106">E560+G560-I560</f>
        <v>0</v>
      </c>
      <c r="L560" s="71">
        <f t="shared" si="1106"/>
        <v>0</v>
      </c>
      <c r="M560" s="71">
        <f t="shared" ref="M560:N560" si="1107">E560+G560</f>
        <v>0</v>
      </c>
      <c r="N560" s="71">
        <f t="shared" si="1107"/>
        <v>0</v>
      </c>
      <c r="O560" s="73" t="str">
        <f t="shared" si="5"/>
        <v/>
      </c>
      <c r="P560" s="71">
        <f t="shared" si="6"/>
        <v>0</v>
      </c>
      <c r="Q560" s="74"/>
      <c r="R560" s="75"/>
      <c r="S560" s="75"/>
      <c r="T560" s="75"/>
      <c r="U560" s="75"/>
      <c r="V560" s="75"/>
      <c r="W560" s="75"/>
      <c r="X560" s="75"/>
      <c r="Y560" s="75"/>
      <c r="Z560" s="75"/>
    </row>
    <row r="561" ht="18.75" customHeight="1">
      <c r="A561" s="65"/>
      <c r="B561" s="66"/>
      <c r="C561" s="67" t="str">
        <f t="shared" si="204"/>
        <v/>
      </c>
      <c r="D561" s="68" t="str">
        <f t="shared" si="205"/>
        <v/>
      </c>
      <c r="E561" s="69"/>
      <c r="F561" s="69"/>
      <c r="G561" s="71">
        <f>SUMIF('Nhập'!$J$11:$J$19999,$B561,'Nhập'!$M$11:$M$19999)</f>
        <v>0</v>
      </c>
      <c r="H561" s="71">
        <f>SUMIF('Nhập'!$J$11:$J$19999,$B561,'Nhập'!$O$11:$O$19999)</f>
        <v>0</v>
      </c>
      <c r="I561" s="71">
        <f>SUMIF(Xuat!$I$11:$I$19999,$B561,Xuat!$K$11:$K$19999)</f>
        <v>0</v>
      </c>
      <c r="J561" s="71">
        <f>SUMIF(Xuat!$I$11:$I$19999,$B561,Xuat!$K$11:$K$19999)</f>
        <v>0</v>
      </c>
      <c r="K561" s="71">
        <f t="shared" ref="K561:L561" si="1108">E561+G561-I561</f>
        <v>0</v>
      </c>
      <c r="L561" s="71">
        <f t="shared" si="1108"/>
        <v>0</v>
      </c>
      <c r="M561" s="71">
        <f t="shared" ref="M561:N561" si="1109">E561+G561</f>
        <v>0</v>
      </c>
      <c r="N561" s="71">
        <f t="shared" si="1109"/>
        <v>0</v>
      </c>
      <c r="O561" s="73" t="str">
        <f t="shared" si="5"/>
        <v/>
      </c>
      <c r="P561" s="71">
        <f t="shared" si="6"/>
        <v>0</v>
      </c>
      <c r="Q561" s="74"/>
      <c r="R561" s="75"/>
      <c r="S561" s="75"/>
      <c r="T561" s="75"/>
      <c r="U561" s="75"/>
      <c r="V561" s="75"/>
      <c r="W561" s="75"/>
      <c r="X561" s="75"/>
      <c r="Y561" s="75"/>
      <c r="Z561" s="75"/>
    </row>
    <row r="562" ht="18.75" customHeight="1">
      <c r="A562" s="65"/>
      <c r="B562" s="66"/>
      <c r="C562" s="67" t="str">
        <f t="shared" si="204"/>
        <v/>
      </c>
      <c r="D562" s="68" t="str">
        <f t="shared" si="205"/>
        <v/>
      </c>
      <c r="E562" s="69"/>
      <c r="F562" s="69"/>
      <c r="G562" s="71">
        <f>SUMIF('Nhập'!$J$11:$J$19999,$B562,'Nhập'!$M$11:$M$19999)</f>
        <v>0</v>
      </c>
      <c r="H562" s="71">
        <f>SUMIF('Nhập'!$J$11:$J$19999,$B562,'Nhập'!$O$11:$O$19999)</f>
        <v>0</v>
      </c>
      <c r="I562" s="71">
        <f>SUMIF(Xuat!$I$11:$I$19999,$B562,Xuat!$K$11:$K$19999)</f>
        <v>0</v>
      </c>
      <c r="J562" s="71">
        <f>SUMIF(Xuat!$I$11:$I$19999,$B562,Xuat!$K$11:$K$19999)</f>
        <v>0</v>
      </c>
      <c r="K562" s="71">
        <f t="shared" ref="K562:L562" si="1110">E562+G562-I562</f>
        <v>0</v>
      </c>
      <c r="L562" s="71">
        <f t="shared" si="1110"/>
        <v>0</v>
      </c>
      <c r="M562" s="71">
        <f t="shared" ref="M562:N562" si="1111">E562+G562</f>
        <v>0</v>
      </c>
      <c r="N562" s="71">
        <f t="shared" si="1111"/>
        <v>0</v>
      </c>
      <c r="O562" s="73" t="str">
        <f t="shared" si="5"/>
        <v/>
      </c>
      <c r="P562" s="71">
        <f t="shared" si="6"/>
        <v>0</v>
      </c>
      <c r="Q562" s="74"/>
      <c r="R562" s="75"/>
      <c r="S562" s="75"/>
      <c r="T562" s="75"/>
      <c r="U562" s="75"/>
      <c r="V562" s="75"/>
      <c r="W562" s="75"/>
      <c r="X562" s="75"/>
      <c r="Y562" s="75"/>
      <c r="Z562" s="75"/>
    </row>
    <row r="563" ht="18.75" customHeight="1">
      <c r="A563" s="65"/>
      <c r="B563" s="66"/>
      <c r="C563" s="67" t="str">
        <f t="shared" si="204"/>
        <v/>
      </c>
      <c r="D563" s="68" t="str">
        <f t="shared" si="205"/>
        <v/>
      </c>
      <c r="E563" s="69"/>
      <c r="F563" s="69"/>
      <c r="G563" s="71">
        <f>SUMIF('Nhập'!$J$11:$J$19999,$B563,'Nhập'!$M$11:$M$19999)</f>
        <v>0</v>
      </c>
      <c r="H563" s="71">
        <f>SUMIF('Nhập'!$J$11:$J$19999,$B563,'Nhập'!$O$11:$O$19999)</f>
        <v>0</v>
      </c>
      <c r="I563" s="71">
        <f>SUMIF(Xuat!$I$11:$I$19999,$B563,Xuat!$K$11:$K$19999)</f>
        <v>0</v>
      </c>
      <c r="J563" s="71">
        <f>SUMIF(Xuat!$I$11:$I$19999,$B563,Xuat!$K$11:$K$19999)</f>
        <v>0</v>
      </c>
      <c r="K563" s="71">
        <f t="shared" ref="K563:L563" si="1112">E563+G563-I563</f>
        <v>0</v>
      </c>
      <c r="L563" s="71">
        <f t="shared" si="1112"/>
        <v>0</v>
      </c>
      <c r="M563" s="71">
        <f t="shared" ref="M563:N563" si="1113">E563+G563</f>
        <v>0</v>
      </c>
      <c r="N563" s="71">
        <f t="shared" si="1113"/>
        <v>0</v>
      </c>
      <c r="O563" s="73" t="str">
        <f t="shared" si="5"/>
        <v/>
      </c>
      <c r="P563" s="71">
        <f t="shared" si="6"/>
        <v>0</v>
      </c>
      <c r="Q563" s="74"/>
      <c r="R563" s="75"/>
      <c r="S563" s="75"/>
      <c r="T563" s="75"/>
      <c r="U563" s="75"/>
      <c r="V563" s="75"/>
      <c r="W563" s="75"/>
      <c r="X563" s="75"/>
      <c r="Y563" s="75"/>
      <c r="Z563" s="75"/>
    </row>
    <row r="564" ht="18.75" customHeight="1">
      <c r="A564" s="65"/>
      <c r="B564" s="66"/>
      <c r="C564" s="67" t="str">
        <f t="shared" si="204"/>
        <v/>
      </c>
      <c r="D564" s="68" t="str">
        <f t="shared" si="205"/>
        <v/>
      </c>
      <c r="E564" s="69"/>
      <c r="F564" s="69"/>
      <c r="G564" s="71">
        <f>SUMIF('Nhập'!$J$11:$J$19999,$B564,'Nhập'!$M$11:$M$19999)</f>
        <v>0</v>
      </c>
      <c r="H564" s="71">
        <f>SUMIF('Nhập'!$J$11:$J$19999,$B564,'Nhập'!$O$11:$O$19999)</f>
        <v>0</v>
      </c>
      <c r="I564" s="71">
        <f>SUMIF(Xuat!$I$11:$I$19999,$B564,Xuat!$K$11:$K$19999)</f>
        <v>0</v>
      </c>
      <c r="J564" s="71">
        <f>SUMIF(Xuat!$I$11:$I$19999,$B564,Xuat!$K$11:$K$19999)</f>
        <v>0</v>
      </c>
      <c r="K564" s="71">
        <f t="shared" ref="K564:L564" si="1114">E564+G564-I564</f>
        <v>0</v>
      </c>
      <c r="L564" s="71">
        <f t="shared" si="1114"/>
        <v>0</v>
      </c>
      <c r="M564" s="71">
        <f t="shared" ref="M564:N564" si="1115">E564+G564</f>
        <v>0</v>
      </c>
      <c r="N564" s="71">
        <f t="shared" si="1115"/>
        <v>0</v>
      </c>
      <c r="O564" s="73" t="str">
        <f t="shared" si="5"/>
        <v/>
      </c>
      <c r="P564" s="71">
        <f t="shared" si="6"/>
        <v>0</v>
      </c>
      <c r="Q564" s="74"/>
      <c r="R564" s="75"/>
      <c r="S564" s="75"/>
      <c r="T564" s="75"/>
      <c r="U564" s="75"/>
      <c r="V564" s="75"/>
      <c r="W564" s="75"/>
      <c r="X564" s="75"/>
      <c r="Y564" s="75"/>
      <c r="Z564" s="75"/>
    </row>
    <row r="565" ht="18.75" customHeight="1">
      <c r="A565" s="65"/>
      <c r="B565" s="66"/>
      <c r="C565" s="67" t="str">
        <f t="shared" si="204"/>
        <v/>
      </c>
      <c r="D565" s="68" t="str">
        <f t="shared" si="205"/>
        <v/>
      </c>
      <c r="E565" s="69"/>
      <c r="F565" s="69"/>
      <c r="G565" s="71">
        <f>SUMIF('Nhập'!$J$11:$J$19999,$B565,'Nhập'!$M$11:$M$19999)</f>
        <v>0</v>
      </c>
      <c r="H565" s="71">
        <f>SUMIF('Nhập'!$J$11:$J$19999,$B565,'Nhập'!$O$11:$O$19999)</f>
        <v>0</v>
      </c>
      <c r="I565" s="71">
        <f>SUMIF(Xuat!$I$11:$I$19999,$B565,Xuat!$K$11:$K$19999)</f>
        <v>0</v>
      </c>
      <c r="J565" s="71">
        <f>SUMIF(Xuat!$I$11:$I$19999,$B565,Xuat!$K$11:$K$19999)</f>
        <v>0</v>
      </c>
      <c r="K565" s="71">
        <f t="shared" ref="K565:L565" si="1116">E565+G565-I565</f>
        <v>0</v>
      </c>
      <c r="L565" s="71">
        <f t="shared" si="1116"/>
        <v>0</v>
      </c>
      <c r="M565" s="71">
        <f t="shared" ref="M565:N565" si="1117">E565+G565</f>
        <v>0</v>
      </c>
      <c r="N565" s="71">
        <f t="shared" si="1117"/>
        <v>0</v>
      </c>
      <c r="O565" s="73" t="str">
        <f t="shared" si="5"/>
        <v/>
      </c>
      <c r="P565" s="71">
        <f t="shared" si="6"/>
        <v>0</v>
      </c>
      <c r="Q565" s="74"/>
      <c r="R565" s="75"/>
      <c r="S565" s="75"/>
      <c r="T565" s="75"/>
      <c r="U565" s="75"/>
      <c r="V565" s="75"/>
      <c r="W565" s="75"/>
      <c r="X565" s="75"/>
      <c r="Y565" s="75"/>
      <c r="Z565" s="75"/>
    </row>
    <row r="566" ht="18.75" customHeight="1">
      <c r="A566" s="65"/>
      <c r="B566" s="66"/>
      <c r="C566" s="67" t="str">
        <f t="shared" si="204"/>
        <v/>
      </c>
      <c r="D566" s="68" t="str">
        <f t="shared" si="205"/>
        <v/>
      </c>
      <c r="E566" s="69"/>
      <c r="F566" s="69"/>
      <c r="G566" s="71">
        <f>SUMIF('Nhập'!$J$11:$J$19999,$B566,'Nhập'!$M$11:$M$19999)</f>
        <v>0</v>
      </c>
      <c r="H566" s="71">
        <f>SUMIF('Nhập'!$J$11:$J$19999,$B566,'Nhập'!$O$11:$O$19999)</f>
        <v>0</v>
      </c>
      <c r="I566" s="71">
        <f>SUMIF(Xuat!$I$11:$I$19999,$B566,Xuat!$K$11:$K$19999)</f>
        <v>0</v>
      </c>
      <c r="J566" s="71">
        <f>SUMIF(Xuat!$I$11:$I$19999,$B566,Xuat!$K$11:$K$19999)</f>
        <v>0</v>
      </c>
      <c r="K566" s="71">
        <f t="shared" ref="K566:L566" si="1118">E566+G566-I566</f>
        <v>0</v>
      </c>
      <c r="L566" s="71">
        <f t="shared" si="1118"/>
        <v>0</v>
      </c>
      <c r="M566" s="71">
        <f t="shared" ref="M566:N566" si="1119">E566+G566</f>
        <v>0</v>
      </c>
      <c r="N566" s="71">
        <f t="shared" si="1119"/>
        <v>0</v>
      </c>
      <c r="O566" s="73" t="str">
        <f t="shared" si="5"/>
        <v/>
      </c>
      <c r="P566" s="71">
        <f t="shared" si="6"/>
        <v>0</v>
      </c>
      <c r="Q566" s="74"/>
      <c r="R566" s="75"/>
      <c r="S566" s="75"/>
      <c r="T566" s="75"/>
      <c r="U566" s="75"/>
      <c r="V566" s="75"/>
      <c r="W566" s="75"/>
      <c r="X566" s="75"/>
      <c r="Y566" s="75"/>
      <c r="Z566" s="75"/>
    </row>
    <row r="567" ht="18.75" customHeight="1">
      <c r="A567" s="65"/>
      <c r="B567" s="66"/>
      <c r="C567" s="67" t="str">
        <f t="shared" si="204"/>
        <v/>
      </c>
      <c r="D567" s="68" t="str">
        <f t="shared" si="205"/>
        <v/>
      </c>
      <c r="E567" s="69"/>
      <c r="F567" s="69"/>
      <c r="G567" s="71">
        <f>SUMIF('Nhập'!$J$11:$J$19999,$B567,'Nhập'!$M$11:$M$19999)</f>
        <v>0</v>
      </c>
      <c r="H567" s="71">
        <f>SUMIF('Nhập'!$J$11:$J$19999,$B567,'Nhập'!$O$11:$O$19999)</f>
        <v>0</v>
      </c>
      <c r="I567" s="71">
        <f>SUMIF(Xuat!$I$11:$I$19999,$B567,Xuat!$K$11:$K$19999)</f>
        <v>0</v>
      </c>
      <c r="J567" s="71">
        <f>SUMIF(Xuat!$I$11:$I$19999,$B567,Xuat!$K$11:$K$19999)</f>
        <v>0</v>
      </c>
      <c r="K567" s="71">
        <f t="shared" ref="K567:L567" si="1120">E567+G567-I567</f>
        <v>0</v>
      </c>
      <c r="L567" s="71">
        <f t="shared" si="1120"/>
        <v>0</v>
      </c>
      <c r="M567" s="71">
        <f t="shared" ref="M567:N567" si="1121">E567+G567</f>
        <v>0</v>
      </c>
      <c r="N567" s="71">
        <f t="shared" si="1121"/>
        <v>0</v>
      </c>
      <c r="O567" s="73" t="str">
        <f t="shared" si="5"/>
        <v/>
      </c>
      <c r="P567" s="71">
        <f t="shared" si="6"/>
        <v>0</v>
      </c>
      <c r="Q567" s="74"/>
      <c r="R567" s="75"/>
      <c r="S567" s="75"/>
      <c r="T567" s="75"/>
      <c r="U567" s="75"/>
      <c r="V567" s="75"/>
      <c r="W567" s="75"/>
      <c r="X567" s="75"/>
      <c r="Y567" s="75"/>
      <c r="Z567" s="75"/>
    </row>
    <row r="568" ht="18.75" customHeight="1">
      <c r="A568" s="65"/>
      <c r="B568" s="66"/>
      <c r="C568" s="67" t="str">
        <f t="shared" si="204"/>
        <v/>
      </c>
      <c r="D568" s="68" t="str">
        <f t="shared" si="205"/>
        <v/>
      </c>
      <c r="E568" s="69"/>
      <c r="F568" s="69"/>
      <c r="G568" s="71">
        <f>SUMIF('Nhập'!$J$11:$J$19999,$B568,'Nhập'!$M$11:$M$19999)</f>
        <v>0</v>
      </c>
      <c r="H568" s="71">
        <f>SUMIF('Nhập'!$J$11:$J$19999,$B568,'Nhập'!$O$11:$O$19999)</f>
        <v>0</v>
      </c>
      <c r="I568" s="71">
        <f>SUMIF(Xuat!$I$11:$I$19999,$B568,Xuat!$K$11:$K$19999)</f>
        <v>0</v>
      </c>
      <c r="J568" s="71">
        <f>SUMIF(Xuat!$I$11:$I$19999,$B568,Xuat!$K$11:$K$19999)</f>
        <v>0</v>
      </c>
      <c r="K568" s="71">
        <f t="shared" ref="K568:L568" si="1122">E568+G568-I568</f>
        <v>0</v>
      </c>
      <c r="L568" s="71">
        <f t="shared" si="1122"/>
        <v>0</v>
      </c>
      <c r="M568" s="71">
        <f t="shared" ref="M568:N568" si="1123">E568+G568</f>
        <v>0</v>
      </c>
      <c r="N568" s="71">
        <f t="shared" si="1123"/>
        <v>0</v>
      </c>
      <c r="O568" s="73" t="str">
        <f t="shared" si="5"/>
        <v/>
      </c>
      <c r="P568" s="71">
        <f t="shared" si="6"/>
        <v>0</v>
      </c>
      <c r="Q568" s="74"/>
      <c r="R568" s="75"/>
      <c r="S568" s="75"/>
      <c r="T568" s="75"/>
      <c r="U568" s="75"/>
      <c r="V568" s="75"/>
      <c r="W568" s="75"/>
      <c r="X568" s="75"/>
      <c r="Y568" s="75"/>
      <c r="Z568" s="75"/>
    </row>
    <row r="569" ht="18.75" customHeight="1">
      <c r="A569" s="65"/>
      <c r="B569" s="66"/>
      <c r="C569" s="67" t="str">
        <f t="shared" si="204"/>
        <v/>
      </c>
      <c r="D569" s="68" t="str">
        <f t="shared" si="205"/>
        <v/>
      </c>
      <c r="E569" s="69"/>
      <c r="F569" s="69"/>
      <c r="G569" s="71">
        <f>SUMIF('Nhập'!$J$11:$J$19999,$B569,'Nhập'!$M$11:$M$19999)</f>
        <v>0</v>
      </c>
      <c r="H569" s="71">
        <f>SUMIF('Nhập'!$J$11:$J$19999,$B569,'Nhập'!$O$11:$O$19999)</f>
        <v>0</v>
      </c>
      <c r="I569" s="71">
        <f>SUMIF(Xuat!$I$11:$I$19999,$B569,Xuat!$K$11:$K$19999)</f>
        <v>0</v>
      </c>
      <c r="J569" s="71">
        <f>SUMIF(Xuat!$I$11:$I$19999,$B569,Xuat!$K$11:$K$19999)</f>
        <v>0</v>
      </c>
      <c r="K569" s="71">
        <f t="shared" ref="K569:L569" si="1124">E569+G569-I569</f>
        <v>0</v>
      </c>
      <c r="L569" s="71">
        <f t="shared" si="1124"/>
        <v>0</v>
      </c>
      <c r="M569" s="71">
        <f t="shared" ref="M569:N569" si="1125">E569+G569</f>
        <v>0</v>
      </c>
      <c r="N569" s="71">
        <f t="shared" si="1125"/>
        <v>0</v>
      </c>
      <c r="O569" s="73" t="str">
        <f t="shared" si="5"/>
        <v/>
      </c>
      <c r="P569" s="71">
        <f t="shared" si="6"/>
        <v>0</v>
      </c>
      <c r="Q569" s="74"/>
      <c r="R569" s="75"/>
      <c r="S569" s="75"/>
      <c r="T569" s="75"/>
      <c r="U569" s="75"/>
      <c r="V569" s="75"/>
      <c r="W569" s="75"/>
      <c r="X569" s="75"/>
      <c r="Y569" s="75"/>
      <c r="Z569" s="75"/>
    </row>
    <row r="570" ht="18.75" customHeight="1">
      <c r="A570" s="65"/>
      <c r="B570" s="66"/>
      <c r="C570" s="67" t="str">
        <f t="shared" si="204"/>
        <v/>
      </c>
      <c r="D570" s="68" t="str">
        <f t="shared" si="205"/>
        <v/>
      </c>
      <c r="E570" s="69"/>
      <c r="F570" s="69"/>
      <c r="G570" s="71">
        <f>SUMIF('Nhập'!$J$11:$J$19999,$B570,'Nhập'!$M$11:$M$19999)</f>
        <v>0</v>
      </c>
      <c r="H570" s="71">
        <f>SUMIF('Nhập'!$J$11:$J$19999,$B570,'Nhập'!$O$11:$O$19999)</f>
        <v>0</v>
      </c>
      <c r="I570" s="71">
        <f>SUMIF(Xuat!$I$11:$I$19999,$B570,Xuat!$K$11:$K$19999)</f>
        <v>0</v>
      </c>
      <c r="J570" s="71">
        <f>SUMIF(Xuat!$I$11:$I$19999,$B570,Xuat!$K$11:$K$19999)</f>
        <v>0</v>
      </c>
      <c r="K570" s="71">
        <f t="shared" ref="K570:L570" si="1126">E570+G570-I570</f>
        <v>0</v>
      </c>
      <c r="L570" s="71">
        <f t="shared" si="1126"/>
        <v>0</v>
      </c>
      <c r="M570" s="71">
        <f t="shared" ref="M570:N570" si="1127">E570+G570</f>
        <v>0</v>
      </c>
      <c r="N570" s="71">
        <f t="shared" si="1127"/>
        <v>0</v>
      </c>
      <c r="O570" s="73" t="str">
        <f t="shared" si="5"/>
        <v/>
      </c>
      <c r="P570" s="71">
        <f t="shared" si="6"/>
        <v>0</v>
      </c>
      <c r="Q570" s="74"/>
      <c r="R570" s="75"/>
      <c r="S570" s="75"/>
      <c r="T570" s="75"/>
      <c r="U570" s="75"/>
      <c r="V570" s="75"/>
      <c r="W570" s="75"/>
      <c r="X570" s="75"/>
      <c r="Y570" s="75"/>
      <c r="Z570" s="75"/>
    </row>
    <row r="571" ht="18.75" customHeight="1">
      <c r="A571" s="65"/>
      <c r="B571" s="66"/>
      <c r="C571" s="67" t="str">
        <f t="shared" si="204"/>
        <v/>
      </c>
      <c r="D571" s="68" t="str">
        <f t="shared" si="205"/>
        <v/>
      </c>
      <c r="E571" s="69"/>
      <c r="F571" s="69"/>
      <c r="G571" s="71">
        <f>SUMIF('Nhập'!$J$11:$J$19999,$B571,'Nhập'!$M$11:$M$19999)</f>
        <v>0</v>
      </c>
      <c r="H571" s="71">
        <f>SUMIF('Nhập'!$J$11:$J$19999,$B571,'Nhập'!$O$11:$O$19999)</f>
        <v>0</v>
      </c>
      <c r="I571" s="71">
        <f>SUMIF(Xuat!$I$11:$I$19999,$B571,Xuat!$K$11:$K$19999)</f>
        <v>0</v>
      </c>
      <c r="J571" s="71">
        <f>SUMIF(Xuat!$I$11:$I$19999,$B571,Xuat!$K$11:$K$19999)</f>
        <v>0</v>
      </c>
      <c r="K571" s="71">
        <f t="shared" ref="K571:L571" si="1128">E571+G571-I571</f>
        <v>0</v>
      </c>
      <c r="L571" s="71">
        <f t="shared" si="1128"/>
        <v>0</v>
      </c>
      <c r="M571" s="71">
        <f t="shared" ref="M571:N571" si="1129">E571+G571</f>
        <v>0</v>
      </c>
      <c r="N571" s="71">
        <f t="shared" si="1129"/>
        <v>0</v>
      </c>
      <c r="O571" s="73" t="str">
        <f t="shared" si="5"/>
        <v/>
      </c>
      <c r="P571" s="71">
        <f t="shared" si="6"/>
        <v>0</v>
      </c>
      <c r="Q571" s="74"/>
      <c r="R571" s="75"/>
      <c r="S571" s="75"/>
      <c r="T571" s="75"/>
      <c r="U571" s="75"/>
      <c r="V571" s="75"/>
      <c r="W571" s="75"/>
      <c r="X571" s="75"/>
      <c r="Y571" s="75"/>
      <c r="Z571" s="75"/>
    </row>
    <row r="572" ht="18.75" customHeight="1">
      <c r="A572" s="65"/>
      <c r="B572" s="66"/>
      <c r="C572" s="67" t="str">
        <f t="shared" si="204"/>
        <v/>
      </c>
      <c r="D572" s="68" t="str">
        <f t="shared" si="205"/>
        <v/>
      </c>
      <c r="E572" s="69"/>
      <c r="F572" s="69"/>
      <c r="G572" s="71">
        <f>SUMIF('Nhập'!$J$11:$J$19999,$B572,'Nhập'!$M$11:$M$19999)</f>
        <v>0</v>
      </c>
      <c r="H572" s="71">
        <f>SUMIF('Nhập'!$J$11:$J$19999,$B572,'Nhập'!$O$11:$O$19999)</f>
        <v>0</v>
      </c>
      <c r="I572" s="71">
        <f>SUMIF(Xuat!$I$11:$I$19999,$B572,Xuat!$K$11:$K$19999)</f>
        <v>0</v>
      </c>
      <c r="J572" s="71">
        <f>SUMIF(Xuat!$I$11:$I$19999,$B572,Xuat!$K$11:$K$19999)</f>
        <v>0</v>
      </c>
      <c r="K572" s="71">
        <f t="shared" ref="K572:L572" si="1130">E572+G572-I572</f>
        <v>0</v>
      </c>
      <c r="L572" s="71">
        <f t="shared" si="1130"/>
        <v>0</v>
      </c>
      <c r="M572" s="71">
        <f t="shared" ref="M572:N572" si="1131">E572+G572</f>
        <v>0</v>
      </c>
      <c r="N572" s="71">
        <f t="shared" si="1131"/>
        <v>0</v>
      </c>
      <c r="O572" s="73" t="str">
        <f t="shared" si="5"/>
        <v/>
      </c>
      <c r="P572" s="71">
        <f t="shared" si="6"/>
        <v>0</v>
      </c>
      <c r="Q572" s="74"/>
      <c r="R572" s="75"/>
      <c r="S572" s="75"/>
      <c r="T572" s="75"/>
      <c r="U572" s="75"/>
      <c r="V572" s="75"/>
      <c r="W572" s="75"/>
      <c r="X572" s="75"/>
      <c r="Y572" s="75"/>
      <c r="Z572" s="75"/>
    </row>
    <row r="573" ht="18.75" customHeight="1">
      <c r="A573" s="65"/>
      <c r="B573" s="66"/>
      <c r="C573" s="67" t="str">
        <f t="shared" si="204"/>
        <v/>
      </c>
      <c r="D573" s="68" t="str">
        <f t="shared" si="205"/>
        <v/>
      </c>
      <c r="E573" s="69"/>
      <c r="F573" s="69"/>
      <c r="G573" s="71">
        <f>SUMIF('Nhập'!$J$11:$J$19999,$B573,'Nhập'!$M$11:$M$19999)</f>
        <v>0</v>
      </c>
      <c r="H573" s="71">
        <f>SUMIF('Nhập'!$J$11:$J$19999,$B573,'Nhập'!$O$11:$O$19999)</f>
        <v>0</v>
      </c>
      <c r="I573" s="71">
        <f>SUMIF(Xuat!$I$11:$I$19999,$B573,Xuat!$K$11:$K$19999)</f>
        <v>0</v>
      </c>
      <c r="J573" s="71">
        <f>SUMIF(Xuat!$I$11:$I$19999,$B573,Xuat!$K$11:$K$19999)</f>
        <v>0</v>
      </c>
      <c r="K573" s="71">
        <f t="shared" ref="K573:L573" si="1132">E573+G573-I573</f>
        <v>0</v>
      </c>
      <c r="L573" s="71">
        <f t="shared" si="1132"/>
        <v>0</v>
      </c>
      <c r="M573" s="71">
        <f t="shared" ref="M573:N573" si="1133">E573+G573</f>
        <v>0</v>
      </c>
      <c r="N573" s="71">
        <f t="shared" si="1133"/>
        <v>0</v>
      </c>
      <c r="O573" s="73" t="str">
        <f t="shared" si="5"/>
        <v/>
      </c>
      <c r="P573" s="71">
        <f t="shared" si="6"/>
        <v>0</v>
      </c>
      <c r="Q573" s="74"/>
      <c r="R573" s="75"/>
      <c r="S573" s="75"/>
      <c r="T573" s="75"/>
      <c r="U573" s="75"/>
      <c r="V573" s="75"/>
      <c r="W573" s="75"/>
      <c r="X573" s="75"/>
      <c r="Y573" s="75"/>
      <c r="Z573" s="75"/>
    </row>
    <row r="574" ht="18.75" customHeight="1">
      <c r="A574" s="65"/>
      <c r="B574" s="66"/>
      <c r="C574" s="67" t="str">
        <f t="shared" si="204"/>
        <v/>
      </c>
      <c r="D574" s="68" t="str">
        <f t="shared" si="205"/>
        <v/>
      </c>
      <c r="E574" s="69"/>
      <c r="F574" s="69"/>
      <c r="G574" s="71">
        <f>SUMIF('Nhập'!$J$11:$J$19999,$B574,'Nhập'!$M$11:$M$19999)</f>
        <v>0</v>
      </c>
      <c r="H574" s="71">
        <f>SUMIF('Nhập'!$J$11:$J$19999,$B574,'Nhập'!$O$11:$O$19999)</f>
        <v>0</v>
      </c>
      <c r="I574" s="71">
        <f>SUMIF(Xuat!$I$11:$I$19999,$B574,Xuat!$K$11:$K$19999)</f>
        <v>0</v>
      </c>
      <c r="J574" s="71">
        <f>SUMIF(Xuat!$I$11:$I$19999,$B574,Xuat!$K$11:$K$19999)</f>
        <v>0</v>
      </c>
      <c r="K574" s="71">
        <f t="shared" ref="K574:L574" si="1134">E574+G574-I574</f>
        <v>0</v>
      </c>
      <c r="L574" s="71">
        <f t="shared" si="1134"/>
        <v>0</v>
      </c>
      <c r="M574" s="71">
        <f t="shared" ref="M574:N574" si="1135">E574+G574</f>
        <v>0</v>
      </c>
      <c r="N574" s="71">
        <f t="shared" si="1135"/>
        <v>0</v>
      </c>
      <c r="O574" s="73" t="str">
        <f t="shared" si="5"/>
        <v/>
      </c>
      <c r="P574" s="71">
        <f t="shared" si="6"/>
        <v>0</v>
      </c>
      <c r="Q574" s="74"/>
      <c r="R574" s="75"/>
      <c r="S574" s="75"/>
      <c r="T574" s="75"/>
      <c r="U574" s="75"/>
      <c r="V574" s="75"/>
      <c r="W574" s="75"/>
      <c r="X574" s="75"/>
      <c r="Y574" s="75"/>
      <c r="Z574" s="75"/>
    </row>
    <row r="575" ht="18.75" customHeight="1">
      <c r="A575" s="65"/>
      <c r="B575" s="66"/>
      <c r="C575" s="67" t="str">
        <f t="shared" si="204"/>
        <v/>
      </c>
      <c r="D575" s="68" t="str">
        <f t="shared" si="205"/>
        <v/>
      </c>
      <c r="E575" s="69"/>
      <c r="F575" s="69"/>
      <c r="G575" s="71">
        <f>SUMIF('Nhập'!$J$11:$J$19999,$B575,'Nhập'!$M$11:$M$19999)</f>
        <v>0</v>
      </c>
      <c r="H575" s="71">
        <f>SUMIF('Nhập'!$J$11:$J$19999,$B575,'Nhập'!$O$11:$O$19999)</f>
        <v>0</v>
      </c>
      <c r="I575" s="71">
        <f>SUMIF(Xuat!$I$11:$I$19999,$B575,Xuat!$K$11:$K$19999)</f>
        <v>0</v>
      </c>
      <c r="J575" s="71">
        <f>SUMIF(Xuat!$I$11:$I$19999,$B575,Xuat!$K$11:$K$19999)</f>
        <v>0</v>
      </c>
      <c r="K575" s="71">
        <f t="shared" ref="K575:L575" si="1136">E575+G575-I575</f>
        <v>0</v>
      </c>
      <c r="L575" s="71">
        <f t="shared" si="1136"/>
        <v>0</v>
      </c>
      <c r="M575" s="71">
        <f t="shared" ref="M575:N575" si="1137">E575+G575</f>
        <v>0</v>
      </c>
      <c r="N575" s="71">
        <f t="shared" si="1137"/>
        <v>0</v>
      </c>
      <c r="O575" s="73" t="str">
        <f t="shared" si="5"/>
        <v/>
      </c>
      <c r="P575" s="71">
        <f t="shared" si="6"/>
        <v>0</v>
      </c>
      <c r="Q575" s="74"/>
      <c r="R575" s="75"/>
      <c r="S575" s="75"/>
      <c r="T575" s="75"/>
      <c r="U575" s="75"/>
      <c r="V575" s="75"/>
      <c r="W575" s="75"/>
      <c r="X575" s="75"/>
      <c r="Y575" s="75"/>
      <c r="Z575" s="75"/>
    </row>
    <row r="576" ht="18.75" customHeight="1">
      <c r="A576" s="65"/>
      <c r="B576" s="66"/>
      <c r="C576" s="67" t="str">
        <f t="shared" si="204"/>
        <v/>
      </c>
      <c r="D576" s="68" t="str">
        <f t="shared" si="205"/>
        <v/>
      </c>
      <c r="E576" s="69"/>
      <c r="F576" s="69"/>
      <c r="G576" s="71">
        <f>SUMIF('Nhập'!$J$11:$J$19999,$B576,'Nhập'!$M$11:$M$19999)</f>
        <v>0</v>
      </c>
      <c r="H576" s="71">
        <f>SUMIF('Nhập'!$J$11:$J$19999,$B576,'Nhập'!$O$11:$O$19999)</f>
        <v>0</v>
      </c>
      <c r="I576" s="71">
        <f>SUMIF(Xuat!$I$11:$I$19999,$B576,Xuat!$K$11:$K$19999)</f>
        <v>0</v>
      </c>
      <c r="J576" s="71">
        <f>SUMIF(Xuat!$I$11:$I$19999,$B576,Xuat!$K$11:$K$19999)</f>
        <v>0</v>
      </c>
      <c r="K576" s="71">
        <f t="shared" ref="K576:L576" si="1138">E576+G576-I576</f>
        <v>0</v>
      </c>
      <c r="L576" s="71">
        <f t="shared" si="1138"/>
        <v>0</v>
      </c>
      <c r="M576" s="71">
        <f t="shared" ref="M576:N576" si="1139">E576+G576</f>
        <v>0</v>
      </c>
      <c r="N576" s="71">
        <f t="shared" si="1139"/>
        <v>0</v>
      </c>
      <c r="O576" s="73" t="str">
        <f t="shared" si="5"/>
        <v/>
      </c>
      <c r="P576" s="71">
        <f t="shared" si="6"/>
        <v>0</v>
      </c>
      <c r="Q576" s="74"/>
      <c r="R576" s="75"/>
      <c r="S576" s="75"/>
      <c r="T576" s="75"/>
      <c r="U576" s="75"/>
      <c r="V576" s="75"/>
      <c r="W576" s="75"/>
      <c r="X576" s="75"/>
      <c r="Y576" s="75"/>
      <c r="Z576" s="75"/>
    </row>
    <row r="577" ht="18.75" customHeight="1">
      <c r="A577" s="65"/>
      <c r="B577" s="66"/>
      <c r="C577" s="67" t="str">
        <f t="shared" si="204"/>
        <v/>
      </c>
      <c r="D577" s="68" t="str">
        <f t="shared" si="205"/>
        <v/>
      </c>
      <c r="E577" s="69"/>
      <c r="F577" s="69"/>
      <c r="G577" s="71">
        <f>SUMIF('Nhập'!$J$11:$J$19999,$B577,'Nhập'!$M$11:$M$19999)</f>
        <v>0</v>
      </c>
      <c r="H577" s="71">
        <f>SUMIF('Nhập'!$J$11:$J$19999,$B577,'Nhập'!$O$11:$O$19999)</f>
        <v>0</v>
      </c>
      <c r="I577" s="71">
        <f>SUMIF(Xuat!$I$11:$I$19999,$B577,Xuat!$K$11:$K$19999)</f>
        <v>0</v>
      </c>
      <c r="J577" s="71">
        <f>SUMIF(Xuat!$I$11:$I$19999,$B577,Xuat!$K$11:$K$19999)</f>
        <v>0</v>
      </c>
      <c r="K577" s="71">
        <f t="shared" ref="K577:L577" si="1140">E577+G577-I577</f>
        <v>0</v>
      </c>
      <c r="L577" s="71">
        <f t="shared" si="1140"/>
        <v>0</v>
      </c>
      <c r="M577" s="71">
        <f t="shared" ref="M577:N577" si="1141">E577+G577</f>
        <v>0</v>
      </c>
      <c r="N577" s="71">
        <f t="shared" si="1141"/>
        <v>0</v>
      </c>
      <c r="O577" s="73" t="str">
        <f t="shared" si="5"/>
        <v/>
      </c>
      <c r="P577" s="71">
        <f t="shared" si="6"/>
        <v>0</v>
      </c>
      <c r="Q577" s="74"/>
      <c r="R577" s="75"/>
      <c r="S577" s="75"/>
      <c r="T577" s="75"/>
      <c r="U577" s="75"/>
      <c r="V577" s="75"/>
      <c r="W577" s="75"/>
      <c r="X577" s="75"/>
      <c r="Y577" s="75"/>
      <c r="Z577" s="75"/>
    </row>
    <row r="578" ht="18.75" customHeight="1">
      <c r="A578" s="65"/>
      <c r="B578" s="66"/>
      <c r="C578" s="67" t="str">
        <f t="shared" si="204"/>
        <v/>
      </c>
      <c r="D578" s="68" t="str">
        <f t="shared" si="205"/>
        <v/>
      </c>
      <c r="E578" s="69"/>
      <c r="F578" s="69"/>
      <c r="G578" s="71">
        <f>SUMIF('Nhập'!$J$11:$J$19999,$B578,'Nhập'!$M$11:$M$19999)</f>
        <v>0</v>
      </c>
      <c r="H578" s="71">
        <f>SUMIF('Nhập'!$J$11:$J$19999,$B578,'Nhập'!$O$11:$O$19999)</f>
        <v>0</v>
      </c>
      <c r="I578" s="71">
        <f>SUMIF(Xuat!$I$11:$I$19999,$B578,Xuat!$K$11:$K$19999)</f>
        <v>0</v>
      </c>
      <c r="J578" s="71">
        <f>SUMIF(Xuat!$I$11:$I$19999,$B578,Xuat!$K$11:$K$19999)</f>
        <v>0</v>
      </c>
      <c r="K578" s="71">
        <f t="shared" ref="K578:L578" si="1142">E578+G578-I578</f>
        <v>0</v>
      </c>
      <c r="L578" s="71">
        <f t="shared" si="1142"/>
        <v>0</v>
      </c>
      <c r="M578" s="71">
        <f t="shared" ref="M578:N578" si="1143">E578+G578</f>
        <v>0</v>
      </c>
      <c r="N578" s="71">
        <f t="shared" si="1143"/>
        <v>0</v>
      </c>
      <c r="O578" s="73" t="str">
        <f t="shared" si="5"/>
        <v/>
      </c>
      <c r="P578" s="71">
        <f t="shared" si="6"/>
        <v>0</v>
      </c>
      <c r="Q578" s="74"/>
      <c r="R578" s="75"/>
      <c r="S578" s="75"/>
      <c r="T578" s="75"/>
      <c r="U578" s="75"/>
      <c r="V578" s="75"/>
      <c r="W578" s="75"/>
      <c r="X578" s="75"/>
      <c r="Y578" s="75"/>
      <c r="Z578" s="75"/>
    </row>
    <row r="579" ht="18.75" customHeight="1">
      <c r="A579" s="65"/>
      <c r="B579" s="66"/>
      <c r="C579" s="67" t="str">
        <f t="shared" si="204"/>
        <v/>
      </c>
      <c r="D579" s="68" t="str">
        <f t="shared" si="205"/>
        <v/>
      </c>
      <c r="E579" s="69"/>
      <c r="F579" s="69"/>
      <c r="G579" s="71">
        <f>SUMIF('Nhập'!$J$11:$J$19999,$B579,'Nhập'!$M$11:$M$19999)</f>
        <v>0</v>
      </c>
      <c r="H579" s="71">
        <f>SUMIF('Nhập'!$J$11:$J$19999,$B579,'Nhập'!$O$11:$O$19999)</f>
        <v>0</v>
      </c>
      <c r="I579" s="71">
        <f>SUMIF(Xuat!$I$11:$I$19999,$B579,Xuat!$K$11:$K$19999)</f>
        <v>0</v>
      </c>
      <c r="J579" s="71">
        <f>SUMIF(Xuat!$I$11:$I$19999,$B579,Xuat!$K$11:$K$19999)</f>
        <v>0</v>
      </c>
      <c r="K579" s="71">
        <f t="shared" ref="K579:L579" si="1144">E579+G579-I579</f>
        <v>0</v>
      </c>
      <c r="L579" s="71">
        <f t="shared" si="1144"/>
        <v>0</v>
      </c>
      <c r="M579" s="71">
        <f t="shared" ref="M579:N579" si="1145">E579+G579</f>
        <v>0</v>
      </c>
      <c r="N579" s="71">
        <f t="shared" si="1145"/>
        <v>0</v>
      </c>
      <c r="O579" s="73" t="str">
        <f t="shared" si="5"/>
        <v/>
      </c>
      <c r="P579" s="71">
        <f t="shared" si="6"/>
        <v>0</v>
      </c>
      <c r="Q579" s="74"/>
      <c r="R579" s="75"/>
      <c r="S579" s="75"/>
      <c r="T579" s="75"/>
      <c r="U579" s="75"/>
      <c r="V579" s="75"/>
      <c r="W579" s="75"/>
      <c r="X579" s="75"/>
      <c r="Y579" s="75"/>
      <c r="Z579" s="75"/>
    </row>
    <row r="580" ht="18.75" customHeight="1">
      <c r="A580" s="65"/>
      <c r="B580" s="66"/>
      <c r="C580" s="67" t="str">
        <f t="shared" si="204"/>
        <v/>
      </c>
      <c r="D580" s="68" t="str">
        <f t="shared" si="205"/>
        <v/>
      </c>
      <c r="E580" s="69"/>
      <c r="F580" s="69"/>
      <c r="G580" s="71">
        <f>SUMIF('Nhập'!$J$11:$J$19999,$B580,'Nhập'!$M$11:$M$19999)</f>
        <v>0</v>
      </c>
      <c r="H580" s="71">
        <f>SUMIF('Nhập'!$J$11:$J$19999,$B580,'Nhập'!$O$11:$O$19999)</f>
        <v>0</v>
      </c>
      <c r="I580" s="71">
        <f>SUMIF(Xuat!$I$11:$I$19999,$B580,Xuat!$K$11:$K$19999)</f>
        <v>0</v>
      </c>
      <c r="J580" s="71">
        <f>SUMIF(Xuat!$I$11:$I$19999,$B580,Xuat!$K$11:$K$19999)</f>
        <v>0</v>
      </c>
      <c r="K580" s="71">
        <f t="shared" ref="K580:L580" si="1146">E580+G580-I580</f>
        <v>0</v>
      </c>
      <c r="L580" s="71">
        <f t="shared" si="1146"/>
        <v>0</v>
      </c>
      <c r="M580" s="71">
        <f t="shared" ref="M580:N580" si="1147">E580+G580</f>
        <v>0</v>
      </c>
      <c r="N580" s="71">
        <f t="shared" si="1147"/>
        <v>0</v>
      </c>
      <c r="O580" s="73" t="str">
        <f t="shared" si="5"/>
        <v/>
      </c>
      <c r="P580" s="71">
        <f t="shared" si="6"/>
        <v>0</v>
      </c>
      <c r="Q580" s="74"/>
      <c r="R580" s="75"/>
      <c r="S580" s="75"/>
      <c r="T580" s="75"/>
      <c r="U580" s="75"/>
      <c r="V580" s="75"/>
      <c r="W580" s="75"/>
      <c r="X580" s="75"/>
      <c r="Y580" s="75"/>
      <c r="Z580" s="75"/>
    </row>
    <row r="581" ht="18.75" customHeight="1">
      <c r="A581" s="65"/>
      <c r="B581" s="66"/>
      <c r="C581" s="67" t="str">
        <f t="shared" si="204"/>
        <v/>
      </c>
      <c r="D581" s="68" t="str">
        <f t="shared" si="205"/>
        <v/>
      </c>
      <c r="E581" s="69"/>
      <c r="F581" s="69"/>
      <c r="G581" s="71">
        <f>SUMIF('Nhập'!$J$11:$J$19999,$B581,'Nhập'!$M$11:$M$19999)</f>
        <v>0</v>
      </c>
      <c r="H581" s="71">
        <f>SUMIF('Nhập'!$J$11:$J$19999,$B581,'Nhập'!$O$11:$O$19999)</f>
        <v>0</v>
      </c>
      <c r="I581" s="71">
        <f>SUMIF(Xuat!$I$11:$I$19999,$B581,Xuat!$K$11:$K$19999)</f>
        <v>0</v>
      </c>
      <c r="J581" s="71">
        <f>SUMIF(Xuat!$I$11:$I$19999,$B581,Xuat!$K$11:$K$19999)</f>
        <v>0</v>
      </c>
      <c r="K581" s="71">
        <f t="shared" ref="K581:L581" si="1148">E581+G581-I581</f>
        <v>0</v>
      </c>
      <c r="L581" s="71">
        <f t="shared" si="1148"/>
        <v>0</v>
      </c>
      <c r="M581" s="71">
        <f t="shared" ref="M581:N581" si="1149">E581+G581</f>
        <v>0</v>
      </c>
      <c r="N581" s="71">
        <f t="shared" si="1149"/>
        <v>0</v>
      </c>
      <c r="O581" s="73" t="str">
        <f t="shared" si="5"/>
        <v/>
      </c>
      <c r="P581" s="71">
        <f t="shared" si="6"/>
        <v>0</v>
      </c>
      <c r="Q581" s="74"/>
      <c r="R581" s="75"/>
      <c r="S581" s="75"/>
      <c r="T581" s="75"/>
      <c r="U581" s="75"/>
      <c r="V581" s="75"/>
      <c r="W581" s="75"/>
      <c r="X581" s="75"/>
      <c r="Y581" s="75"/>
      <c r="Z581" s="75"/>
    </row>
    <row r="582" ht="18.75" customHeight="1">
      <c r="A582" s="65"/>
      <c r="B582" s="66"/>
      <c r="C582" s="67" t="str">
        <f t="shared" si="204"/>
        <v/>
      </c>
      <c r="D582" s="68" t="str">
        <f t="shared" si="205"/>
        <v/>
      </c>
      <c r="E582" s="69"/>
      <c r="F582" s="69"/>
      <c r="G582" s="71">
        <f>SUMIF('Nhập'!$J$11:$J$19999,$B582,'Nhập'!$M$11:$M$19999)</f>
        <v>0</v>
      </c>
      <c r="H582" s="71">
        <f>SUMIF('Nhập'!$J$11:$J$19999,$B582,'Nhập'!$O$11:$O$19999)</f>
        <v>0</v>
      </c>
      <c r="I582" s="71">
        <f>SUMIF(Xuat!$I$11:$I$19999,$B582,Xuat!$K$11:$K$19999)</f>
        <v>0</v>
      </c>
      <c r="J582" s="71">
        <f>SUMIF(Xuat!$I$11:$I$19999,$B582,Xuat!$K$11:$K$19999)</f>
        <v>0</v>
      </c>
      <c r="K582" s="71">
        <f t="shared" ref="K582:L582" si="1150">E582+G582-I582</f>
        <v>0</v>
      </c>
      <c r="L582" s="71">
        <f t="shared" si="1150"/>
        <v>0</v>
      </c>
      <c r="M582" s="71">
        <f t="shared" ref="M582:N582" si="1151">E582+G582</f>
        <v>0</v>
      </c>
      <c r="N582" s="71">
        <f t="shared" si="1151"/>
        <v>0</v>
      </c>
      <c r="O582" s="73" t="str">
        <f t="shared" si="5"/>
        <v/>
      </c>
      <c r="P582" s="71">
        <f t="shared" si="6"/>
        <v>0</v>
      </c>
      <c r="Q582" s="74"/>
      <c r="R582" s="75"/>
      <c r="S582" s="75"/>
      <c r="T582" s="75"/>
      <c r="U582" s="75"/>
      <c r="V582" s="75"/>
      <c r="W582" s="75"/>
      <c r="X582" s="75"/>
      <c r="Y582" s="75"/>
      <c r="Z582" s="75"/>
    </row>
    <row r="583" ht="18.75" customHeight="1">
      <c r="A583" s="65"/>
      <c r="B583" s="66"/>
      <c r="C583" s="67" t="str">
        <f t="shared" si="204"/>
        <v/>
      </c>
      <c r="D583" s="68" t="str">
        <f t="shared" si="205"/>
        <v/>
      </c>
      <c r="E583" s="69"/>
      <c r="F583" s="69"/>
      <c r="G583" s="71">
        <f>SUMIF('Nhập'!$J$11:$J$19999,$B583,'Nhập'!$M$11:$M$19999)</f>
        <v>0</v>
      </c>
      <c r="H583" s="71">
        <f>SUMIF('Nhập'!$J$11:$J$19999,$B583,'Nhập'!$O$11:$O$19999)</f>
        <v>0</v>
      </c>
      <c r="I583" s="71">
        <f>SUMIF(Xuat!$I$11:$I$19999,$B583,Xuat!$K$11:$K$19999)</f>
        <v>0</v>
      </c>
      <c r="J583" s="71">
        <f>SUMIF(Xuat!$I$11:$I$19999,$B583,Xuat!$K$11:$K$19999)</f>
        <v>0</v>
      </c>
      <c r="K583" s="71">
        <f t="shared" ref="K583:L583" si="1152">E583+G583-I583</f>
        <v>0</v>
      </c>
      <c r="L583" s="71">
        <f t="shared" si="1152"/>
        <v>0</v>
      </c>
      <c r="M583" s="71">
        <f t="shared" ref="M583:N583" si="1153">E583+G583</f>
        <v>0</v>
      </c>
      <c r="N583" s="71">
        <f t="shared" si="1153"/>
        <v>0</v>
      </c>
      <c r="O583" s="73" t="str">
        <f t="shared" si="5"/>
        <v/>
      </c>
      <c r="P583" s="71">
        <f t="shared" si="6"/>
        <v>0</v>
      </c>
      <c r="Q583" s="74"/>
      <c r="R583" s="75"/>
      <c r="S583" s="75"/>
      <c r="T583" s="75"/>
      <c r="U583" s="75"/>
      <c r="V583" s="75"/>
      <c r="W583" s="75"/>
      <c r="X583" s="75"/>
      <c r="Y583" s="75"/>
      <c r="Z583" s="75"/>
    </row>
    <row r="584" ht="18.75" customHeight="1">
      <c r="A584" s="65"/>
      <c r="B584" s="66"/>
      <c r="C584" s="67" t="str">
        <f t="shared" si="204"/>
        <v/>
      </c>
      <c r="D584" s="68" t="str">
        <f t="shared" si="205"/>
        <v/>
      </c>
      <c r="E584" s="69"/>
      <c r="F584" s="69"/>
      <c r="G584" s="71">
        <f>SUMIF('Nhập'!$J$11:$J$19999,$B584,'Nhập'!$M$11:$M$19999)</f>
        <v>0</v>
      </c>
      <c r="H584" s="71">
        <f>SUMIF('Nhập'!$J$11:$J$19999,$B584,'Nhập'!$O$11:$O$19999)</f>
        <v>0</v>
      </c>
      <c r="I584" s="71">
        <f>SUMIF(Xuat!$I$11:$I$19999,$B584,Xuat!$K$11:$K$19999)</f>
        <v>0</v>
      </c>
      <c r="J584" s="71">
        <f>SUMIF(Xuat!$I$11:$I$19999,$B584,Xuat!$K$11:$K$19999)</f>
        <v>0</v>
      </c>
      <c r="K584" s="71">
        <f t="shared" ref="K584:L584" si="1154">E584+G584-I584</f>
        <v>0</v>
      </c>
      <c r="L584" s="71">
        <f t="shared" si="1154"/>
        <v>0</v>
      </c>
      <c r="M584" s="71">
        <f t="shared" ref="M584:N584" si="1155">E584+G584</f>
        <v>0</v>
      </c>
      <c r="N584" s="71">
        <f t="shared" si="1155"/>
        <v>0</v>
      </c>
      <c r="O584" s="73" t="str">
        <f t="shared" si="5"/>
        <v/>
      </c>
      <c r="P584" s="71">
        <f t="shared" si="6"/>
        <v>0</v>
      </c>
      <c r="Q584" s="74"/>
      <c r="R584" s="75"/>
      <c r="S584" s="75"/>
      <c r="T584" s="75"/>
      <c r="U584" s="75"/>
      <c r="V584" s="75"/>
      <c r="W584" s="75"/>
      <c r="X584" s="75"/>
      <c r="Y584" s="75"/>
      <c r="Z584" s="75"/>
    </row>
    <row r="585" ht="18.75" customHeight="1">
      <c r="A585" s="65"/>
      <c r="B585" s="66"/>
      <c r="C585" s="67" t="str">
        <f t="shared" si="204"/>
        <v/>
      </c>
      <c r="D585" s="68" t="str">
        <f t="shared" si="205"/>
        <v/>
      </c>
      <c r="E585" s="69"/>
      <c r="F585" s="69"/>
      <c r="G585" s="71">
        <f>SUMIF('Nhập'!$J$11:$J$19999,$B585,'Nhập'!$M$11:$M$19999)</f>
        <v>0</v>
      </c>
      <c r="H585" s="71">
        <f>SUMIF('Nhập'!$J$11:$J$19999,$B585,'Nhập'!$O$11:$O$19999)</f>
        <v>0</v>
      </c>
      <c r="I585" s="71">
        <f>SUMIF(Xuat!$I$11:$I$19999,$B585,Xuat!$K$11:$K$19999)</f>
        <v>0</v>
      </c>
      <c r="J585" s="71">
        <f>SUMIF(Xuat!$I$11:$I$19999,$B585,Xuat!$K$11:$K$19999)</f>
        <v>0</v>
      </c>
      <c r="K585" s="71">
        <f t="shared" ref="K585:L585" si="1156">E585+G585-I585</f>
        <v>0</v>
      </c>
      <c r="L585" s="71">
        <f t="shared" si="1156"/>
        <v>0</v>
      </c>
      <c r="M585" s="71">
        <f t="shared" ref="M585:N585" si="1157">E585+G585</f>
        <v>0</v>
      </c>
      <c r="N585" s="71">
        <f t="shared" si="1157"/>
        <v>0</v>
      </c>
      <c r="O585" s="73" t="str">
        <f t="shared" si="5"/>
        <v/>
      </c>
      <c r="P585" s="71">
        <f t="shared" si="6"/>
        <v>0</v>
      </c>
      <c r="Q585" s="74"/>
      <c r="R585" s="75"/>
      <c r="S585" s="75"/>
      <c r="T585" s="75"/>
      <c r="U585" s="75"/>
      <c r="V585" s="75"/>
      <c r="W585" s="75"/>
      <c r="X585" s="75"/>
      <c r="Y585" s="75"/>
      <c r="Z585" s="75"/>
    </row>
    <row r="586" ht="18.75" customHeight="1">
      <c r="A586" s="65"/>
      <c r="B586" s="66"/>
      <c r="C586" s="67" t="str">
        <f t="shared" si="204"/>
        <v/>
      </c>
      <c r="D586" s="68" t="str">
        <f t="shared" si="205"/>
        <v/>
      </c>
      <c r="E586" s="69"/>
      <c r="F586" s="69"/>
      <c r="G586" s="71">
        <f>SUMIF('Nhập'!$J$11:$J$19999,$B586,'Nhập'!$M$11:$M$19999)</f>
        <v>0</v>
      </c>
      <c r="H586" s="71">
        <f>SUMIF('Nhập'!$J$11:$J$19999,$B586,'Nhập'!$O$11:$O$19999)</f>
        <v>0</v>
      </c>
      <c r="I586" s="71">
        <f>SUMIF(Xuat!$I$11:$I$19999,$B586,Xuat!$K$11:$K$19999)</f>
        <v>0</v>
      </c>
      <c r="J586" s="71">
        <f>SUMIF(Xuat!$I$11:$I$19999,$B586,Xuat!$K$11:$K$19999)</f>
        <v>0</v>
      </c>
      <c r="K586" s="71">
        <f t="shared" ref="K586:L586" si="1158">E586+G586-I586</f>
        <v>0</v>
      </c>
      <c r="L586" s="71">
        <f t="shared" si="1158"/>
        <v>0</v>
      </c>
      <c r="M586" s="71">
        <f t="shared" ref="M586:N586" si="1159">E586+G586</f>
        <v>0</v>
      </c>
      <c r="N586" s="71">
        <f t="shared" si="1159"/>
        <v>0</v>
      </c>
      <c r="O586" s="73" t="str">
        <f t="shared" si="5"/>
        <v/>
      </c>
      <c r="P586" s="71">
        <f t="shared" si="6"/>
        <v>0</v>
      </c>
      <c r="Q586" s="74"/>
      <c r="R586" s="75"/>
      <c r="S586" s="75"/>
      <c r="T586" s="75"/>
      <c r="U586" s="75"/>
      <c r="V586" s="75"/>
      <c r="W586" s="75"/>
      <c r="X586" s="75"/>
      <c r="Y586" s="75"/>
      <c r="Z586" s="75"/>
    </row>
    <row r="587" ht="18.75" customHeight="1">
      <c r="A587" s="65"/>
      <c r="B587" s="66"/>
      <c r="C587" s="67" t="str">
        <f t="shared" si="204"/>
        <v/>
      </c>
      <c r="D587" s="68" t="str">
        <f t="shared" si="205"/>
        <v/>
      </c>
      <c r="E587" s="69"/>
      <c r="F587" s="69"/>
      <c r="G587" s="71">
        <f>SUMIF('Nhập'!$J$11:$J$19999,$B587,'Nhập'!$M$11:$M$19999)</f>
        <v>0</v>
      </c>
      <c r="H587" s="71">
        <f>SUMIF('Nhập'!$J$11:$J$19999,$B587,'Nhập'!$O$11:$O$19999)</f>
        <v>0</v>
      </c>
      <c r="I587" s="71">
        <f>SUMIF(Xuat!$I$11:$I$19999,$B587,Xuat!$K$11:$K$19999)</f>
        <v>0</v>
      </c>
      <c r="J587" s="71">
        <f>SUMIF(Xuat!$I$11:$I$19999,$B587,Xuat!$K$11:$K$19999)</f>
        <v>0</v>
      </c>
      <c r="K587" s="71">
        <f t="shared" ref="K587:L587" si="1160">E587+G587-I587</f>
        <v>0</v>
      </c>
      <c r="L587" s="71">
        <f t="shared" si="1160"/>
        <v>0</v>
      </c>
      <c r="M587" s="71">
        <f t="shared" ref="M587:N587" si="1161">E587+G587</f>
        <v>0</v>
      </c>
      <c r="N587" s="71">
        <f t="shared" si="1161"/>
        <v>0</v>
      </c>
      <c r="O587" s="73" t="str">
        <f t="shared" si="5"/>
        <v/>
      </c>
      <c r="P587" s="71">
        <f t="shared" si="6"/>
        <v>0</v>
      </c>
      <c r="Q587" s="74"/>
      <c r="R587" s="75"/>
      <c r="S587" s="75"/>
      <c r="T587" s="75"/>
      <c r="U587" s="75"/>
      <c r="V587" s="75"/>
      <c r="W587" s="75"/>
      <c r="X587" s="75"/>
      <c r="Y587" s="75"/>
      <c r="Z587" s="75"/>
    </row>
    <row r="588" ht="18.75" customHeight="1">
      <c r="A588" s="65"/>
      <c r="B588" s="66"/>
      <c r="C588" s="67" t="str">
        <f t="shared" si="204"/>
        <v/>
      </c>
      <c r="D588" s="68" t="str">
        <f t="shared" si="205"/>
        <v/>
      </c>
      <c r="E588" s="69"/>
      <c r="F588" s="69"/>
      <c r="G588" s="71">
        <f>SUMIF('Nhập'!$J$11:$J$19999,$B588,'Nhập'!$M$11:$M$19999)</f>
        <v>0</v>
      </c>
      <c r="H588" s="71">
        <f>SUMIF('Nhập'!$J$11:$J$19999,$B588,'Nhập'!$O$11:$O$19999)</f>
        <v>0</v>
      </c>
      <c r="I588" s="71">
        <f>SUMIF(Xuat!$I$11:$I$19999,$B588,Xuat!$K$11:$K$19999)</f>
        <v>0</v>
      </c>
      <c r="J588" s="71">
        <f>SUMIF(Xuat!$I$11:$I$19999,$B588,Xuat!$K$11:$K$19999)</f>
        <v>0</v>
      </c>
      <c r="K588" s="71">
        <f t="shared" ref="K588:L588" si="1162">E588+G588-I588</f>
        <v>0</v>
      </c>
      <c r="L588" s="71">
        <f t="shared" si="1162"/>
        <v>0</v>
      </c>
      <c r="M588" s="71">
        <f t="shared" ref="M588:N588" si="1163">E588+G588</f>
        <v>0</v>
      </c>
      <c r="N588" s="71">
        <f t="shared" si="1163"/>
        <v>0</v>
      </c>
      <c r="O588" s="73" t="str">
        <f t="shared" si="5"/>
        <v/>
      </c>
      <c r="P588" s="71">
        <f t="shared" si="6"/>
        <v>0</v>
      </c>
      <c r="Q588" s="74"/>
      <c r="R588" s="75"/>
      <c r="S588" s="75"/>
      <c r="T588" s="75"/>
      <c r="U588" s="75"/>
      <c r="V588" s="75"/>
      <c r="W588" s="75"/>
      <c r="X588" s="75"/>
      <c r="Y588" s="75"/>
      <c r="Z588" s="75"/>
    </row>
    <row r="589" ht="18.75" customHeight="1">
      <c r="A589" s="65"/>
      <c r="B589" s="66"/>
      <c r="C589" s="67" t="str">
        <f t="shared" si="204"/>
        <v/>
      </c>
      <c r="D589" s="68" t="str">
        <f t="shared" si="205"/>
        <v/>
      </c>
      <c r="E589" s="69"/>
      <c r="F589" s="69"/>
      <c r="G589" s="71">
        <f>SUMIF('Nhập'!$J$11:$J$19999,$B589,'Nhập'!$M$11:$M$19999)</f>
        <v>0</v>
      </c>
      <c r="H589" s="71">
        <f>SUMIF('Nhập'!$J$11:$J$19999,$B589,'Nhập'!$O$11:$O$19999)</f>
        <v>0</v>
      </c>
      <c r="I589" s="71">
        <f>SUMIF(Xuat!$I$11:$I$19999,$B589,Xuat!$K$11:$K$19999)</f>
        <v>0</v>
      </c>
      <c r="J589" s="71">
        <f>SUMIF(Xuat!$I$11:$I$19999,$B589,Xuat!$K$11:$K$19999)</f>
        <v>0</v>
      </c>
      <c r="K589" s="71">
        <f t="shared" ref="K589:L589" si="1164">E589+G589-I589</f>
        <v>0</v>
      </c>
      <c r="L589" s="71">
        <f t="shared" si="1164"/>
        <v>0</v>
      </c>
      <c r="M589" s="71">
        <f t="shared" ref="M589:N589" si="1165">E589+G589</f>
        <v>0</v>
      </c>
      <c r="N589" s="71">
        <f t="shared" si="1165"/>
        <v>0</v>
      </c>
      <c r="O589" s="73" t="str">
        <f t="shared" si="5"/>
        <v/>
      </c>
      <c r="P589" s="71">
        <f t="shared" si="6"/>
        <v>0</v>
      </c>
      <c r="Q589" s="74"/>
      <c r="R589" s="75"/>
      <c r="S589" s="75"/>
      <c r="T589" s="75"/>
      <c r="U589" s="75"/>
      <c r="V589" s="75"/>
      <c r="W589" s="75"/>
      <c r="X589" s="75"/>
      <c r="Y589" s="75"/>
      <c r="Z589" s="75"/>
    </row>
    <row r="590" ht="18.75" customHeight="1">
      <c r="A590" s="65"/>
      <c r="B590" s="66"/>
      <c r="C590" s="67" t="str">
        <f t="shared" si="204"/>
        <v/>
      </c>
      <c r="D590" s="68" t="str">
        <f t="shared" si="205"/>
        <v/>
      </c>
      <c r="E590" s="69"/>
      <c r="F590" s="69"/>
      <c r="G590" s="71">
        <f>SUMIF('Nhập'!$J$11:$J$19999,$B590,'Nhập'!$M$11:$M$19999)</f>
        <v>0</v>
      </c>
      <c r="H590" s="71">
        <f>SUMIF('Nhập'!$J$11:$J$19999,$B590,'Nhập'!$O$11:$O$19999)</f>
        <v>0</v>
      </c>
      <c r="I590" s="71">
        <f>SUMIF(Xuat!$I$11:$I$19999,$B590,Xuat!$K$11:$K$19999)</f>
        <v>0</v>
      </c>
      <c r="J590" s="71">
        <f>SUMIF(Xuat!$I$11:$I$19999,$B590,Xuat!$K$11:$K$19999)</f>
        <v>0</v>
      </c>
      <c r="K590" s="71">
        <f t="shared" ref="K590:L590" si="1166">E590+G590-I590</f>
        <v>0</v>
      </c>
      <c r="L590" s="71">
        <f t="shared" si="1166"/>
        <v>0</v>
      </c>
      <c r="M590" s="71">
        <f t="shared" ref="M590:N590" si="1167">E590+G590</f>
        <v>0</v>
      </c>
      <c r="N590" s="71">
        <f t="shared" si="1167"/>
        <v>0</v>
      </c>
      <c r="O590" s="73" t="str">
        <f t="shared" si="5"/>
        <v/>
      </c>
      <c r="P590" s="71">
        <f t="shared" si="6"/>
        <v>0</v>
      </c>
      <c r="Q590" s="74"/>
      <c r="R590" s="75"/>
      <c r="S590" s="75"/>
      <c r="T590" s="75"/>
      <c r="U590" s="75"/>
      <c r="V590" s="75"/>
      <c r="W590" s="75"/>
      <c r="X590" s="75"/>
      <c r="Y590" s="75"/>
      <c r="Z590" s="75"/>
    </row>
    <row r="591" ht="18.75" customHeight="1">
      <c r="A591" s="65"/>
      <c r="B591" s="66"/>
      <c r="C591" s="67" t="str">
        <f t="shared" si="204"/>
        <v/>
      </c>
      <c r="D591" s="68" t="str">
        <f t="shared" si="205"/>
        <v/>
      </c>
      <c r="E591" s="69"/>
      <c r="F591" s="69"/>
      <c r="G591" s="71">
        <f>SUMIF('Nhập'!$J$11:$J$19999,$B591,'Nhập'!$M$11:$M$19999)</f>
        <v>0</v>
      </c>
      <c r="H591" s="71">
        <f>SUMIF('Nhập'!$J$11:$J$19999,$B591,'Nhập'!$O$11:$O$19999)</f>
        <v>0</v>
      </c>
      <c r="I591" s="71">
        <f>SUMIF(Xuat!$I$11:$I$19999,$B591,Xuat!$K$11:$K$19999)</f>
        <v>0</v>
      </c>
      <c r="J591" s="71">
        <f>SUMIF(Xuat!$I$11:$I$19999,$B591,Xuat!$K$11:$K$19999)</f>
        <v>0</v>
      </c>
      <c r="K591" s="71">
        <f t="shared" ref="K591:L591" si="1168">E591+G591-I591</f>
        <v>0</v>
      </c>
      <c r="L591" s="71">
        <f t="shared" si="1168"/>
        <v>0</v>
      </c>
      <c r="M591" s="71">
        <f t="shared" ref="M591:N591" si="1169">E591+G591</f>
        <v>0</v>
      </c>
      <c r="N591" s="71">
        <f t="shared" si="1169"/>
        <v>0</v>
      </c>
      <c r="O591" s="73" t="str">
        <f t="shared" si="5"/>
        <v/>
      </c>
      <c r="P591" s="71">
        <f t="shared" si="6"/>
        <v>0</v>
      </c>
      <c r="Q591" s="74"/>
      <c r="R591" s="75"/>
      <c r="S591" s="75"/>
      <c r="T591" s="75"/>
      <c r="U591" s="75"/>
      <c r="V591" s="75"/>
      <c r="W591" s="75"/>
      <c r="X591" s="75"/>
      <c r="Y591" s="75"/>
      <c r="Z591" s="75"/>
    </row>
    <row r="592" ht="18.75" customHeight="1">
      <c r="A592" s="65"/>
      <c r="B592" s="66"/>
      <c r="C592" s="67" t="str">
        <f t="shared" si="204"/>
        <v/>
      </c>
      <c r="D592" s="68" t="str">
        <f t="shared" si="205"/>
        <v/>
      </c>
      <c r="E592" s="69"/>
      <c r="F592" s="69"/>
      <c r="G592" s="71">
        <f>SUMIF('Nhập'!$J$11:$J$19999,$B592,'Nhập'!$M$11:$M$19999)</f>
        <v>0</v>
      </c>
      <c r="H592" s="71">
        <f>SUMIF('Nhập'!$J$11:$J$19999,$B592,'Nhập'!$O$11:$O$19999)</f>
        <v>0</v>
      </c>
      <c r="I592" s="71">
        <f>SUMIF(Xuat!$I$11:$I$19999,$B592,Xuat!$K$11:$K$19999)</f>
        <v>0</v>
      </c>
      <c r="J592" s="71">
        <f>SUMIF(Xuat!$I$11:$I$19999,$B592,Xuat!$K$11:$K$19999)</f>
        <v>0</v>
      </c>
      <c r="K592" s="71">
        <f t="shared" ref="K592:L592" si="1170">E592+G592-I592</f>
        <v>0</v>
      </c>
      <c r="L592" s="71">
        <f t="shared" si="1170"/>
        <v>0</v>
      </c>
      <c r="M592" s="71">
        <f t="shared" ref="M592:N592" si="1171">E592+G592</f>
        <v>0</v>
      </c>
      <c r="N592" s="71">
        <f t="shared" si="1171"/>
        <v>0</v>
      </c>
      <c r="O592" s="73" t="str">
        <f t="shared" si="5"/>
        <v/>
      </c>
      <c r="P592" s="71">
        <f t="shared" si="6"/>
        <v>0</v>
      </c>
      <c r="Q592" s="74"/>
      <c r="R592" s="75"/>
      <c r="S592" s="75"/>
      <c r="T592" s="75"/>
      <c r="U592" s="75"/>
      <c r="V592" s="75"/>
      <c r="W592" s="75"/>
      <c r="X592" s="75"/>
      <c r="Y592" s="75"/>
      <c r="Z592" s="75"/>
    </row>
    <row r="593" ht="18.75" customHeight="1">
      <c r="A593" s="65"/>
      <c r="B593" s="66"/>
      <c r="C593" s="67" t="str">
        <f t="shared" si="204"/>
        <v/>
      </c>
      <c r="D593" s="68" t="str">
        <f t="shared" si="205"/>
        <v/>
      </c>
      <c r="E593" s="69"/>
      <c r="F593" s="69"/>
      <c r="G593" s="71">
        <f>SUMIF('Nhập'!$J$11:$J$19999,$B593,'Nhập'!$M$11:$M$19999)</f>
        <v>0</v>
      </c>
      <c r="H593" s="71">
        <f>SUMIF('Nhập'!$J$11:$J$19999,$B593,'Nhập'!$O$11:$O$19999)</f>
        <v>0</v>
      </c>
      <c r="I593" s="71">
        <f>SUMIF(Xuat!$I$11:$I$19999,$B593,Xuat!$K$11:$K$19999)</f>
        <v>0</v>
      </c>
      <c r="J593" s="71">
        <f>SUMIF(Xuat!$I$11:$I$19999,$B593,Xuat!$K$11:$K$19999)</f>
        <v>0</v>
      </c>
      <c r="K593" s="71">
        <f t="shared" ref="K593:L593" si="1172">E593+G593-I593</f>
        <v>0</v>
      </c>
      <c r="L593" s="71">
        <f t="shared" si="1172"/>
        <v>0</v>
      </c>
      <c r="M593" s="71">
        <f t="shared" ref="M593:N593" si="1173">E593+G593</f>
        <v>0</v>
      </c>
      <c r="N593" s="71">
        <f t="shared" si="1173"/>
        <v>0</v>
      </c>
      <c r="O593" s="73" t="str">
        <f t="shared" si="5"/>
        <v/>
      </c>
      <c r="P593" s="71">
        <f t="shared" si="6"/>
        <v>0</v>
      </c>
      <c r="Q593" s="74"/>
      <c r="R593" s="75"/>
      <c r="S593" s="75"/>
      <c r="T593" s="75"/>
      <c r="U593" s="75"/>
      <c r="V593" s="75"/>
      <c r="W593" s="75"/>
      <c r="X593" s="75"/>
      <c r="Y593" s="75"/>
      <c r="Z593" s="75"/>
    </row>
    <row r="594" ht="18.75" customHeight="1">
      <c r="A594" s="65"/>
      <c r="B594" s="66"/>
      <c r="C594" s="67" t="str">
        <f t="shared" si="204"/>
        <v/>
      </c>
      <c r="D594" s="68" t="str">
        <f t="shared" si="205"/>
        <v/>
      </c>
      <c r="E594" s="69"/>
      <c r="F594" s="69"/>
      <c r="G594" s="71">
        <f>SUMIF('Nhập'!$J$11:$J$19999,$B594,'Nhập'!$M$11:$M$19999)</f>
        <v>0</v>
      </c>
      <c r="H594" s="71">
        <f>SUMIF('Nhập'!$J$11:$J$19999,$B594,'Nhập'!$O$11:$O$19999)</f>
        <v>0</v>
      </c>
      <c r="I594" s="71">
        <f>SUMIF(Xuat!$I$11:$I$19999,$B594,Xuat!$K$11:$K$19999)</f>
        <v>0</v>
      </c>
      <c r="J594" s="71">
        <f>SUMIF(Xuat!$I$11:$I$19999,$B594,Xuat!$K$11:$K$19999)</f>
        <v>0</v>
      </c>
      <c r="K594" s="71">
        <f t="shared" ref="K594:L594" si="1174">E594+G594-I594</f>
        <v>0</v>
      </c>
      <c r="L594" s="71">
        <f t="shared" si="1174"/>
        <v>0</v>
      </c>
      <c r="M594" s="71">
        <f t="shared" ref="M594:N594" si="1175">E594+G594</f>
        <v>0</v>
      </c>
      <c r="N594" s="71">
        <f t="shared" si="1175"/>
        <v>0</v>
      </c>
      <c r="O594" s="73" t="str">
        <f t="shared" si="5"/>
        <v/>
      </c>
      <c r="P594" s="71">
        <f t="shared" si="6"/>
        <v>0</v>
      </c>
      <c r="Q594" s="74"/>
      <c r="R594" s="75"/>
      <c r="S594" s="75"/>
      <c r="T594" s="75"/>
      <c r="U594" s="75"/>
      <c r="V594" s="75"/>
      <c r="W594" s="75"/>
      <c r="X594" s="75"/>
      <c r="Y594" s="75"/>
      <c r="Z594" s="75"/>
    </row>
    <row r="595" ht="18.75" customHeight="1">
      <c r="A595" s="65"/>
      <c r="B595" s="66"/>
      <c r="C595" s="67" t="str">
        <f t="shared" si="204"/>
        <v/>
      </c>
      <c r="D595" s="68" t="str">
        <f t="shared" si="205"/>
        <v/>
      </c>
      <c r="E595" s="69"/>
      <c r="F595" s="69"/>
      <c r="G595" s="71">
        <f>SUMIF('Nhập'!$J$11:$J$19999,$B595,'Nhập'!$M$11:$M$19999)</f>
        <v>0</v>
      </c>
      <c r="H595" s="71">
        <f>SUMIF('Nhập'!$J$11:$J$19999,$B595,'Nhập'!$O$11:$O$19999)</f>
        <v>0</v>
      </c>
      <c r="I595" s="71">
        <f>SUMIF(Xuat!$I$11:$I$19999,$B595,Xuat!$K$11:$K$19999)</f>
        <v>0</v>
      </c>
      <c r="J595" s="71">
        <f>SUMIF(Xuat!$I$11:$I$19999,$B595,Xuat!$K$11:$K$19999)</f>
        <v>0</v>
      </c>
      <c r="K595" s="71">
        <f t="shared" ref="K595:L595" si="1176">E595+G595-I595</f>
        <v>0</v>
      </c>
      <c r="L595" s="71">
        <f t="shared" si="1176"/>
        <v>0</v>
      </c>
      <c r="M595" s="71">
        <f t="shared" ref="M595:N595" si="1177">E595+G595</f>
        <v>0</v>
      </c>
      <c r="N595" s="71">
        <f t="shared" si="1177"/>
        <v>0</v>
      </c>
      <c r="O595" s="73" t="str">
        <f t="shared" si="5"/>
        <v/>
      </c>
      <c r="P595" s="71">
        <f t="shared" si="6"/>
        <v>0</v>
      </c>
      <c r="Q595" s="74"/>
      <c r="R595" s="75"/>
      <c r="S595" s="75"/>
      <c r="T595" s="75"/>
      <c r="U595" s="75"/>
      <c r="V595" s="75"/>
      <c r="W595" s="75"/>
      <c r="X595" s="75"/>
      <c r="Y595" s="75"/>
      <c r="Z595" s="75"/>
    </row>
    <row r="596" ht="18.75" customHeight="1">
      <c r="A596" s="65"/>
      <c r="B596" s="66"/>
      <c r="C596" s="67" t="str">
        <f t="shared" si="204"/>
        <v/>
      </c>
      <c r="D596" s="68" t="str">
        <f t="shared" si="205"/>
        <v/>
      </c>
      <c r="E596" s="69"/>
      <c r="F596" s="69"/>
      <c r="G596" s="71">
        <f>SUMIF('Nhập'!$J$11:$J$19999,$B596,'Nhập'!$M$11:$M$19999)</f>
        <v>0</v>
      </c>
      <c r="H596" s="71">
        <f>SUMIF('Nhập'!$J$11:$J$19999,$B596,'Nhập'!$O$11:$O$19999)</f>
        <v>0</v>
      </c>
      <c r="I596" s="71">
        <f>SUMIF(Xuat!$I$11:$I$19999,$B596,Xuat!$K$11:$K$19999)</f>
        <v>0</v>
      </c>
      <c r="J596" s="71">
        <f>SUMIF(Xuat!$I$11:$I$19999,$B596,Xuat!$K$11:$K$19999)</f>
        <v>0</v>
      </c>
      <c r="K596" s="71">
        <f t="shared" ref="K596:L596" si="1178">E596+G596-I596</f>
        <v>0</v>
      </c>
      <c r="L596" s="71">
        <f t="shared" si="1178"/>
        <v>0</v>
      </c>
      <c r="M596" s="71">
        <f t="shared" ref="M596:N596" si="1179">E596+G596</f>
        <v>0</v>
      </c>
      <c r="N596" s="71">
        <f t="shared" si="1179"/>
        <v>0</v>
      </c>
      <c r="O596" s="73" t="str">
        <f t="shared" si="5"/>
        <v/>
      </c>
      <c r="P596" s="71">
        <f t="shared" si="6"/>
        <v>0</v>
      </c>
      <c r="Q596" s="74"/>
      <c r="R596" s="75"/>
      <c r="S596" s="75"/>
      <c r="T596" s="75"/>
      <c r="U596" s="75"/>
      <c r="V596" s="75"/>
      <c r="W596" s="75"/>
      <c r="X596" s="75"/>
      <c r="Y596" s="75"/>
      <c r="Z596" s="75"/>
    </row>
    <row r="597" ht="18.75" customHeight="1">
      <c r="A597" s="65"/>
      <c r="B597" s="66"/>
      <c r="C597" s="67" t="str">
        <f t="shared" si="204"/>
        <v/>
      </c>
      <c r="D597" s="68" t="str">
        <f t="shared" si="205"/>
        <v/>
      </c>
      <c r="E597" s="69"/>
      <c r="F597" s="69"/>
      <c r="G597" s="71">
        <f>SUMIF('Nhập'!$J$11:$J$19999,$B597,'Nhập'!$M$11:$M$19999)</f>
        <v>0</v>
      </c>
      <c r="H597" s="71">
        <f>SUMIF('Nhập'!$J$11:$J$19999,$B597,'Nhập'!$O$11:$O$19999)</f>
        <v>0</v>
      </c>
      <c r="I597" s="71">
        <f>SUMIF(Xuat!$I$11:$I$19999,$B597,Xuat!$K$11:$K$19999)</f>
        <v>0</v>
      </c>
      <c r="J597" s="71">
        <f>SUMIF(Xuat!$I$11:$I$19999,$B597,Xuat!$K$11:$K$19999)</f>
        <v>0</v>
      </c>
      <c r="K597" s="71">
        <f t="shared" ref="K597:L597" si="1180">E597+G597-I597</f>
        <v>0</v>
      </c>
      <c r="L597" s="71">
        <f t="shared" si="1180"/>
        <v>0</v>
      </c>
      <c r="M597" s="71">
        <f t="shared" ref="M597:N597" si="1181">E597+G597</f>
        <v>0</v>
      </c>
      <c r="N597" s="71">
        <f t="shared" si="1181"/>
        <v>0</v>
      </c>
      <c r="O597" s="73" t="str">
        <f t="shared" si="5"/>
        <v/>
      </c>
      <c r="P597" s="71">
        <f t="shared" si="6"/>
        <v>0</v>
      </c>
      <c r="Q597" s="74"/>
      <c r="R597" s="75"/>
      <c r="S597" s="75"/>
      <c r="T597" s="75"/>
      <c r="U597" s="75"/>
      <c r="V597" s="75"/>
      <c r="W597" s="75"/>
      <c r="X597" s="75"/>
      <c r="Y597" s="75"/>
      <c r="Z597" s="75"/>
    </row>
    <row r="598" ht="18.75" customHeight="1">
      <c r="A598" s="65"/>
      <c r="B598" s="66"/>
      <c r="C598" s="67" t="str">
        <f t="shared" si="204"/>
        <v/>
      </c>
      <c r="D598" s="68" t="str">
        <f t="shared" si="205"/>
        <v/>
      </c>
      <c r="E598" s="69"/>
      <c r="F598" s="69"/>
      <c r="G598" s="71">
        <f>SUMIF('Nhập'!$J$11:$J$19999,$B598,'Nhập'!$M$11:$M$19999)</f>
        <v>0</v>
      </c>
      <c r="H598" s="71">
        <f>SUMIF('Nhập'!$J$11:$J$19999,$B598,'Nhập'!$O$11:$O$19999)</f>
        <v>0</v>
      </c>
      <c r="I598" s="71">
        <f>SUMIF(Xuat!$I$11:$I$19999,$B598,Xuat!$K$11:$K$19999)</f>
        <v>0</v>
      </c>
      <c r="J598" s="71">
        <f>SUMIF(Xuat!$I$11:$I$19999,$B598,Xuat!$K$11:$K$19999)</f>
        <v>0</v>
      </c>
      <c r="K598" s="71">
        <f t="shared" ref="K598:L598" si="1182">E598+G598-I598</f>
        <v>0</v>
      </c>
      <c r="L598" s="71">
        <f t="shared" si="1182"/>
        <v>0</v>
      </c>
      <c r="M598" s="71">
        <f t="shared" ref="M598:N598" si="1183">E598+G598</f>
        <v>0</v>
      </c>
      <c r="N598" s="71">
        <f t="shared" si="1183"/>
        <v>0</v>
      </c>
      <c r="O598" s="73" t="str">
        <f t="shared" si="5"/>
        <v/>
      </c>
      <c r="P598" s="71">
        <f t="shared" si="6"/>
        <v>0</v>
      </c>
      <c r="Q598" s="74"/>
      <c r="R598" s="75"/>
      <c r="S598" s="75"/>
      <c r="T598" s="75"/>
      <c r="U598" s="75"/>
      <c r="V598" s="75"/>
      <c r="W598" s="75"/>
      <c r="X598" s="75"/>
      <c r="Y598" s="75"/>
      <c r="Z598" s="75"/>
    </row>
    <row r="599" ht="18.75" customHeight="1">
      <c r="A599" s="65"/>
      <c r="B599" s="66"/>
      <c r="C599" s="67" t="str">
        <f t="shared" si="204"/>
        <v/>
      </c>
      <c r="D599" s="68" t="str">
        <f t="shared" si="205"/>
        <v/>
      </c>
      <c r="E599" s="69"/>
      <c r="F599" s="69"/>
      <c r="G599" s="71">
        <f>SUMIF('Nhập'!$J$11:$J$19999,$B599,'Nhập'!$M$11:$M$19999)</f>
        <v>0</v>
      </c>
      <c r="H599" s="71">
        <f>SUMIF('Nhập'!$J$11:$J$19999,$B599,'Nhập'!$O$11:$O$19999)</f>
        <v>0</v>
      </c>
      <c r="I599" s="71">
        <f>SUMIF(Xuat!$I$11:$I$19999,$B599,Xuat!$K$11:$K$19999)</f>
        <v>0</v>
      </c>
      <c r="J599" s="71">
        <f>SUMIF(Xuat!$I$11:$I$19999,$B599,Xuat!$K$11:$K$19999)</f>
        <v>0</v>
      </c>
      <c r="K599" s="71">
        <f t="shared" ref="K599:L599" si="1184">E599+G599-I599</f>
        <v>0</v>
      </c>
      <c r="L599" s="71">
        <f t="shared" si="1184"/>
        <v>0</v>
      </c>
      <c r="M599" s="71">
        <f t="shared" ref="M599:N599" si="1185">E599+G599</f>
        <v>0</v>
      </c>
      <c r="N599" s="71">
        <f t="shared" si="1185"/>
        <v>0</v>
      </c>
      <c r="O599" s="73" t="str">
        <f t="shared" si="5"/>
        <v/>
      </c>
      <c r="P599" s="71">
        <f t="shared" si="6"/>
        <v>0</v>
      </c>
      <c r="Q599" s="74"/>
      <c r="R599" s="75"/>
      <c r="S599" s="75"/>
      <c r="T599" s="75"/>
      <c r="U599" s="75"/>
      <c r="V599" s="75"/>
      <c r="W599" s="75"/>
      <c r="X599" s="75"/>
      <c r="Y599" s="75"/>
      <c r="Z599" s="75"/>
    </row>
    <row r="600" ht="18.75" customHeight="1">
      <c r="A600" s="65"/>
      <c r="B600" s="66"/>
      <c r="C600" s="67" t="str">
        <f t="shared" si="204"/>
        <v/>
      </c>
      <c r="D600" s="68" t="str">
        <f t="shared" si="205"/>
        <v/>
      </c>
      <c r="E600" s="69"/>
      <c r="F600" s="69"/>
      <c r="G600" s="71">
        <f>SUMIF('Nhập'!$J$11:$J$19999,$B600,'Nhập'!$M$11:$M$19999)</f>
        <v>0</v>
      </c>
      <c r="H600" s="71">
        <f>SUMIF('Nhập'!$J$11:$J$19999,$B600,'Nhập'!$O$11:$O$19999)</f>
        <v>0</v>
      </c>
      <c r="I600" s="71">
        <f>SUMIF(Xuat!$I$11:$I$19999,$B600,Xuat!$K$11:$K$19999)</f>
        <v>0</v>
      </c>
      <c r="J600" s="71">
        <f>SUMIF(Xuat!$I$11:$I$19999,$B600,Xuat!$K$11:$K$19999)</f>
        <v>0</v>
      </c>
      <c r="K600" s="71">
        <f t="shared" ref="K600:L600" si="1186">E600+G600-I600</f>
        <v>0</v>
      </c>
      <c r="L600" s="71">
        <f t="shared" si="1186"/>
        <v>0</v>
      </c>
      <c r="M600" s="71">
        <f t="shared" ref="M600:N600" si="1187">E600+G600</f>
        <v>0</v>
      </c>
      <c r="N600" s="71">
        <f t="shared" si="1187"/>
        <v>0</v>
      </c>
      <c r="O600" s="73" t="str">
        <f t="shared" si="5"/>
        <v/>
      </c>
      <c r="P600" s="71">
        <f t="shared" si="6"/>
        <v>0</v>
      </c>
      <c r="Q600" s="74"/>
      <c r="R600" s="75"/>
      <c r="S600" s="75"/>
      <c r="T600" s="75"/>
      <c r="U600" s="75"/>
      <c r="V600" s="75"/>
      <c r="W600" s="75"/>
      <c r="X600" s="75"/>
      <c r="Y600" s="75"/>
      <c r="Z600" s="75"/>
    </row>
    <row r="601" ht="18.75" customHeight="1">
      <c r="A601" s="65"/>
      <c r="B601" s="66"/>
      <c r="C601" s="67" t="str">
        <f t="shared" si="204"/>
        <v/>
      </c>
      <c r="D601" s="68" t="str">
        <f t="shared" si="205"/>
        <v/>
      </c>
      <c r="E601" s="69"/>
      <c r="F601" s="69"/>
      <c r="G601" s="71">
        <f>SUMIF('Nhập'!$J$11:$J$19999,$B601,'Nhập'!$M$11:$M$19999)</f>
        <v>0</v>
      </c>
      <c r="H601" s="71">
        <f>SUMIF('Nhập'!$J$11:$J$19999,$B601,'Nhập'!$O$11:$O$19999)</f>
        <v>0</v>
      </c>
      <c r="I601" s="71">
        <f>SUMIF(Xuat!$I$11:$I$19999,$B601,Xuat!$K$11:$K$19999)</f>
        <v>0</v>
      </c>
      <c r="J601" s="71">
        <f>SUMIF(Xuat!$I$11:$I$19999,$B601,Xuat!$K$11:$K$19999)</f>
        <v>0</v>
      </c>
      <c r="K601" s="71">
        <f t="shared" ref="K601:L601" si="1188">E601+G601-I601</f>
        <v>0</v>
      </c>
      <c r="L601" s="71">
        <f t="shared" si="1188"/>
        <v>0</v>
      </c>
      <c r="M601" s="71">
        <f t="shared" ref="M601:N601" si="1189">E601+G601</f>
        <v>0</v>
      </c>
      <c r="N601" s="71">
        <f t="shared" si="1189"/>
        <v>0</v>
      </c>
      <c r="O601" s="73" t="str">
        <f t="shared" si="5"/>
        <v/>
      </c>
      <c r="P601" s="71">
        <f t="shared" si="6"/>
        <v>0</v>
      </c>
      <c r="Q601" s="74"/>
      <c r="R601" s="75"/>
      <c r="S601" s="75"/>
      <c r="T601" s="75"/>
      <c r="U601" s="75"/>
      <c r="V601" s="75"/>
      <c r="W601" s="75"/>
      <c r="X601" s="75"/>
      <c r="Y601" s="75"/>
      <c r="Z601" s="75"/>
    </row>
    <row r="602" ht="18.75" customHeight="1">
      <c r="A602" s="65"/>
      <c r="B602" s="66"/>
      <c r="C602" s="67" t="str">
        <f t="shared" si="204"/>
        <v/>
      </c>
      <c r="D602" s="68" t="str">
        <f t="shared" si="205"/>
        <v/>
      </c>
      <c r="E602" s="69"/>
      <c r="F602" s="69"/>
      <c r="G602" s="71">
        <f>SUMIF('Nhập'!$J$11:$J$19999,$B602,'Nhập'!$M$11:$M$19999)</f>
        <v>0</v>
      </c>
      <c r="H602" s="71">
        <f>SUMIF('Nhập'!$J$11:$J$19999,$B602,'Nhập'!$O$11:$O$19999)</f>
        <v>0</v>
      </c>
      <c r="I602" s="71">
        <f>SUMIF(Xuat!$I$11:$I$19999,$B602,Xuat!$K$11:$K$19999)</f>
        <v>0</v>
      </c>
      <c r="J602" s="71">
        <f>SUMIF(Xuat!$I$11:$I$19999,$B602,Xuat!$K$11:$K$19999)</f>
        <v>0</v>
      </c>
      <c r="K602" s="71">
        <f t="shared" ref="K602:L602" si="1190">E602+G602-I602</f>
        <v>0</v>
      </c>
      <c r="L602" s="71">
        <f t="shared" si="1190"/>
        <v>0</v>
      </c>
      <c r="M602" s="71">
        <f t="shared" ref="M602:N602" si="1191">E602+G602</f>
        <v>0</v>
      </c>
      <c r="N602" s="71">
        <f t="shared" si="1191"/>
        <v>0</v>
      </c>
      <c r="O602" s="73" t="str">
        <f t="shared" si="5"/>
        <v/>
      </c>
      <c r="P602" s="71">
        <f t="shared" si="6"/>
        <v>0</v>
      </c>
      <c r="Q602" s="74"/>
      <c r="R602" s="75"/>
      <c r="S602" s="75"/>
      <c r="T602" s="75"/>
      <c r="U602" s="75"/>
      <c r="V602" s="75"/>
      <c r="W602" s="75"/>
      <c r="X602" s="75"/>
      <c r="Y602" s="75"/>
      <c r="Z602" s="75"/>
    </row>
    <row r="603" ht="18.75" customHeight="1">
      <c r="A603" s="65"/>
      <c r="B603" s="66"/>
      <c r="C603" s="67" t="str">
        <f t="shared" si="204"/>
        <v/>
      </c>
      <c r="D603" s="68" t="str">
        <f t="shared" si="205"/>
        <v/>
      </c>
      <c r="E603" s="69"/>
      <c r="F603" s="69"/>
      <c r="G603" s="71">
        <f>SUMIF('Nhập'!$J$11:$J$19999,$B603,'Nhập'!$M$11:$M$19999)</f>
        <v>0</v>
      </c>
      <c r="H603" s="71">
        <f>SUMIF('Nhập'!$J$11:$J$19999,$B603,'Nhập'!$O$11:$O$19999)</f>
        <v>0</v>
      </c>
      <c r="I603" s="71">
        <f>SUMIF(Xuat!$I$11:$I$19999,$B603,Xuat!$K$11:$K$19999)</f>
        <v>0</v>
      </c>
      <c r="J603" s="71">
        <f>SUMIF(Xuat!$I$11:$I$19999,$B603,Xuat!$K$11:$K$19999)</f>
        <v>0</v>
      </c>
      <c r="K603" s="71">
        <f t="shared" ref="K603:L603" si="1192">E603+G603-I603</f>
        <v>0</v>
      </c>
      <c r="L603" s="71">
        <f t="shared" si="1192"/>
        <v>0</v>
      </c>
      <c r="M603" s="71">
        <f t="shared" ref="M603:N603" si="1193">E603+G603</f>
        <v>0</v>
      </c>
      <c r="N603" s="71">
        <f t="shared" si="1193"/>
        <v>0</v>
      </c>
      <c r="O603" s="73" t="str">
        <f t="shared" si="5"/>
        <v/>
      </c>
      <c r="P603" s="71">
        <f t="shared" si="6"/>
        <v>0</v>
      </c>
      <c r="Q603" s="74"/>
      <c r="R603" s="75"/>
      <c r="S603" s="75"/>
      <c r="T603" s="75"/>
      <c r="U603" s="75"/>
      <c r="V603" s="75"/>
      <c r="W603" s="75"/>
      <c r="X603" s="75"/>
      <c r="Y603" s="75"/>
      <c r="Z603" s="75"/>
    </row>
    <row r="604" ht="18.75" customHeight="1">
      <c r="A604" s="65"/>
      <c r="B604" s="66"/>
      <c r="C604" s="67" t="str">
        <f t="shared" si="204"/>
        <v/>
      </c>
      <c r="D604" s="68" t="str">
        <f t="shared" si="205"/>
        <v/>
      </c>
      <c r="E604" s="69"/>
      <c r="F604" s="69"/>
      <c r="G604" s="71">
        <f>SUMIF('Nhập'!$J$11:$J$19999,$B604,'Nhập'!$M$11:$M$19999)</f>
        <v>0</v>
      </c>
      <c r="H604" s="71">
        <f>SUMIF('Nhập'!$J$11:$J$19999,$B604,'Nhập'!$O$11:$O$19999)</f>
        <v>0</v>
      </c>
      <c r="I604" s="71">
        <f>SUMIF(Xuat!$I$11:$I$19999,$B604,Xuat!$K$11:$K$19999)</f>
        <v>0</v>
      </c>
      <c r="J604" s="71">
        <f>SUMIF(Xuat!$I$11:$I$19999,$B604,Xuat!$K$11:$K$19999)</f>
        <v>0</v>
      </c>
      <c r="K604" s="71">
        <f t="shared" ref="K604:L604" si="1194">E604+G604-I604</f>
        <v>0</v>
      </c>
      <c r="L604" s="71">
        <f t="shared" si="1194"/>
        <v>0</v>
      </c>
      <c r="M604" s="71">
        <f t="shared" ref="M604:N604" si="1195">E604+G604</f>
        <v>0</v>
      </c>
      <c r="N604" s="71">
        <f t="shared" si="1195"/>
        <v>0</v>
      </c>
      <c r="O604" s="73" t="str">
        <f t="shared" si="5"/>
        <v/>
      </c>
      <c r="P604" s="71">
        <f t="shared" si="6"/>
        <v>0</v>
      </c>
      <c r="Q604" s="74"/>
      <c r="R604" s="75"/>
      <c r="S604" s="75"/>
      <c r="T604" s="75"/>
      <c r="U604" s="75"/>
      <c r="V604" s="75"/>
      <c r="W604" s="75"/>
      <c r="X604" s="75"/>
      <c r="Y604" s="75"/>
      <c r="Z604" s="75"/>
    </row>
    <row r="605" ht="18.75" customHeight="1">
      <c r="A605" s="65"/>
      <c r="B605" s="66"/>
      <c r="C605" s="67" t="str">
        <f t="shared" si="204"/>
        <v/>
      </c>
      <c r="D605" s="68" t="str">
        <f t="shared" si="205"/>
        <v/>
      </c>
      <c r="E605" s="69"/>
      <c r="F605" s="69"/>
      <c r="G605" s="71">
        <f>SUMIF('Nhập'!$J$11:$J$19999,$B605,'Nhập'!$M$11:$M$19999)</f>
        <v>0</v>
      </c>
      <c r="H605" s="71">
        <f>SUMIF('Nhập'!$J$11:$J$19999,$B605,'Nhập'!$O$11:$O$19999)</f>
        <v>0</v>
      </c>
      <c r="I605" s="71">
        <f>SUMIF(Xuat!$I$11:$I$19999,$B605,Xuat!$K$11:$K$19999)</f>
        <v>0</v>
      </c>
      <c r="J605" s="71">
        <f>SUMIF(Xuat!$I$11:$I$19999,$B605,Xuat!$K$11:$K$19999)</f>
        <v>0</v>
      </c>
      <c r="K605" s="71">
        <f t="shared" ref="K605:L605" si="1196">E605+G605-I605</f>
        <v>0</v>
      </c>
      <c r="L605" s="71">
        <f t="shared" si="1196"/>
        <v>0</v>
      </c>
      <c r="M605" s="71">
        <f t="shared" ref="M605:N605" si="1197">E605+G605</f>
        <v>0</v>
      </c>
      <c r="N605" s="71">
        <f t="shared" si="1197"/>
        <v>0</v>
      </c>
      <c r="O605" s="73" t="str">
        <f t="shared" si="5"/>
        <v/>
      </c>
      <c r="P605" s="71">
        <f t="shared" si="6"/>
        <v>0</v>
      </c>
      <c r="Q605" s="74"/>
      <c r="R605" s="75"/>
      <c r="S605" s="75"/>
      <c r="T605" s="75"/>
      <c r="U605" s="75"/>
      <c r="V605" s="75"/>
      <c r="W605" s="75"/>
      <c r="X605" s="75"/>
      <c r="Y605" s="75"/>
      <c r="Z605" s="75"/>
    </row>
    <row r="606" ht="18.75" customHeight="1">
      <c r="A606" s="65"/>
      <c r="B606" s="66"/>
      <c r="C606" s="67" t="str">
        <f t="shared" si="204"/>
        <v/>
      </c>
      <c r="D606" s="68" t="str">
        <f t="shared" si="205"/>
        <v/>
      </c>
      <c r="E606" s="69"/>
      <c r="F606" s="69"/>
      <c r="G606" s="71">
        <f>SUMIF('Nhập'!$J$11:$J$19999,$B606,'Nhập'!$M$11:$M$19999)</f>
        <v>0</v>
      </c>
      <c r="H606" s="71">
        <f>SUMIF('Nhập'!$J$11:$J$19999,$B606,'Nhập'!$O$11:$O$19999)</f>
        <v>0</v>
      </c>
      <c r="I606" s="71">
        <f>SUMIF(Xuat!$I$11:$I$19999,$B606,Xuat!$K$11:$K$19999)</f>
        <v>0</v>
      </c>
      <c r="J606" s="71">
        <f>SUMIF(Xuat!$I$11:$I$19999,$B606,Xuat!$K$11:$K$19999)</f>
        <v>0</v>
      </c>
      <c r="K606" s="71">
        <f t="shared" ref="K606:L606" si="1198">E606+G606-I606</f>
        <v>0</v>
      </c>
      <c r="L606" s="71">
        <f t="shared" si="1198"/>
        <v>0</v>
      </c>
      <c r="M606" s="71">
        <f t="shared" ref="M606:N606" si="1199">E606+G606</f>
        <v>0</v>
      </c>
      <c r="N606" s="71">
        <f t="shared" si="1199"/>
        <v>0</v>
      </c>
      <c r="O606" s="73" t="str">
        <f t="shared" si="5"/>
        <v/>
      </c>
      <c r="P606" s="71">
        <f t="shared" si="6"/>
        <v>0</v>
      </c>
      <c r="Q606" s="74"/>
      <c r="R606" s="75"/>
      <c r="S606" s="75"/>
      <c r="T606" s="75"/>
      <c r="U606" s="75"/>
      <c r="V606" s="75"/>
      <c r="W606" s="75"/>
      <c r="X606" s="75"/>
      <c r="Y606" s="75"/>
      <c r="Z606" s="75"/>
    </row>
    <row r="607" ht="18.75" customHeight="1">
      <c r="A607" s="65"/>
      <c r="B607" s="66"/>
      <c r="C607" s="67" t="str">
        <f t="shared" si="204"/>
        <v/>
      </c>
      <c r="D607" s="68" t="str">
        <f t="shared" si="205"/>
        <v/>
      </c>
      <c r="E607" s="69"/>
      <c r="F607" s="69"/>
      <c r="G607" s="71">
        <f>SUMIF('Nhập'!$J$11:$J$19999,$B607,'Nhập'!$M$11:$M$19999)</f>
        <v>0</v>
      </c>
      <c r="H607" s="71">
        <f>SUMIF('Nhập'!$J$11:$J$19999,$B607,'Nhập'!$O$11:$O$19999)</f>
        <v>0</v>
      </c>
      <c r="I607" s="71">
        <f>SUMIF(Xuat!$I$11:$I$19999,$B607,Xuat!$K$11:$K$19999)</f>
        <v>0</v>
      </c>
      <c r="J607" s="71">
        <f>SUMIF(Xuat!$I$11:$I$19999,$B607,Xuat!$K$11:$K$19999)</f>
        <v>0</v>
      </c>
      <c r="K607" s="71">
        <f t="shared" ref="K607:L607" si="1200">E607+G607-I607</f>
        <v>0</v>
      </c>
      <c r="L607" s="71">
        <f t="shared" si="1200"/>
        <v>0</v>
      </c>
      <c r="M607" s="71">
        <f t="shared" ref="M607:N607" si="1201">E607+G607</f>
        <v>0</v>
      </c>
      <c r="N607" s="71">
        <f t="shared" si="1201"/>
        <v>0</v>
      </c>
      <c r="O607" s="73" t="str">
        <f t="shared" si="5"/>
        <v/>
      </c>
      <c r="P607" s="71">
        <f t="shared" si="6"/>
        <v>0</v>
      </c>
      <c r="Q607" s="74"/>
      <c r="R607" s="75"/>
      <c r="S607" s="75"/>
      <c r="T607" s="75"/>
      <c r="U607" s="75"/>
      <c r="V607" s="75"/>
      <c r="W607" s="75"/>
      <c r="X607" s="75"/>
      <c r="Y607" s="75"/>
      <c r="Z607" s="75"/>
    </row>
    <row r="608" ht="18.75" customHeight="1">
      <c r="A608" s="65"/>
      <c r="B608" s="66"/>
      <c r="C608" s="67" t="str">
        <f t="shared" si="204"/>
        <v/>
      </c>
      <c r="D608" s="68" t="str">
        <f t="shared" si="205"/>
        <v/>
      </c>
      <c r="E608" s="69"/>
      <c r="F608" s="69"/>
      <c r="G608" s="71">
        <f>SUMIF('Nhập'!$J$11:$J$19999,$B608,'Nhập'!$M$11:$M$19999)</f>
        <v>0</v>
      </c>
      <c r="H608" s="71">
        <f>SUMIF('Nhập'!$J$11:$J$19999,$B608,'Nhập'!$O$11:$O$19999)</f>
        <v>0</v>
      </c>
      <c r="I608" s="71">
        <f>SUMIF(Xuat!$I$11:$I$19999,$B608,Xuat!$K$11:$K$19999)</f>
        <v>0</v>
      </c>
      <c r="J608" s="71">
        <f>SUMIF(Xuat!$I$11:$I$19999,$B608,Xuat!$K$11:$K$19999)</f>
        <v>0</v>
      </c>
      <c r="K608" s="71">
        <f t="shared" ref="K608:L608" si="1202">E608+G608-I608</f>
        <v>0</v>
      </c>
      <c r="L608" s="71">
        <f t="shared" si="1202"/>
        <v>0</v>
      </c>
      <c r="M608" s="71">
        <f t="shared" ref="M608:N608" si="1203">E608+G608</f>
        <v>0</v>
      </c>
      <c r="N608" s="71">
        <f t="shared" si="1203"/>
        <v>0</v>
      </c>
      <c r="O608" s="73" t="str">
        <f t="shared" si="5"/>
        <v/>
      </c>
      <c r="P608" s="71">
        <f t="shared" si="6"/>
        <v>0</v>
      </c>
      <c r="Q608" s="74"/>
      <c r="R608" s="75"/>
      <c r="S608" s="75"/>
      <c r="T608" s="75"/>
      <c r="U608" s="75"/>
      <c r="V608" s="75"/>
      <c r="W608" s="75"/>
      <c r="X608" s="75"/>
      <c r="Y608" s="75"/>
      <c r="Z608" s="75"/>
    </row>
    <row r="609" ht="18.75" customHeight="1">
      <c r="A609" s="65"/>
      <c r="B609" s="66"/>
      <c r="C609" s="67" t="str">
        <f t="shared" si="204"/>
        <v/>
      </c>
      <c r="D609" s="68" t="str">
        <f t="shared" si="205"/>
        <v/>
      </c>
      <c r="E609" s="69"/>
      <c r="F609" s="69"/>
      <c r="G609" s="71">
        <f>SUMIF('Nhập'!$J$11:$J$19999,$B609,'Nhập'!$M$11:$M$19999)</f>
        <v>0</v>
      </c>
      <c r="H609" s="71">
        <f>SUMIF('Nhập'!$J$11:$J$19999,$B609,'Nhập'!$O$11:$O$19999)</f>
        <v>0</v>
      </c>
      <c r="I609" s="71">
        <f>SUMIF(Xuat!$I$11:$I$19999,$B609,Xuat!$K$11:$K$19999)</f>
        <v>0</v>
      </c>
      <c r="J609" s="71">
        <f>SUMIF(Xuat!$I$11:$I$19999,$B609,Xuat!$K$11:$K$19999)</f>
        <v>0</v>
      </c>
      <c r="K609" s="71">
        <f t="shared" ref="K609:L609" si="1204">E609+G609-I609</f>
        <v>0</v>
      </c>
      <c r="L609" s="71">
        <f t="shared" si="1204"/>
        <v>0</v>
      </c>
      <c r="M609" s="71">
        <f t="shared" ref="M609:N609" si="1205">E609+G609</f>
        <v>0</v>
      </c>
      <c r="N609" s="71">
        <f t="shared" si="1205"/>
        <v>0</v>
      </c>
      <c r="O609" s="73" t="str">
        <f t="shared" si="5"/>
        <v/>
      </c>
      <c r="P609" s="71">
        <f t="shared" si="6"/>
        <v>0</v>
      </c>
      <c r="Q609" s="74"/>
      <c r="R609" s="75"/>
      <c r="S609" s="75"/>
      <c r="T609" s="75"/>
      <c r="U609" s="75"/>
      <c r="V609" s="75"/>
      <c r="W609" s="75"/>
      <c r="X609" s="75"/>
      <c r="Y609" s="75"/>
      <c r="Z609" s="75"/>
    </row>
    <row r="610" ht="18.75" customHeight="1">
      <c r="A610" s="65"/>
      <c r="B610" s="66"/>
      <c r="C610" s="67" t="str">
        <f t="shared" si="204"/>
        <v/>
      </c>
      <c r="D610" s="68" t="str">
        <f t="shared" si="205"/>
        <v/>
      </c>
      <c r="E610" s="69"/>
      <c r="F610" s="69"/>
      <c r="G610" s="71">
        <f>SUMIF('Nhập'!$J$11:$J$19999,$B610,'Nhập'!$M$11:$M$19999)</f>
        <v>0</v>
      </c>
      <c r="H610" s="71">
        <f>SUMIF('Nhập'!$J$11:$J$19999,$B610,'Nhập'!$O$11:$O$19999)</f>
        <v>0</v>
      </c>
      <c r="I610" s="71">
        <f>SUMIF(Xuat!$I$11:$I$19999,$B610,Xuat!$K$11:$K$19999)</f>
        <v>0</v>
      </c>
      <c r="J610" s="71">
        <f>SUMIF(Xuat!$I$11:$I$19999,$B610,Xuat!$K$11:$K$19999)</f>
        <v>0</v>
      </c>
      <c r="K610" s="71">
        <f t="shared" ref="K610:L610" si="1206">E610+G610-I610</f>
        <v>0</v>
      </c>
      <c r="L610" s="71">
        <f t="shared" si="1206"/>
        <v>0</v>
      </c>
      <c r="M610" s="71">
        <f t="shared" ref="M610:N610" si="1207">E610+G610</f>
        <v>0</v>
      </c>
      <c r="N610" s="71">
        <f t="shared" si="1207"/>
        <v>0</v>
      </c>
      <c r="O610" s="73" t="str">
        <f t="shared" si="5"/>
        <v/>
      </c>
      <c r="P610" s="71">
        <f t="shared" si="6"/>
        <v>0</v>
      </c>
      <c r="Q610" s="74"/>
      <c r="R610" s="75"/>
      <c r="S610" s="75"/>
      <c r="T610" s="75"/>
      <c r="U610" s="75"/>
      <c r="V610" s="75"/>
      <c r="W610" s="75"/>
      <c r="X610" s="75"/>
      <c r="Y610" s="75"/>
      <c r="Z610" s="75"/>
    </row>
    <row r="611" ht="18.75" customHeight="1">
      <c r="A611" s="65"/>
      <c r="B611" s="66"/>
      <c r="C611" s="67" t="str">
        <f t="shared" si="204"/>
        <v/>
      </c>
      <c r="D611" s="68" t="str">
        <f t="shared" si="205"/>
        <v/>
      </c>
      <c r="E611" s="69"/>
      <c r="F611" s="69"/>
      <c r="G611" s="71">
        <f>SUMIF('Nhập'!$J$11:$J$19999,$B611,'Nhập'!$M$11:$M$19999)</f>
        <v>0</v>
      </c>
      <c r="H611" s="71">
        <f>SUMIF('Nhập'!$J$11:$J$19999,$B611,'Nhập'!$O$11:$O$19999)</f>
        <v>0</v>
      </c>
      <c r="I611" s="71">
        <f>SUMIF(Xuat!$I$11:$I$19999,$B611,Xuat!$K$11:$K$19999)</f>
        <v>0</v>
      </c>
      <c r="J611" s="71">
        <f>SUMIF(Xuat!$I$11:$I$19999,$B611,Xuat!$K$11:$K$19999)</f>
        <v>0</v>
      </c>
      <c r="K611" s="71">
        <f t="shared" ref="K611:L611" si="1208">E611+G611-I611</f>
        <v>0</v>
      </c>
      <c r="L611" s="71">
        <f t="shared" si="1208"/>
        <v>0</v>
      </c>
      <c r="M611" s="71">
        <f t="shared" ref="M611:N611" si="1209">E611+G611</f>
        <v>0</v>
      </c>
      <c r="N611" s="71">
        <f t="shared" si="1209"/>
        <v>0</v>
      </c>
      <c r="O611" s="73" t="str">
        <f t="shared" si="5"/>
        <v/>
      </c>
      <c r="P611" s="71">
        <f t="shared" si="6"/>
        <v>0</v>
      </c>
      <c r="Q611" s="74"/>
      <c r="R611" s="75"/>
      <c r="S611" s="75"/>
      <c r="T611" s="75"/>
      <c r="U611" s="75"/>
      <c r="V611" s="75"/>
      <c r="W611" s="75"/>
      <c r="X611" s="75"/>
      <c r="Y611" s="75"/>
      <c r="Z611" s="75"/>
    </row>
    <row r="612" ht="18.75" customHeight="1">
      <c r="A612" s="65"/>
      <c r="B612" s="66"/>
      <c r="C612" s="67" t="str">
        <f t="shared" si="204"/>
        <v/>
      </c>
      <c r="D612" s="68" t="str">
        <f t="shared" si="205"/>
        <v/>
      </c>
      <c r="E612" s="69"/>
      <c r="F612" s="69"/>
      <c r="G612" s="71">
        <f>SUMIF('Nhập'!$J$11:$J$19999,$B612,'Nhập'!$M$11:$M$19999)</f>
        <v>0</v>
      </c>
      <c r="H612" s="71">
        <f>SUMIF('Nhập'!$J$11:$J$19999,$B612,'Nhập'!$O$11:$O$19999)</f>
        <v>0</v>
      </c>
      <c r="I612" s="71">
        <f>SUMIF(Xuat!$I$11:$I$19999,$B612,Xuat!$K$11:$K$19999)</f>
        <v>0</v>
      </c>
      <c r="J612" s="71">
        <f>SUMIF(Xuat!$I$11:$I$19999,$B612,Xuat!$K$11:$K$19999)</f>
        <v>0</v>
      </c>
      <c r="K612" s="71">
        <f t="shared" ref="K612:L612" si="1210">E612+G612-I612</f>
        <v>0</v>
      </c>
      <c r="L612" s="71">
        <f t="shared" si="1210"/>
        <v>0</v>
      </c>
      <c r="M612" s="71">
        <f t="shared" ref="M612:N612" si="1211">E612+G612</f>
        <v>0</v>
      </c>
      <c r="N612" s="71">
        <f t="shared" si="1211"/>
        <v>0</v>
      </c>
      <c r="O612" s="73" t="str">
        <f t="shared" si="5"/>
        <v/>
      </c>
      <c r="P612" s="71">
        <f t="shared" si="6"/>
        <v>0</v>
      </c>
      <c r="Q612" s="74"/>
      <c r="R612" s="75"/>
      <c r="S612" s="75"/>
      <c r="T612" s="75"/>
      <c r="U612" s="75"/>
      <c r="V612" s="75"/>
      <c r="W612" s="75"/>
      <c r="X612" s="75"/>
      <c r="Y612" s="75"/>
      <c r="Z612" s="75"/>
    </row>
    <row r="613" ht="18.75" customHeight="1">
      <c r="A613" s="65"/>
      <c r="B613" s="66"/>
      <c r="C613" s="67" t="str">
        <f t="shared" si="204"/>
        <v/>
      </c>
      <c r="D613" s="68" t="str">
        <f t="shared" si="205"/>
        <v/>
      </c>
      <c r="E613" s="69"/>
      <c r="F613" s="69"/>
      <c r="G613" s="71">
        <f>SUMIF('Nhập'!$J$11:$J$19999,$B613,'Nhập'!$M$11:$M$19999)</f>
        <v>0</v>
      </c>
      <c r="H613" s="71">
        <f>SUMIF('Nhập'!$J$11:$J$19999,$B613,'Nhập'!$O$11:$O$19999)</f>
        <v>0</v>
      </c>
      <c r="I613" s="71">
        <f>SUMIF(Xuat!$I$11:$I$19999,$B613,Xuat!$K$11:$K$19999)</f>
        <v>0</v>
      </c>
      <c r="J613" s="71">
        <f>SUMIF(Xuat!$I$11:$I$19999,$B613,Xuat!$K$11:$K$19999)</f>
        <v>0</v>
      </c>
      <c r="K613" s="71">
        <f t="shared" ref="K613:L613" si="1212">E613+G613-I613</f>
        <v>0</v>
      </c>
      <c r="L613" s="71">
        <f t="shared" si="1212"/>
        <v>0</v>
      </c>
      <c r="M613" s="71">
        <f t="shared" ref="M613:N613" si="1213">E613+G613</f>
        <v>0</v>
      </c>
      <c r="N613" s="71">
        <f t="shared" si="1213"/>
        <v>0</v>
      </c>
      <c r="O613" s="73" t="str">
        <f t="shared" si="5"/>
        <v/>
      </c>
      <c r="P613" s="71">
        <f t="shared" si="6"/>
        <v>0</v>
      </c>
      <c r="Q613" s="74"/>
      <c r="R613" s="75"/>
      <c r="S613" s="75"/>
      <c r="T613" s="75"/>
      <c r="U613" s="75"/>
      <c r="V613" s="75"/>
      <c r="W613" s="75"/>
      <c r="X613" s="75"/>
      <c r="Y613" s="75"/>
      <c r="Z613" s="75"/>
    </row>
    <row r="614" ht="18.75" customHeight="1">
      <c r="A614" s="65"/>
      <c r="B614" s="66"/>
      <c r="C614" s="67" t="str">
        <f t="shared" si="204"/>
        <v/>
      </c>
      <c r="D614" s="68" t="str">
        <f t="shared" si="205"/>
        <v/>
      </c>
      <c r="E614" s="69"/>
      <c r="F614" s="69"/>
      <c r="G614" s="71">
        <f>SUMIF('Nhập'!$J$11:$J$19999,$B614,'Nhập'!$M$11:$M$19999)</f>
        <v>0</v>
      </c>
      <c r="H614" s="71">
        <f>SUMIF('Nhập'!$J$11:$J$19999,$B614,'Nhập'!$O$11:$O$19999)</f>
        <v>0</v>
      </c>
      <c r="I614" s="71">
        <f>SUMIF(Xuat!$I$11:$I$19999,$B614,Xuat!$K$11:$K$19999)</f>
        <v>0</v>
      </c>
      <c r="J614" s="71">
        <f>SUMIF(Xuat!$I$11:$I$19999,$B614,Xuat!$K$11:$K$19999)</f>
        <v>0</v>
      </c>
      <c r="K614" s="71">
        <f t="shared" ref="K614:L614" si="1214">E614+G614-I614</f>
        <v>0</v>
      </c>
      <c r="L614" s="71">
        <f t="shared" si="1214"/>
        <v>0</v>
      </c>
      <c r="M614" s="71">
        <f t="shared" ref="M614:N614" si="1215">E614+G614</f>
        <v>0</v>
      </c>
      <c r="N614" s="71">
        <f t="shared" si="1215"/>
        <v>0</v>
      </c>
      <c r="O614" s="73" t="str">
        <f t="shared" si="5"/>
        <v/>
      </c>
      <c r="P614" s="71">
        <f t="shared" si="6"/>
        <v>0</v>
      </c>
      <c r="Q614" s="74"/>
      <c r="R614" s="75"/>
      <c r="S614" s="75"/>
      <c r="T614" s="75"/>
      <c r="U614" s="75"/>
      <c r="V614" s="75"/>
      <c r="W614" s="75"/>
      <c r="X614" s="75"/>
      <c r="Y614" s="75"/>
      <c r="Z614" s="75"/>
    </row>
    <row r="615" ht="18.75" customHeight="1">
      <c r="A615" s="65"/>
      <c r="B615" s="66"/>
      <c r="C615" s="67" t="str">
        <f t="shared" si="204"/>
        <v/>
      </c>
      <c r="D615" s="68" t="str">
        <f t="shared" si="205"/>
        <v/>
      </c>
      <c r="E615" s="69"/>
      <c r="F615" s="69"/>
      <c r="G615" s="71">
        <f>SUMIF('Nhập'!$J$11:$J$19999,$B615,'Nhập'!$M$11:$M$19999)</f>
        <v>0</v>
      </c>
      <c r="H615" s="71">
        <f>SUMIF('Nhập'!$J$11:$J$19999,$B615,'Nhập'!$O$11:$O$19999)</f>
        <v>0</v>
      </c>
      <c r="I615" s="71">
        <f>SUMIF(Xuat!$I$11:$I$19999,$B615,Xuat!$K$11:$K$19999)</f>
        <v>0</v>
      </c>
      <c r="J615" s="71">
        <f>SUMIF(Xuat!$I$11:$I$19999,$B615,Xuat!$K$11:$K$19999)</f>
        <v>0</v>
      </c>
      <c r="K615" s="71">
        <f t="shared" ref="K615:L615" si="1216">E615+G615-I615</f>
        <v>0</v>
      </c>
      <c r="L615" s="71">
        <f t="shared" si="1216"/>
        <v>0</v>
      </c>
      <c r="M615" s="71">
        <f t="shared" ref="M615:N615" si="1217">E615+G615</f>
        <v>0</v>
      </c>
      <c r="N615" s="71">
        <f t="shared" si="1217"/>
        <v>0</v>
      </c>
      <c r="O615" s="73" t="str">
        <f t="shared" si="5"/>
        <v/>
      </c>
      <c r="P615" s="71">
        <f t="shared" si="6"/>
        <v>0</v>
      </c>
      <c r="Q615" s="74"/>
      <c r="R615" s="75"/>
      <c r="S615" s="75"/>
      <c r="T615" s="75"/>
      <c r="U615" s="75"/>
      <c r="V615" s="75"/>
      <c r="W615" s="75"/>
      <c r="X615" s="75"/>
      <c r="Y615" s="75"/>
      <c r="Z615" s="75"/>
    </row>
    <row r="616" ht="18.75" customHeight="1">
      <c r="A616" s="65"/>
      <c r="B616" s="66"/>
      <c r="C616" s="67" t="str">
        <f t="shared" si="204"/>
        <v/>
      </c>
      <c r="D616" s="68" t="str">
        <f t="shared" si="205"/>
        <v/>
      </c>
      <c r="E616" s="69"/>
      <c r="F616" s="69"/>
      <c r="G616" s="71">
        <f>SUMIF('Nhập'!$J$11:$J$19999,$B616,'Nhập'!$M$11:$M$19999)</f>
        <v>0</v>
      </c>
      <c r="H616" s="71">
        <f>SUMIF('Nhập'!$J$11:$J$19999,$B616,'Nhập'!$O$11:$O$19999)</f>
        <v>0</v>
      </c>
      <c r="I616" s="71">
        <f>SUMIF(Xuat!$I$11:$I$19999,$B616,Xuat!$K$11:$K$19999)</f>
        <v>0</v>
      </c>
      <c r="J616" s="71">
        <f>SUMIF(Xuat!$I$11:$I$19999,$B616,Xuat!$K$11:$K$19999)</f>
        <v>0</v>
      </c>
      <c r="K616" s="71">
        <f t="shared" ref="K616:L616" si="1218">E616+G616-I616</f>
        <v>0</v>
      </c>
      <c r="L616" s="71">
        <f t="shared" si="1218"/>
        <v>0</v>
      </c>
      <c r="M616" s="71">
        <f t="shared" ref="M616:N616" si="1219">E616+G616</f>
        <v>0</v>
      </c>
      <c r="N616" s="71">
        <f t="shared" si="1219"/>
        <v>0</v>
      </c>
      <c r="O616" s="73" t="str">
        <f t="shared" si="5"/>
        <v/>
      </c>
      <c r="P616" s="71">
        <f t="shared" si="6"/>
        <v>0</v>
      </c>
      <c r="Q616" s="74"/>
      <c r="R616" s="75"/>
      <c r="S616" s="75"/>
      <c r="T616" s="75"/>
      <c r="U616" s="75"/>
      <c r="V616" s="75"/>
      <c r="W616" s="75"/>
      <c r="X616" s="75"/>
      <c r="Y616" s="75"/>
      <c r="Z616" s="75"/>
    </row>
    <row r="617" ht="18.75" customHeight="1">
      <c r="A617" s="65"/>
      <c r="B617" s="66"/>
      <c r="C617" s="67" t="str">
        <f t="shared" si="204"/>
        <v/>
      </c>
      <c r="D617" s="68" t="str">
        <f t="shared" si="205"/>
        <v/>
      </c>
      <c r="E617" s="69"/>
      <c r="F617" s="69"/>
      <c r="G617" s="71">
        <f>SUMIF('Nhập'!$J$11:$J$19999,$B617,'Nhập'!$M$11:$M$19999)</f>
        <v>0</v>
      </c>
      <c r="H617" s="71">
        <f>SUMIF('Nhập'!$J$11:$J$19999,$B617,'Nhập'!$O$11:$O$19999)</f>
        <v>0</v>
      </c>
      <c r="I617" s="71">
        <f>SUMIF(Xuat!$I$11:$I$19999,$B617,Xuat!$K$11:$K$19999)</f>
        <v>0</v>
      </c>
      <c r="J617" s="71">
        <f>SUMIF(Xuat!$I$11:$I$19999,$B617,Xuat!$K$11:$K$19999)</f>
        <v>0</v>
      </c>
      <c r="K617" s="71">
        <f t="shared" ref="K617:L617" si="1220">E617+G617-I617</f>
        <v>0</v>
      </c>
      <c r="L617" s="71">
        <f t="shared" si="1220"/>
        <v>0</v>
      </c>
      <c r="M617" s="71">
        <f t="shared" ref="M617:N617" si="1221">E617+G617</f>
        <v>0</v>
      </c>
      <c r="N617" s="71">
        <f t="shared" si="1221"/>
        <v>0</v>
      </c>
      <c r="O617" s="73" t="str">
        <f t="shared" si="5"/>
        <v/>
      </c>
      <c r="P617" s="71">
        <f t="shared" si="6"/>
        <v>0</v>
      </c>
      <c r="Q617" s="74"/>
      <c r="R617" s="75"/>
      <c r="S617" s="75"/>
      <c r="T617" s="75"/>
      <c r="U617" s="75"/>
      <c r="V617" s="75"/>
      <c r="W617" s="75"/>
      <c r="X617" s="75"/>
      <c r="Y617" s="75"/>
      <c r="Z617" s="75"/>
    </row>
    <row r="618" ht="18.75" customHeight="1">
      <c r="A618" s="65"/>
      <c r="B618" s="66"/>
      <c r="C618" s="67" t="str">
        <f t="shared" si="204"/>
        <v/>
      </c>
      <c r="D618" s="68" t="str">
        <f t="shared" si="205"/>
        <v/>
      </c>
      <c r="E618" s="69"/>
      <c r="F618" s="69"/>
      <c r="G618" s="71">
        <f>SUMIF('Nhập'!$J$11:$J$19999,$B618,'Nhập'!$M$11:$M$19999)</f>
        <v>0</v>
      </c>
      <c r="H618" s="71">
        <f>SUMIF('Nhập'!$J$11:$J$19999,$B618,'Nhập'!$O$11:$O$19999)</f>
        <v>0</v>
      </c>
      <c r="I618" s="71">
        <f>SUMIF(Xuat!$I$11:$I$19999,$B618,Xuat!$K$11:$K$19999)</f>
        <v>0</v>
      </c>
      <c r="J618" s="71">
        <f>SUMIF(Xuat!$I$11:$I$19999,$B618,Xuat!$K$11:$K$19999)</f>
        <v>0</v>
      </c>
      <c r="K618" s="71">
        <f t="shared" ref="K618:L618" si="1222">E618+G618-I618</f>
        <v>0</v>
      </c>
      <c r="L618" s="71">
        <f t="shared" si="1222"/>
        <v>0</v>
      </c>
      <c r="M618" s="71">
        <f t="shared" ref="M618:N618" si="1223">E618+G618</f>
        <v>0</v>
      </c>
      <c r="N618" s="71">
        <f t="shared" si="1223"/>
        <v>0</v>
      </c>
      <c r="O618" s="73" t="str">
        <f t="shared" si="5"/>
        <v/>
      </c>
      <c r="P618" s="71">
        <f t="shared" si="6"/>
        <v>0</v>
      </c>
      <c r="Q618" s="74"/>
      <c r="R618" s="75"/>
      <c r="S618" s="75"/>
      <c r="T618" s="75"/>
      <c r="U618" s="75"/>
      <c r="V618" s="75"/>
      <c r="W618" s="75"/>
      <c r="X618" s="75"/>
      <c r="Y618" s="75"/>
      <c r="Z618" s="75"/>
    </row>
    <row r="619" ht="18.75" customHeight="1">
      <c r="A619" s="65"/>
      <c r="B619" s="66"/>
      <c r="C619" s="67" t="str">
        <f t="shared" si="204"/>
        <v/>
      </c>
      <c r="D619" s="68" t="str">
        <f t="shared" si="205"/>
        <v/>
      </c>
      <c r="E619" s="69"/>
      <c r="F619" s="69"/>
      <c r="G619" s="71">
        <f>SUMIF('Nhập'!$J$11:$J$19999,$B619,'Nhập'!$M$11:$M$19999)</f>
        <v>0</v>
      </c>
      <c r="H619" s="71">
        <f>SUMIF('Nhập'!$J$11:$J$19999,$B619,'Nhập'!$O$11:$O$19999)</f>
        <v>0</v>
      </c>
      <c r="I619" s="71">
        <f>SUMIF(Xuat!$I$11:$I$19999,$B619,Xuat!$K$11:$K$19999)</f>
        <v>0</v>
      </c>
      <c r="J619" s="71">
        <f>SUMIF(Xuat!$I$11:$I$19999,$B619,Xuat!$K$11:$K$19999)</f>
        <v>0</v>
      </c>
      <c r="K619" s="71">
        <f t="shared" ref="K619:L619" si="1224">E619+G619-I619</f>
        <v>0</v>
      </c>
      <c r="L619" s="71">
        <f t="shared" si="1224"/>
        <v>0</v>
      </c>
      <c r="M619" s="71">
        <f t="shared" ref="M619:N619" si="1225">E619+G619</f>
        <v>0</v>
      </c>
      <c r="N619" s="71">
        <f t="shared" si="1225"/>
        <v>0</v>
      </c>
      <c r="O619" s="73" t="str">
        <f t="shared" si="5"/>
        <v/>
      </c>
      <c r="P619" s="71">
        <f t="shared" si="6"/>
        <v>0</v>
      </c>
      <c r="Q619" s="74"/>
      <c r="R619" s="75"/>
      <c r="S619" s="75"/>
      <c r="T619" s="75"/>
      <c r="U619" s="75"/>
      <c r="V619" s="75"/>
      <c r="W619" s="75"/>
      <c r="X619" s="75"/>
      <c r="Y619" s="75"/>
      <c r="Z619" s="75"/>
    </row>
    <row r="620" ht="18.75" customHeight="1">
      <c r="A620" s="65"/>
      <c r="B620" s="66"/>
      <c r="C620" s="67" t="str">
        <f t="shared" si="204"/>
        <v/>
      </c>
      <c r="D620" s="68" t="str">
        <f t="shared" si="205"/>
        <v/>
      </c>
      <c r="E620" s="69"/>
      <c r="F620" s="69"/>
      <c r="G620" s="71">
        <f>SUMIF('Nhập'!$J$11:$J$19999,$B620,'Nhập'!$M$11:$M$19999)</f>
        <v>0</v>
      </c>
      <c r="H620" s="71">
        <f>SUMIF('Nhập'!$J$11:$J$19999,$B620,'Nhập'!$O$11:$O$19999)</f>
        <v>0</v>
      </c>
      <c r="I620" s="71">
        <f>SUMIF(Xuat!$I$11:$I$19999,$B620,Xuat!$K$11:$K$19999)</f>
        <v>0</v>
      </c>
      <c r="J620" s="71">
        <f>SUMIF(Xuat!$I$11:$I$19999,$B620,Xuat!$K$11:$K$19999)</f>
        <v>0</v>
      </c>
      <c r="K620" s="71">
        <f t="shared" ref="K620:L620" si="1226">E620+G620-I620</f>
        <v>0</v>
      </c>
      <c r="L620" s="71">
        <f t="shared" si="1226"/>
        <v>0</v>
      </c>
      <c r="M620" s="71">
        <f t="shared" ref="M620:N620" si="1227">E620+G620</f>
        <v>0</v>
      </c>
      <c r="N620" s="71">
        <f t="shared" si="1227"/>
        <v>0</v>
      </c>
      <c r="O620" s="73" t="str">
        <f t="shared" si="5"/>
        <v/>
      </c>
      <c r="P620" s="71">
        <f t="shared" si="6"/>
        <v>0</v>
      </c>
      <c r="Q620" s="74"/>
      <c r="R620" s="75"/>
      <c r="S620" s="75"/>
      <c r="T620" s="75"/>
      <c r="U620" s="75"/>
      <c r="V620" s="75"/>
      <c r="W620" s="75"/>
      <c r="X620" s="75"/>
      <c r="Y620" s="75"/>
      <c r="Z620" s="75"/>
    </row>
    <row r="621" ht="18.75" customHeight="1">
      <c r="A621" s="65"/>
      <c r="B621" s="66"/>
      <c r="C621" s="67" t="str">
        <f t="shared" si="204"/>
        <v/>
      </c>
      <c r="D621" s="68" t="str">
        <f t="shared" si="205"/>
        <v/>
      </c>
      <c r="E621" s="69"/>
      <c r="F621" s="69"/>
      <c r="G621" s="71">
        <f>SUMIF('Nhập'!$J$11:$J$19999,$B621,'Nhập'!$M$11:$M$19999)</f>
        <v>0</v>
      </c>
      <c r="H621" s="71">
        <f>SUMIF('Nhập'!$J$11:$J$19999,$B621,'Nhập'!$O$11:$O$19999)</f>
        <v>0</v>
      </c>
      <c r="I621" s="71">
        <f>SUMIF(Xuat!$I$11:$I$19999,$B621,Xuat!$K$11:$K$19999)</f>
        <v>0</v>
      </c>
      <c r="J621" s="71">
        <f>SUMIF(Xuat!$I$11:$I$19999,$B621,Xuat!$K$11:$K$19999)</f>
        <v>0</v>
      </c>
      <c r="K621" s="71">
        <f t="shared" ref="K621:L621" si="1228">E621+G621-I621</f>
        <v>0</v>
      </c>
      <c r="L621" s="71">
        <f t="shared" si="1228"/>
        <v>0</v>
      </c>
      <c r="M621" s="71">
        <f t="shared" ref="M621:N621" si="1229">E621+G621</f>
        <v>0</v>
      </c>
      <c r="N621" s="71">
        <f t="shared" si="1229"/>
        <v>0</v>
      </c>
      <c r="O621" s="73" t="str">
        <f t="shared" si="5"/>
        <v/>
      </c>
      <c r="P621" s="71">
        <f t="shared" si="6"/>
        <v>0</v>
      </c>
      <c r="Q621" s="74"/>
      <c r="R621" s="75"/>
      <c r="S621" s="75"/>
      <c r="T621" s="75"/>
      <c r="U621" s="75"/>
      <c r="V621" s="75"/>
      <c r="W621" s="75"/>
      <c r="X621" s="75"/>
      <c r="Y621" s="75"/>
      <c r="Z621" s="75"/>
    </row>
    <row r="622" ht="18.75" customHeight="1">
      <c r="A622" s="65"/>
      <c r="B622" s="66"/>
      <c r="C622" s="67" t="str">
        <f t="shared" si="204"/>
        <v/>
      </c>
      <c r="D622" s="68" t="str">
        <f t="shared" si="205"/>
        <v/>
      </c>
      <c r="E622" s="69"/>
      <c r="F622" s="69"/>
      <c r="G622" s="71">
        <f>SUMIF('Nhập'!$J$11:$J$19999,$B622,'Nhập'!$M$11:$M$19999)</f>
        <v>0</v>
      </c>
      <c r="H622" s="71">
        <f>SUMIF('Nhập'!$J$11:$J$19999,$B622,'Nhập'!$O$11:$O$19999)</f>
        <v>0</v>
      </c>
      <c r="I622" s="71">
        <f>SUMIF(Xuat!$I$11:$I$19999,$B622,Xuat!$K$11:$K$19999)</f>
        <v>0</v>
      </c>
      <c r="J622" s="71">
        <f>SUMIF(Xuat!$I$11:$I$19999,$B622,Xuat!$K$11:$K$19999)</f>
        <v>0</v>
      </c>
      <c r="K622" s="71">
        <f t="shared" ref="K622:L622" si="1230">E622+G622-I622</f>
        <v>0</v>
      </c>
      <c r="L622" s="71">
        <f t="shared" si="1230"/>
        <v>0</v>
      </c>
      <c r="M622" s="71">
        <f t="shared" ref="M622:N622" si="1231">E622+G622</f>
        <v>0</v>
      </c>
      <c r="N622" s="71">
        <f t="shared" si="1231"/>
        <v>0</v>
      </c>
      <c r="O622" s="73" t="str">
        <f t="shared" si="5"/>
        <v/>
      </c>
      <c r="P622" s="71">
        <f t="shared" si="6"/>
        <v>0</v>
      </c>
      <c r="Q622" s="74"/>
      <c r="R622" s="75"/>
      <c r="S622" s="75"/>
      <c r="T622" s="75"/>
      <c r="U622" s="75"/>
      <c r="V622" s="75"/>
      <c r="W622" s="75"/>
      <c r="X622" s="75"/>
      <c r="Y622" s="75"/>
      <c r="Z622" s="75"/>
    </row>
    <row r="623" ht="18.75" customHeight="1">
      <c r="A623" s="65"/>
      <c r="B623" s="66"/>
      <c r="C623" s="67" t="str">
        <f t="shared" si="204"/>
        <v/>
      </c>
      <c r="D623" s="68" t="str">
        <f t="shared" si="205"/>
        <v/>
      </c>
      <c r="E623" s="69"/>
      <c r="F623" s="69"/>
      <c r="G623" s="71">
        <f>SUMIF('Nhập'!$J$11:$J$19999,$B623,'Nhập'!$M$11:$M$19999)</f>
        <v>0</v>
      </c>
      <c r="H623" s="71">
        <f>SUMIF('Nhập'!$J$11:$J$19999,$B623,'Nhập'!$O$11:$O$19999)</f>
        <v>0</v>
      </c>
      <c r="I623" s="71">
        <f>SUMIF(Xuat!$I$11:$I$19999,$B623,Xuat!$K$11:$K$19999)</f>
        <v>0</v>
      </c>
      <c r="J623" s="71">
        <f>SUMIF(Xuat!$I$11:$I$19999,$B623,Xuat!$K$11:$K$19999)</f>
        <v>0</v>
      </c>
      <c r="K623" s="71">
        <f t="shared" ref="K623:L623" si="1232">E623+G623-I623</f>
        <v>0</v>
      </c>
      <c r="L623" s="71">
        <f t="shared" si="1232"/>
        <v>0</v>
      </c>
      <c r="M623" s="71">
        <f t="shared" ref="M623:N623" si="1233">E623+G623</f>
        <v>0</v>
      </c>
      <c r="N623" s="71">
        <f t="shared" si="1233"/>
        <v>0</v>
      </c>
      <c r="O623" s="73" t="str">
        <f t="shared" si="5"/>
        <v/>
      </c>
      <c r="P623" s="71">
        <f t="shared" si="6"/>
        <v>0</v>
      </c>
      <c r="Q623" s="74"/>
      <c r="R623" s="75"/>
      <c r="S623" s="75"/>
      <c r="T623" s="75"/>
      <c r="U623" s="75"/>
      <c r="V623" s="75"/>
      <c r="W623" s="75"/>
      <c r="X623" s="75"/>
      <c r="Y623" s="75"/>
      <c r="Z623" s="75"/>
    </row>
    <row r="624" ht="18.75" customHeight="1">
      <c r="A624" s="65"/>
      <c r="B624" s="66"/>
      <c r="C624" s="67" t="str">
        <f t="shared" si="204"/>
        <v/>
      </c>
      <c r="D624" s="68" t="str">
        <f t="shared" si="205"/>
        <v/>
      </c>
      <c r="E624" s="69"/>
      <c r="F624" s="69"/>
      <c r="G624" s="71">
        <f>SUMIF('Nhập'!$J$11:$J$19999,$B624,'Nhập'!$M$11:$M$19999)</f>
        <v>0</v>
      </c>
      <c r="H624" s="71">
        <f>SUMIF('Nhập'!$J$11:$J$19999,$B624,'Nhập'!$O$11:$O$19999)</f>
        <v>0</v>
      </c>
      <c r="I624" s="71">
        <f>SUMIF(Xuat!$I$11:$I$19999,$B624,Xuat!$K$11:$K$19999)</f>
        <v>0</v>
      </c>
      <c r="J624" s="71">
        <f>SUMIF(Xuat!$I$11:$I$19999,$B624,Xuat!$K$11:$K$19999)</f>
        <v>0</v>
      </c>
      <c r="K624" s="71">
        <f t="shared" ref="K624:L624" si="1234">E624+G624-I624</f>
        <v>0</v>
      </c>
      <c r="L624" s="71">
        <f t="shared" si="1234"/>
        <v>0</v>
      </c>
      <c r="M624" s="71">
        <f t="shared" ref="M624:N624" si="1235">E624+G624</f>
        <v>0</v>
      </c>
      <c r="N624" s="71">
        <f t="shared" si="1235"/>
        <v>0</v>
      </c>
      <c r="O624" s="73" t="str">
        <f t="shared" si="5"/>
        <v/>
      </c>
      <c r="P624" s="71">
        <f t="shared" si="6"/>
        <v>0</v>
      </c>
      <c r="Q624" s="74"/>
      <c r="R624" s="75"/>
      <c r="S624" s="75"/>
      <c r="T624" s="75"/>
      <c r="U624" s="75"/>
      <c r="V624" s="75"/>
      <c r="W624" s="75"/>
      <c r="X624" s="75"/>
      <c r="Y624" s="75"/>
      <c r="Z624" s="75"/>
    </row>
    <row r="625" ht="18.75" customHeight="1">
      <c r="A625" s="65"/>
      <c r="B625" s="66"/>
      <c r="C625" s="67" t="str">
        <f t="shared" si="204"/>
        <v/>
      </c>
      <c r="D625" s="68" t="str">
        <f t="shared" si="205"/>
        <v/>
      </c>
      <c r="E625" s="69"/>
      <c r="F625" s="69"/>
      <c r="G625" s="71">
        <f>SUMIF('Nhập'!$J$11:$J$19999,$B625,'Nhập'!$M$11:$M$19999)</f>
        <v>0</v>
      </c>
      <c r="H625" s="71">
        <f>SUMIF('Nhập'!$J$11:$J$19999,$B625,'Nhập'!$O$11:$O$19999)</f>
        <v>0</v>
      </c>
      <c r="I625" s="71">
        <f>SUMIF(Xuat!$I$11:$I$19999,$B625,Xuat!$K$11:$K$19999)</f>
        <v>0</v>
      </c>
      <c r="J625" s="71">
        <f>SUMIF(Xuat!$I$11:$I$19999,$B625,Xuat!$K$11:$K$19999)</f>
        <v>0</v>
      </c>
      <c r="K625" s="71">
        <f t="shared" ref="K625:L625" si="1236">E625+G625-I625</f>
        <v>0</v>
      </c>
      <c r="L625" s="71">
        <f t="shared" si="1236"/>
        <v>0</v>
      </c>
      <c r="M625" s="71">
        <f t="shared" ref="M625:N625" si="1237">E625+G625</f>
        <v>0</v>
      </c>
      <c r="N625" s="71">
        <f t="shared" si="1237"/>
        <v>0</v>
      </c>
      <c r="O625" s="73" t="str">
        <f t="shared" si="5"/>
        <v/>
      </c>
      <c r="P625" s="71">
        <f t="shared" si="6"/>
        <v>0</v>
      </c>
      <c r="Q625" s="74"/>
      <c r="R625" s="75"/>
      <c r="S625" s="75"/>
      <c r="T625" s="75"/>
      <c r="U625" s="75"/>
      <c r="V625" s="75"/>
      <c r="W625" s="75"/>
      <c r="X625" s="75"/>
      <c r="Y625" s="75"/>
      <c r="Z625" s="75"/>
    </row>
    <row r="626" ht="18.75" customHeight="1">
      <c r="A626" s="65"/>
      <c r="B626" s="66"/>
      <c r="C626" s="67" t="str">
        <f t="shared" si="204"/>
        <v/>
      </c>
      <c r="D626" s="68" t="str">
        <f t="shared" si="205"/>
        <v/>
      </c>
      <c r="E626" s="69"/>
      <c r="F626" s="69"/>
      <c r="G626" s="71">
        <f>SUMIF('Nhập'!$J$11:$J$19999,$B626,'Nhập'!$M$11:$M$19999)</f>
        <v>0</v>
      </c>
      <c r="H626" s="71">
        <f>SUMIF('Nhập'!$J$11:$J$19999,$B626,'Nhập'!$O$11:$O$19999)</f>
        <v>0</v>
      </c>
      <c r="I626" s="71">
        <f>SUMIF(Xuat!$I$11:$I$19999,$B626,Xuat!$K$11:$K$19999)</f>
        <v>0</v>
      </c>
      <c r="J626" s="71">
        <f>SUMIF(Xuat!$I$11:$I$19999,$B626,Xuat!$K$11:$K$19999)</f>
        <v>0</v>
      </c>
      <c r="K626" s="71">
        <f t="shared" ref="K626:L626" si="1238">E626+G626-I626</f>
        <v>0</v>
      </c>
      <c r="L626" s="71">
        <f t="shared" si="1238"/>
        <v>0</v>
      </c>
      <c r="M626" s="71">
        <f t="shared" ref="M626:N626" si="1239">E626+G626</f>
        <v>0</v>
      </c>
      <c r="N626" s="71">
        <f t="shared" si="1239"/>
        <v>0</v>
      </c>
      <c r="O626" s="73" t="str">
        <f t="shared" si="5"/>
        <v/>
      </c>
      <c r="P626" s="71">
        <f t="shared" si="6"/>
        <v>0</v>
      </c>
      <c r="Q626" s="74"/>
      <c r="R626" s="75"/>
      <c r="S626" s="75"/>
      <c r="T626" s="75"/>
      <c r="U626" s="75"/>
      <c r="V626" s="75"/>
      <c r="W626" s="75"/>
      <c r="X626" s="75"/>
      <c r="Y626" s="75"/>
      <c r="Z626" s="75"/>
    </row>
    <row r="627" ht="18.75" customHeight="1">
      <c r="A627" s="65"/>
      <c r="B627" s="66"/>
      <c r="C627" s="67" t="str">
        <f t="shared" si="204"/>
        <v/>
      </c>
      <c r="D627" s="68" t="str">
        <f t="shared" si="205"/>
        <v/>
      </c>
      <c r="E627" s="69"/>
      <c r="F627" s="69"/>
      <c r="G627" s="71">
        <f>SUMIF('Nhập'!$J$11:$J$19999,$B627,'Nhập'!$M$11:$M$19999)</f>
        <v>0</v>
      </c>
      <c r="H627" s="71">
        <f>SUMIF('Nhập'!$J$11:$J$19999,$B627,'Nhập'!$O$11:$O$19999)</f>
        <v>0</v>
      </c>
      <c r="I627" s="71">
        <f>SUMIF(Xuat!$I$11:$I$19999,$B627,Xuat!$K$11:$K$19999)</f>
        <v>0</v>
      </c>
      <c r="J627" s="71">
        <f>SUMIF(Xuat!$I$11:$I$19999,$B627,Xuat!$K$11:$K$19999)</f>
        <v>0</v>
      </c>
      <c r="K627" s="71">
        <f t="shared" ref="K627:L627" si="1240">E627+G627-I627</f>
        <v>0</v>
      </c>
      <c r="L627" s="71">
        <f t="shared" si="1240"/>
        <v>0</v>
      </c>
      <c r="M627" s="71">
        <f t="shared" ref="M627:N627" si="1241">E627+G627</f>
        <v>0</v>
      </c>
      <c r="N627" s="71">
        <f t="shared" si="1241"/>
        <v>0</v>
      </c>
      <c r="O627" s="73" t="str">
        <f t="shared" si="5"/>
        <v/>
      </c>
      <c r="P627" s="71">
        <f t="shared" si="6"/>
        <v>0</v>
      </c>
      <c r="Q627" s="74"/>
      <c r="R627" s="75"/>
      <c r="S627" s="75"/>
      <c r="T627" s="75"/>
      <c r="U627" s="75"/>
      <c r="V627" s="75"/>
      <c r="W627" s="75"/>
      <c r="X627" s="75"/>
      <c r="Y627" s="75"/>
      <c r="Z627" s="75"/>
    </row>
    <row r="628" ht="18.75" customHeight="1">
      <c r="A628" s="65"/>
      <c r="B628" s="66"/>
      <c r="C628" s="67" t="str">
        <f t="shared" si="204"/>
        <v/>
      </c>
      <c r="D628" s="68" t="str">
        <f t="shared" si="205"/>
        <v/>
      </c>
      <c r="E628" s="69"/>
      <c r="F628" s="69"/>
      <c r="G628" s="71">
        <f>SUMIF('Nhập'!$J$11:$J$19999,$B628,'Nhập'!$M$11:$M$19999)</f>
        <v>0</v>
      </c>
      <c r="H628" s="71">
        <f>SUMIF('Nhập'!$J$11:$J$19999,$B628,'Nhập'!$O$11:$O$19999)</f>
        <v>0</v>
      </c>
      <c r="I628" s="71">
        <f>SUMIF(Xuat!$I$11:$I$19999,$B628,Xuat!$K$11:$K$19999)</f>
        <v>0</v>
      </c>
      <c r="J628" s="71">
        <f>SUMIF(Xuat!$I$11:$I$19999,$B628,Xuat!$K$11:$K$19999)</f>
        <v>0</v>
      </c>
      <c r="K628" s="71">
        <f t="shared" ref="K628:L628" si="1242">E628+G628-I628</f>
        <v>0</v>
      </c>
      <c r="L628" s="71">
        <f t="shared" si="1242"/>
        <v>0</v>
      </c>
      <c r="M628" s="71">
        <f t="shared" ref="M628:N628" si="1243">E628+G628</f>
        <v>0</v>
      </c>
      <c r="N628" s="71">
        <f t="shared" si="1243"/>
        <v>0</v>
      </c>
      <c r="O628" s="73" t="str">
        <f t="shared" si="5"/>
        <v/>
      </c>
      <c r="P628" s="71">
        <f t="shared" si="6"/>
        <v>0</v>
      </c>
      <c r="Q628" s="74"/>
      <c r="R628" s="75"/>
      <c r="S628" s="75"/>
      <c r="T628" s="75"/>
      <c r="U628" s="75"/>
      <c r="V628" s="75"/>
      <c r="W628" s="75"/>
      <c r="X628" s="75"/>
      <c r="Y628" s="75"/>
      <c r="Z628" s="75"/>
    </row>
    <row r="629" ht="18.75" customHeight="1">
      <c r="A629" s="65"/>
      <c r="B629" s="66"/>
      <c r="C629" s="67" t="str">
        <f t="shared" si="204"/>
        <v/>
      </c>
      <c r="D629" s="68" t="str">
        <f t="shared" si="205"/>
        <v/>
      </c>
      <c r="E629" s="69"/>
      <c r="F629" s="69"/>
      <c r="G629" s="71">
        <f>SUMIF('Nhập'!$J$11:$J$19999,$B629,'Nhập'!$M$11:$M$19999)</f>
        <v>0</v>
      </c>
      <c r="H629" s="71">
        <f>SUMIF('Nhập'!$J$11:$J$19999,$B629,'Nhập'!$O$11:$O$19999)</f>
        <v>0</v>
      </c>
      <c r="I629" s="71">
        <f>SUMIF(Xuat!$I$11:$I$19999,$B629,Xuat!$K$11:$K$19999)</f>
        <v>0</v>
      </c>
      <c r="J629" s="71">
        <f>SUMIF(Xuat!$I$11:$I$19999,$B629,Xuat!$K$11:$K$19999)</f>
        <v>0</v>
      </c>
      <c r="K629" s="71">
        <f t="shared" ref="K629:L629" si="1244">E629+G629-I629</f>
        <v>0</v>
      </c>
      <c r="L629" s="71">
        <f t="shared" si="1244"/>
        <v>0</v>
      </c>
      <c r="M629" s="71">
        <f t="shared" ref="M629:N629" si="1245">E629+G629</f>
        <v>0</v>
      </c>
      <c r="N629" s="71">
        <f t="shared" si="1245"/>
        <v>0</v>
      </c>
      <c r="O629" s="73" t="str">
        <f t="shared" si="5"/>
        <v/>
      </c>
      <c r="P629" s="71">
        <f t="shared" si="6"/>
        <v>0</v>
      </c>
      <c r="Q629" s="74"/>
      <c r="R629" s="75"/>
      <c r="S629" s="75"/>
      <c r="T629" s="75"/>
      <c r="U629" s="75"/>
      <c r="V629" s="75"/>
      <c r="W629" s="75"/>
      <c r="X629" s="75"/>
      <c r="Y629" s="75"/>
      <c r="Z629" s="75"/>
    </row>
    <row r="630" ht="18.75" customHeight="1">
      <c r="A630" s="65"/>
      <c r="B630" s="66"/>
      <c r="C630" s="67" t="str">
        <f t="shared" si="204"/>
        <v/>
      </c>
      <c r="D630" s="68" t="str">
        <f t="shared" si="205"/>
        <v/>
      </c>
      <c r="E630" s="69"/>
      <c r="F630" s="69"/>
      <c r="G630" s="71">
        <f>SUMIF('Nhập'!$J$11:$J$19999,$B630,'Nhập'!$M$11:$M$19999)</f>
        <v>0</v>
      </c>
      <c r="H630" s="71">
        <f>SUMIF('Nhập'!$J$11:$J$19999,$B630,'Nhập'!$O$11:$O$19999)</f>
        <v>0</v>
      </c>
      <c r="I630" s="71">
        <f>SUMIF(Xuat!$I$11:$I$19999,$B630,Xuat!$K$11:$K$19999)</f>
        <v>0</v>
      </c>
      <c r="J630" s="71">
        <f>SUMIF(Xuat!$I$11:$I$19999,$B630,Xuat!$K$11:$K$19999)</f>
        <v>0</v>
      </c>
      <c r="K630" s="71">
        <f t="shared" ref="K630:L630" si="1246">E630+G630-I630</f>
        <v>0</v>
      </c>
      <c r="L630" s="71">
        <f t="shared" si="1246"/>
        <v>0</v>
      </c>
      <c r="M630" s="71">
        <f t="shared" ref="M630:N630" si="1247">E630+G630</f>
        <v>0</v>
      </c>
      <c r="N630" s="71">
        <f t="shared" si="1247"/>
        <v>0</v>
      </c>
      <c r="O630" s="73" t="str">
        <f t="shared" si="5"/>
        <v/>
      </c>
      <c r="P630" s="71">
        <f t="shared" si="6"/>
        <v>0</v>
      </c>
      <c r="Q630" s="74"/>
      <c r="R630" s="75"/>
      <c r="S630" s="75"/>
      <c r="T630" s="75"/>
      <c r="U630" s="75"/>
      <c r="V630" s="75"/>
      <c r="W630" s="75"/>
      <c r="X630" s="75"/>
      <c r="Y630" s="75"/>
      <c r="Z630" s="75"/>
    </row>
    <row r="631" ht="18.75" customHeight="1">
      <c r="A631" s="65"/>
      <c r="B631" s="66"/>
      <c r="C631" s="67" t="str">
        <f t="shared" si="204"/>
        <v/>
      </c>
      <c r="D631" s="68" t="str">
        <f t="shared" si="205"/>
        <v/>
      </c>
      <c r="E631" s="69"/>
      <c r="F631" s="69"/>
      <c r="G631" s="71">
        <f>SUMIF('Nhập'!$J$11:$J$19999,$B631,'Nhập'!$M$11:$M$19999)</f>
        <v>0</v>
      </c>
      <c r="H631" s="71">
        <f>SUMIF('Nhập'!$J$11:$J$19999,$B631,'Nhập'!$O$11:$O$19999)</f>
        <v>0</v>
      </c>
      <c r="I631" s="71">
        <f>SUMIF(Xuat!$I$11:$I$19999,$B631,Xuat!$K$11:$K$19999)</f>
        <v>0</v>
      </c>
      <c r="J631" s="71">
        <f>SUMIF(Xuat!$I$11:$I$19999,$B631,Xuat!$K$11:$K$19999)</f>
        <v>0</v>
      </c>
      <c r="K631" s="71">
        <f t="shared" ref="K631:L631" si="1248">E631+G631-I631</f>
        <v>0</v>
      </c>
      <c r="L631" s="71">
        <f t="shared" si="1248"/>
        <v>0</v>
      </c>
      <c r="M631" s="71">
        <f t="shared" ref="M631:N631" si="1249">E631+G631</f>
        <v>0</v>
      </c>
      <c r="N631" s="71">
        <f t="shared" si="1249"/>
        <v>0</v>
      </c>
      <c r="O631" s="73" t="str">
        <f t="shared" si="5"/>
        <v/>
      </c>
      <c r="P631" s="71">
        <f t="shared" si="6"/>
        <v>0</v>
      </c>
      <c r="Q631" s="74"/>
      <c r="R631" s="75"/>
      <c r="S631" s="75"/>
      <c r="T631" s="75"/>
      <c r="U631" s="75"/>
      <c r="V631" s="75"/>
      <c r="W631" s="75"/>
      <c r="X631" s="75"/>
      <c r="Y631" s="75"/>
      <c r="Z631" s="75"/>
    </row>
    <row r="632" ht="18.75" customHeight="1">
      <c r="A632" s="65"/>
      <c r="B632" s="66"/>
      <c r="C632" s="67" t="str">
        <f t="shared" si="204"/>
        <v/>
      </c>
      <c r="D632" s="68" t="str">
        <f t="shared" si="205"/>
        <v/>
      </c>
      <c r="E632" s="69"/>
      <c r="F632" s="69"/>
      <c r="G632" s="71">
        <f>SUMIF('Nhập'!$J$11:$J$19999,$B632,'Nhập'!$M$11:$M$19999)</f>
        <v>0</v>
      </c>
      <c r="H632" s="71">
        <f>SUMIF('Nhập'!$J$11:$J$19999,$B632,'Nhập'!$O$11:$O$19999)</f>
        <v>0</v>
      </c>
      <c r="I632" s="71">
        <f>SUMIF(Xuat!$I$11:$I$19999,$B632,Xuat!$K$11:$K$19999)</f>
        <v>0</v>
      </c>
      <c r="J632" s="71">
        <f>SUMIF(Xuat!$I$11:$I$19999,$B632,Xuat!$K$11:$K$19999)</f>
        <v>0</v>
      </c>
      <c r="K632" s="71">
        <f t="shared" ref="K632:L632" si="1250">E632+G632-I632</f>
        <v>0</v>
      </c>
      <c r="L632" s="71">
        <f t="shared" si="1250"/>
        <v>0</v>
      </c>
      <c r="M632" s="71">
        <f t="shared" ref="M632:N632" si="1251">E632+G632</f>
        <v>0</v>
      </c>
      <c r="N632" s="71">
        <f t="shared" si="1251"/>
        <v>0</v>
      </c>
      <c r="O632" s="73" t="str">
        <f t="shared" si="5"/>
        <v/>
      </c>
      <c r="P632" s="71">
        <f t="shared" si="6"/>
        <v>0</v>
      </c>
      <c r="Q632" s="74"/>
      <c r="R632" s="75"/>
      <c r="S632" s="75"/>
      <c r="T632" s="75"/>
      <c r="U632" s="75"/>
      <c r="V632" s="75"/>
      <c r="W632" s="75"/>
      <c r="X632" s="75"/>
      <c r="Y632" s="75"/>
      <c r="Z632" s="75"/>
    </row>
    <row r="633" ht="18.75" customHeight="1">
      <c r="A633" s="65"/>
      <c r="B633" s="66"/>
      <c r="C633" s="67" t="str">
        <f t="shared" si="204"/>
        <v/>
      </c>
      <c r="D633" s="68" t="str">
        <f t="shared" si="205"/>
        <v/>
      </c>
      <c r="E633" s="69"/>
      <c r="F633" s="69"/>
      <c r="G633" s="71">
        <f>SUMIF('Nhập'!$J$11:$J$19999,$B633,'Nhập'!$M$11:$M$19999)</f>
        <v>0</v>
      </c>
      <c r="H633" s="71">
        <f>SUMIF('Nhập'!$J$11:$J$19999,$B633,'Nhập'!$O$11:$O$19999)</f>
        <v>0</v>
      </c>
      <c r="I633" s="71">
        <f>SUMIF(Xuat!$I$11:$I$19999,$B633,Xuat!$K$11:$K$19999)</f>
        <v>0</v>
      </c>
      <c r="J633" s="71">
        <f>SUMIF(Xuat!$I$11:$I$19999,$B633,Xuat!$K$11:$K$19999)</f>
        <v>0</v>
      </c>
      <c r="K633" s="71">
        <f t="shared" ref="K633:L633" si="1252">E633+G633-I633</f>
        <v>0</v>
      </c>
      <c r="L633" s="71">
        <f t="shared" si="1252"/>
        <v>0</v>
      </c>
      <c r="M633" s="71">
        <f t="shared" ref="M633:N633" si="1253">E633+G633</f>
        <v>0</v>
      </c>
      <c r="N633" s="71">
        <f t="shared" si="1253"/>
        <v>0</v>
      </c>
      <c r="O633" s="73" t="str">
        <f t="shared" si="5"/>
        <v/>
      </c>
      <c r="P633" s="71">
        <f t="shared" si="6"/>
        <v>0</v>
      </c>
      <c r="Q633" s="74"/>
      <c r="R633" s="75"/>
      <c r="S633" s="75"/>
      <c r="T633" s="75"/>
      <c r="U633" s="75"/>
      <c r="V633" s="75"/>
      <c r="W633" s="75"/>
      <c r="X633" s="75"/>
      <c r="Y633" s="75"/>
      <c r="Z633" s="75"/>
    </row>
    <row r="634" ht="18.75" customHeight="1">
      <c r="A634" s="65"/>
      <c r="B634" s="66"/>
      <c r="C634" s="67" t="str">
        <f t="shared" si="204"/>
        <v/>
      </c>
      <c r="D634" s="68" t="str">
        <f t="shared" si="205"/>
        <v/>
      </c>
      <c r="E634" s="69"/>
      <c r="F634" s="69"/>
      <c r="G634" s="71">
        <f>SUMIF('Nhập'!$J$11:$J$19999,$B634,'Nhập'!$M$11:$M$19999)</f>
        <v>0</v>
      </c>
      <c r="H634" s="71">
        <f>SUMIF('Nhập'!$J$11:$J$19999,$B634,'Nhập'!$O$11:$O$19999)</f>
        <v>0</v>
      </c>
      <c r="I634" s="71">
        <f>SUMIF(Xuat!$I$11:$I$19999,$B634,Xuat!$K$11:$K$19999)</f>
        <v>0</v>
      </c>
      <c r="J634" s="71">
        <f>SUMIF(Xuat!$I$11:$I$19999,$B634,Xuat!$K$11:$K$19999)</f>
        <v>0</v>
      </c>
      <c r="K634" s="71">
        <f t="shared" ref="K634:L634" si="1254">E634+G634-I634</f>
        <v>0</v>
      </c>
      <c r="L634" s="71">
        <f t="shared" si="1254"/>
        <v>0</v>
      </c>
      <c r="M634" s="71">
        <f t="shared" ref="M634:N634" si="1255">E634+G634</f>
        <v>0</v>
      </c>
      <c r="N634" s="71">
        <f t="shared" si="1255"/>
        <v>0</v>
      </c>
      <c r="O634" s="73" t="str">
        <f t="shared" si="5"/>
        <v/>
      </c>
      <c r="P634" s="71">
        <f t="shared" si="6"/>
        <v>0</v>
      </c>
      <c r="Q634" s="74"/>
      <c r="R634" s="75"/>
      <c r="S634" s="75"/>
      <c r="T634" s="75"/>
      <c r="U634" s="75"/>
      <c r="V634" s="75"/>
      <c r="W634" s="75"/>
      <c r="X634" s="75"/>
      <c r="Y634" s="75"/>
      <c r="Z634" s="75"/>
    </row>
    <row r="635" ht="18.75" customHeight="1">
      <c r="A635" s="65"/>
      <c r="B635" s="66"/>
      <c r="C635" s="67" t="str">
        <f t="shared" si="204"/>
        <v/>
      </c>
      <c r="D635" s="68" t="str">
        <f t="shared" si="205"/>
        <v/>
      </c>
      <c r="E635" s="69"/>
      <c r="F635" s="69"/>
      <c r="G635" s="71">
        <f>SUMIF('Nhập'!$J$11:$J$19999,$B635,'Nhập'!$M$11:$M$19999)</f>
        <v>0</v>
      </c>
      <c r="H635" s="71">
        <f>SUMIF('Nhập'!$J$11:$J$19999,$B635,'Nhập'!$O$11:$O$19999)</f>
        <v>0</v>
      </c>
      <c r="I635" s="71">
        <f>SUMIF(Xuat!$I$11:$I$19999,$B635,Xuat!$K$11:$K$19999)</f>
        <v>0</v>
      </c>
      <c r="J635" s="71">
        <f>SUMIF(Xuat!$I$11:$I$19999,$B635,Xuat!$K$11:$K$19999)</f>
        <v>0</v>
      </c>
      <c r="K635" s="71">
        <f t="shared" ref="K635:L635" si="1256">E635+G635-I635</f>
        <v>0</v>
      </c>
      <c r="L635" s="71">
        <f t="shared" si="1256"/>
        <v>0</v>
      </c>
      <c r="M635" s="71">
        <f t="shared" ref="M635:N635" si="1257">E635+G635</f>
        <v>0</v>
      </c>
      <c r="N635" s="71">
        <f t="shared" si="1257"/>
        <v>0</v>
      </c>
      <c r="O635" s="73" t="str">
        <f t="shared" si="5"/>
        <v/>
      </c>
      <c r="P635" s="71">
        <f t="shared" si="6"/>
        <v>0</v>
      </c>
      <c r="Q635" s="74"/>
      <c r="R635" s="75"/>
      <c r="S635" s="75"/>
      <c r="T635" s="75"/>
      <c r="U635" s="75"/>
      <c r="V635" s="75"/>
      <c r="W635" s="75"/>
      <c r="X635" s="75"/>
      <c r="Y635" s="75"/>
      <c r="Z635" s="75"/>
    </row>
    <row r="636" ht="18.75" customHeight="1">
      <c r="A636" s="65"/>
      <c r="B636" s="66"/>
      <c r="C636" s="67" t="str">
        <f t="shared" si="204"/>
        <v/>
      </c>
      <c r="D636" s="68" t="str">
        <f t="shared" si="205"/>
        <v/>
      </c>
      <c r="E636" s="69"/>
      <c r="F636" s="69"/>
      <c r="G636" s="71">
        <f>SUMIF('Nhập'!$J$11:$J$19999,$B636,'Nhập'!$M$11:$M$19999)</f>
        <v>0</v>
      </c>
      <c r="H636" s="71">
        <f>SUMIF('Nhập'!$J$11:$J$19999,$B636,'Nhập'!$O$11:$O$19999)</f>
        <v>0</v>
      </c>
      <c r="I636" s="71">
        <f>SUMIF(Xuat!$I$11:$I$19999,$B636,Xuat!$K$11:$K$19999)</f>
        <v>0</v>
      </c>
      <c r="J636" s="71">
        <f>SUMIF(Xuat!$I$11:$I$19999,$B636,Xuat!$K$11:$K$19999)</f>
        <v>0</v>
      </c>
      <c r="K636" s="71">
        <f t="shared" ref="K636:L636" si="1258">E636+G636-I636</f>
        <v>0</v>
      </c>
      <c r="L636" s="71">
        <f t="shared" si="1258"/>
        <v>0</v>
      </c>
      <c r="M636" s="71">
        <f t="shared" ref="M636:N636" si="1259">E636+G636</f>
        <v>0</v>
      </c>
      <c r="N636" s="71">
        <f t="shared" si="1259"/>
        <v>0</v>
      </c>
      <c r="O636" s="73" t="str">
        <f t="shared" si="5"/>
        <v/>
      </c>
      <c r="P636" s="71">
        <f t="shared" si="6"/>
        <v>0</v>
      </c>
      <c r="Q636" s="74"/>
      <c r="R636" s="75"/>
      <c r="S636" s="75"/>
      <c r="T636" s="75"/>
      <c r="U636" s="75"/>
      <c r="V636" s="75"/>
      <c r="W636" s="75"/>
      <c r="X636" s="75"/>
      <c r="Y636" s="75"/>
      <c r="Z636" s="75"/>
    </row>
    <row r="637" ht="18.75" customHeight="1">
      <c r="A637" s="65"/>
      <c r="B637" s="66"/>
      <c r="C637" s="67" t="str">
        <f t="shared" si="204"/>
        <v/>
      </c>
      <c r="D637" s="68" t="str">
        <f t="shared" si="205"/>
        <v/>
      </c>
      <c r="E637" s="69"/>
      <c r="F637" s="69"/>
      <c r="G637" s="71">
        <f>SUMIF('Nhập'!$J$11:$J$19999,$B637,'Nhập'!$M$11:$M$19999)</f>
        <v>0</v>
      </c>
      <c r="H637" s="71">
        <f>SUMIF('Nhập'!$J$11:$J$19999,$B637,'Nhập'!$O$11:$O$19999)</f>
        <v>0</v>
      </c>
      <c r="I637" s="71">
        <f>SUMIF(Xuat!$I$11:$I$19999,$B637,Xuat!$K$11:$K$19999)</f>
        <v>0</v>
      </c>
      <c r="J637" s="71">
        <f>SUMIF(Xuat!$I$11:$I$19999,$B637,Xuat!$K$11:$K$19999)</f>
        <v>0</v>
      </c>
      <c r="K637" s="71">
        <f t="shared" ref="K637:L637" si="1260">E637+G637-I637</f>
        <v>0</v>
      </c>
      <c r="L637" s="71">
        <f t="shared" si="1260"/>
        <v>0</v>
      </c>
      <c r="M637" s="71">
        <f t="shared" ref="M637:N637" si="1261">E637+G637</f>
        <v>0</v>
      </c>
      <c r="N637" s="71">
        <f t="shared" si="1261"/>
        <v>0</v>
      </c>
      <c r="O637" s="73" t="str">
        <f t="shared" si="5"/>
        <v/>
      </c>
      <c r="P637" s="71">
        <f t="shared" si="6"/>
        <v>0</v>
      </c>
      <c r="Q637" s="74"/>
      <c r="R637" s="75"/>
      <c r="S637" s="75"/>
      <c r="T637" s="75"/>
      <c r="U637" s="75"/>
      <c r="V637" s="75"/>
      <c r="W637" s="75"/>
      <c r="X637" s="75"/>
      <c r="Y637" s="75"/>
      <c r="Z637" s="75"/>
    </row>
    <row r="638" ht="18.75" customHeight="1">
      <c r="A638" s="65"/>
      <c r="B638" s="66"/>
      <c r="C638" s="67" t="str">
        <f t="shared" si="204"/>
        <v/>
      </c>
      <c r="D638" s="68" t="str">
        <f t="shared" si="205"/>
        <v/>
      </c>
      <c r="E638" s="69"/>
      <c r="F638" s="69"/>
      <c r="G638" s="71">
        <f>SUMIF('Nhập'!$J$11:$J$19999,$B638,'Nhập'!$M$11:$M$19999)</f>
        <v>0</v>
      </c>
      <c r="H638" s="71">
        <f>SUMIF('Nhập'!$J$11:$J$19999,$B638,'Nhập'!$O$11:$O$19999)</f>
        <v>0</v>
      </c>
      <c r="I638" s="71">
        <f>SUMIF(Xuat!$I$11:$I$19999,$B638,Xuat!$K$11:$K$19999)</f>
        <v>0</v>
      </c>
      <c r="J638" s="71">
        <f>SUMIF(Xuat!$I$11:$I$19999,$B638,Xuat!$K$11:$K$19999)</f>
        <v>0</v>
      </c>
      <c r="K638" s="71">
        <f t="shared" ref="K638:L638" si="1262">E638+G638-I638</f>
        <v>0</v>
      </c>
      <c r="L638" s="71">
        <f t="shared" si="1262"/>
        <v>0</v>
      </c>
      <c r="M638" s="71">
        <f t="shared" ref="M638:N638" si="1263">E638+G638</f>
        <v>0</v>
      </c>
      <c r="N638" s="71">
        <f t="shared" si="1263"/>
        <v>0</v>
      </c>
      <c r="O638" s="73" t="str">
        <f t="shared" si="5"/>
        <v/>
      </c>
      <c r="P638" s="71">
        <f t="shared" si="6"/>
        <v>0</v>
      </c>
      <c r="Q638" s="74"/>
      <c r="R638" s="75"/>
      <c r="S638" s="75"/>
      <c r="T638" s="75"/>
      <c r="U638" s="75"/>
      <c r="V638" s="75"/>
      <c r="W638" s="75"/>
      <c r="X638" s="75"/>
      <c r="Y638" s="75"/>
      <c r="Z638" s="75"/>
    </row>
    <row r="639" ht="18.75" customHeight="1">
      <c r="A639" s="65"/>
      <c r="B639" s="66"/>
      <c r="C639" s="67" t="str">
        <f t="shared" si="204"/>
        <v/>
      </c>
      <c r="D639" s="68" t="str">
        <f t="shared" si="205"/>
        <v/>
      </c>
      <c r="E639" s="69"/>
      <c r="F639" s="69"/>
      <c r="G639" s="71">
        <f>SUMIF('Nhập'!$J$11:$J$19999,$B639,'Nhập'!$M$11:$M$19999)</f>
        <v>0</v>
      </c>
      <c r="H639" s="71">
        <f>SUMIF('Nhập'!$J$11:$J$19999,$B639,'Nhập'!$O$11:$O$19999)</f>
        <v>0</v>
      </c>
      <c r="I639" s="71">
        <f>SUMIF(Xuat!$I$11:$I$19999,$B639,Xuat!$K$11:$K$19999)</f>
        <v>0</v>
      </c>
      <c r="J639" s="71">
        <f>SUMIF(Xuat!$I$11:$I$19999,$B639,Xuat!$K$11:$K$19999)</f>
        <v>0</v>
      </c>
      <c r="K639" s="71">
        <f t="shared" ref="K639:L639" si="1264">E639+G639-I639</f>
        <v>0</v>
      </c>
      <c r="L639" s="71">
        <f t="shared" si="1264"/>
        <v>0</v>
      </c>
      <c r="M639" s="71">
        <f t="shared" ref="M639:N639" si="1265">E639+G639</f>
        <v>0</v>
      </c>
      <c r="N639" s="71">
        <f t="shared" si="1265"/>
        <v>0</v>
      </c>
      <c r="O639" s="73" t="str">
        <f t="shared" si="5"/>
        <v/>
      </c>
      <c r="P639" s="71">
        <f t="shared" si="6"/>
        <v>0</v>
      </c>
      <c r="Q639" s="74"/>
      <c r="R639" s="75"/>
      <c r="S639" s="75"/>
      <c r="T639" s="75"/>
      <c r="U639" s="75"/>
      <c r="V639" s="75"/>
      <c r="W639" s="75"/>
      <c r="X639" s="75"/>
      <c r="Y639" s="75"/>
      <c r="Z639" s="75"/>
    </row>
    <row r="640" ht="18.75" customHeight="1">
      <c r="A640" s="65"/>
      <c r="B640" s="66"/>
      <c r="C640" s="67" t="str">
        <f t="shared" si="204"/>
        <v/>
      </c>
      <c r="D640" s="68" t="str">
        <f t="shared" si="205"/>
        <v/>
      </c>
      <c r="E640" s="69"/>
      <c r="F640" s="69"/>
      <c r="G640" s="71">
        <f>SUMIF('Nhập'!$J$11:$J$19999,$B640,'Nhập'!$M$11:$M$19999)</f>
        <v>0</v>
      </c>
      <c r="H640" s="71">
        <f>SUMIF('Nhập'!$J$11:$J$19999,$B640,'Nhập'!$O$11:$O$19999)</f>
        <v>0</v>
      </c>
      <c r="I640" s="71">
        <f>SUMIF(Xuat!$I$11:$I$19999,$B640,Xuat!$K$11:$K$19999)</f>
        <v>0</v>
      </c>
      <c r="J640" s="71">
        <f>SUMIF(Xuat!$I$11:$I$19999,$B640,Xuat!$K$11:$K$19999)</f>
        <v>0</v>
      </c>
      <c r="K640" s="71">
        <f t="shared" ref="K640:L640" si="1266">E640+G640-I640</f>
        <v>0</v>
      </c>
      <c r="L640" s="71">
        <f t="shared" si="1266"/>
        <v>0</v>
      </c>
      <c r="M640" s="71">
        <f t="shared" ref="M640:N640" si="1267">E640+G640</f>
        <v>0</v>
      </c>
      <c r="N640" s="71">
        <f t="shared" si="1267"/>
        <v>0</v>
      </c>
      <c r="O640" s="73" t="str">
        <f t="shared" si="5"/>
        <v/>
      </c>
      <c r="P640" s="71">
        <f t="shared" si="6"/>
        <v>0</v>
      </c>
      <c r="Q640" s="74"/>
      <c r="R640" s="75"/>
      <c r="S640" s="75"/>
      <c r="T640" s="75"/>
      <c r="U640" s="75"/>
      <c r="V640" s="75"/>
      <c r="W640" s="75"/>
      <c r="X640" s="75"/>
      <c r="Y640" s="75"/>
      <c r="Z640" s="75"/>
    </row>
    <row r="641" ht="18.75" customHeight="1">
      <c r="A641" s="65"/>
      <c r="B641" s="66"/>
      <c r="C641" s="67" t="str">
        <f t="shared" si="204"/>
        <v/>
      </c>
      <c r="D641" s="68" t="str">
        <f t="shared" si="205"/>
        <v/>
      </c>
      <c r="E641" s="69"/>
      <c r="F641" s="69"/>
      <c r="G641" s="71">
        <f>SUMIF('Nhập'!$J$11:$J$19999,$B641,'Nhập'!$M$11:$M$19999)</f>
        <v>0</v>
      </c>
      <c r="H641" s="71">
        <f>SUMIF('Nhập'!$J$11:$J$19999,$B641,'Nhập'!$O$11:$O$19999)</f>
        <v>0</v>
      </c>
      <c r="I641" s="71">
        <f>SUMIF(Xuat!$I$11:$I$19999,$B641,Xuat!$K$11:$K$19999)</f>
        <v>0</v>
      </c>
      <c r="J641" s="71">
        <f>SUMIF(Xuat!$I$11:$I$19999,$B641,Xuat!$K$11:$K$19999)</f>
        <v>0</v>
      </c>
      <c r="K641" s="71">
        <f t="shared" ref="K641:L641" si="1268">E641+G641-I641</f>
        <v>0</v>
      </c>
      <c r="L641" s="71">
        <f t="shared" si="1268"/>
        <v>0</v>
      </c>
      <c r="M641" s="71">
        <f t="shared" ref="M641:N641" si="1269">E641+G641</f>
        <v>0</v>
      </c>
      <c r="N641" s="71">
        <f t="shared" si="1269"/>
        <v>0</v>
      </c>
      <c r="O641" s="73" t="str">
        <f t="shared" si="5"/>
        <v/>
      </c>
      <c r="P641" s="71">
        <f t="shared" si="6"/>
        <v>0</v>
      </c>
      <c r="Q641" s="74"/>
      <c r="R641" s="75"/>
      <c r="S641" s="75"/>
      <c r="T641" s="75"/>
      <c r="U641" s="75"/>
      <c r="V641" s="75"/>
      <c r="W641" s="75"/>
      <c r="X641" s="75"/>
      <c r="Y641" s="75"/>
      <c r="Z641" s="75"/>
    </row>
    <row r="642" ht="18.75" customHeight="1">
      <c r="A642" s="65"/>
      <c r="B642" s="66"/>
      <c r="C642" s="67" t="str">
        <f t="shared" si="204"/>
        <v/>
      </c>
      <c r="D642" s="68" t="str">
        <f t="shared" si="205"/>
        <v/>
      </c>
      <c r="E642" s="69"/>
      <c r="F642" s="69"/>
      <c r="G642" s="71">
        <f>SUMIF('Nhập'!$J$11:$J$19999,$B642,'Nhập'!$M$11:$M$19999)</f>
        <v>0</v>
      </c>
      <c r="H642" s="71">
        <f>SUMIF('Nhập'!$J$11:$J$19999,$B642,'Nhập'!$O$11:$O$19999)</f>
        <v>0</v>
      </c>
      <c r="I642" s="71">
        <f>SUMIF(Xuat!$I$11:$I$19999,$B642,Xuat!$K$11:$K$19999)</f>
        <v>0</v>
      </c>
      <c r="J642" s="71">
        <f>SUMIF(Xuat!$I$11:$I$19999,$B642,Xuat!$K$11:$K$19999)</f>
        <v>0</v>
      </c>
      <c r="K642" s="71">
        <f t="shared" ref="K642:L642" si="1270">E642+G642-I642</f>
        <v>0</v>
      </c>
      <c r="L642" s="71">
        <f t="shared" si="1270"/>
        <v>0</v>
      </c>
      <c r="M642" s="71">
        <f t="shared" ref="M642:N642" si="1271">E642+G642</f>
        <v>0</v>
      </c>
      <c r="N642" s="71">
        <f t="shared" si="1271"/>
        <v>0</v>
      </c>
      <c r="O642" s="73" t="str">
        <f t="shared" si="5"/>
        <v/>
      </c>
      <c r="P642" s="71">
        <f t="shared" si="6"/>
        <v>0</v>
      </c>
      <c r="Q642" s="74"/>
      <c r="R642" s="75"/>
      <c r="S642" s="75"/>
      <c r="T642" s="75"/>
      <c r="U642" s="75"/>
      <c r="V642" s="75"/>
      <c r="W642" s="75"/>
      <c r="X642" s="75"/>
      <c r="Y642" s="75"/>
      <c r="Z642" s="75"/>
    </row>
    <row r="643" ht="18.75" customHeight="1">
      <c r="A643" s="65"/>
      <c r="B643" s="66"/>
      <c r="C643" s="67" t="str">
        <f t="shared" si="204"/>
        <v/>
      </c>
      <c r="D643" s="68" t="str">
        <f t="shared" si="205"/>
        <v/>
      </c>
      <c r="E643" s="69"/>
      <c r="F643" s="69"/>
      <c r="G643" s="71">
        <f>SUMIF('Nhập'!$J$11:$J$19999,$B643,'Nhập'!$M$11:$M$19999)</f>
        <v>0</v>
      </c>
      <c r="H643" s="71">
        <f>SUMIF('Nhập'!$J$11:$J$19999,$B643,'Nhập'!$O$11:$O$19999)</f>
        <v>0</v>
      </c>
      <c r="I643" s="71">
        <f>SUMIF(Xuat!$I$11:$I$19999,$B643,Xuat!$K$11:$K$19999)</f>
        <v>0</v>
      </c>
      <c r="J643" s="71">
        <f>SUMIF(Xuat!$I$11:$I$19999,$B643,Xuat!$K$11:$K$19999)</f>
        <v>0</v>
      </c>
      <c r="K643" s="71">
        <f t="shared" ref="K643:L643" si="1272">E643+G643-I643</f>
        <v>0</v>
      </c>
      <c r="L643" s="71">
        <f t="shared" si="1272"/>
        <v>0</v>
      </c>
      <c r="M643" s="71">
        <f t="shared" ref="M643:N643" si="1273">E643+G643</f>
        <v>0</v>
      </c>
      <c r="N643" s="71">
        <f t="shared" si="1273"/>
        <v>0</v>
      </c>
      <c r="O643" s="73" t="str">
        <f t="shared" si="5"/>
        <v/>
      </c>
      <c r="P643" s="71">
        <f t="shared" si="6"/>
        <v>0</v>
      </c>
      <c r="Q643" s="74"/>
      <c r="R643" s="75"/>
      <c r="S643" s="75"/>
      <c r="T643" s="75"/>
      <c r="U643" s="75"/>
      <c r="V643" s="75"/>
      <c r="W643" s="75"/>
      <c r="X643" s="75"/>
      <c r="Y643" s="75"/>
      <c r="Z643" s="75"/>
    </row>
    <row r="644" ht="18.75" customHeight="1">
      <c r="A644" s="65"/>
      <c r="B644" s="66"/>
      <c r="C644" s="67" t="str">
        <f t="shared" si="204"/>
        <v/>
      </c>
      <c r="D644" s="68" t="str">
        <f t="shared" si="205"/>
        <v/>
      </c>
      <c r="E644" s="69"/>
      <c r="F644" s="69"/>
      <c r="G644" s="71">
        <f>SUMIF('Nhập'!$J$11:$J$19999,$B644,'Nhập'!$M$11:$M$19999)</f>
        <v>0</v>
      </c>
      <c r="H644" s="71">
        <f>SUMIF('Nhập'!$J$11:$J$19999,$B644,'Nhập'!$O$11:$O$19999)</f>
        <v>0</v>
      </c>
      <c r="I644" s="71">
        <f>SUMIF(Xuat!$I$11:$I$19999,$B644,Xuat!$K$11:$K$19999)</f>
        <v>0</v>
      </c>
      <c r="J644" s="71">
        <f>SUMIF(Xuat!$I$11:$I$19999,$B644,Xuat!$K$11:$K$19999)</f>
        <v>0</v>
      </c>
      <c r="K644" s="71">
        <f t="shared" ref="K644:L644" si="1274">E644+G644-I644</f>
        <v>0</v>
      </c>
      <c r="L644" s="71">
        <f t="shared" si="1274"/>
        <v>0</v>
      </c>
      <c r="M644" s="71">
        <f t="shared" ref="M644:N644" si="1275">E644+G644</f>
        <v>0</v>
      </c>
      <c r="N644" s="71">
        <f t="shared" si="1275"/>
        <v>0</v>
      </c>
      <c r="O644" s="73" t="str">
        <f t="shared" si="5"/>
        <v/>
      </c>
      <c r="P644" s="71">
        <f t="shared" si="6"/>
        <v>0</v>
      </c>
      <c r="Q644" s="74"/>
      <c r="R644" s="75"/>
      <c r="S644" s="75"/>
      <c r="T644" s="75"/>
      <c r="U644" s="75"/>
      <c r="V644" s="75"/>
      <c r="W644" s="75"/>
      <c r="X644" s="75"/>
      <c r="Y644" s="75"/>
      <c r="Z644" s="75"/>
    </row>
    <row r="645" ht="18.75" customHeight="1">
      <c r="A645" s="65"/>
      <c r="B645" s="66"/>
      <c r="C645" s="67" t="str">
        <f t="shared" si="204"/>
        <v/>
      </c>
      <c r="D645" s="68" t="str">
        <f t="shared" si="205"/>
        <v/>
      </c>
      <c r="E645" s="69"/>
      <c r="F645" s="69"/>
      <c r="G645" s="71">
        <f>SUMIF('Nhập'!$J$11:$J$19999,$B645,'Nhập'!$M$11:$M$19999)</f>
        <v>0</v>
      </c>
      <c r="H645" s="71">
        <f>SUMIF('Nhập'!$J$11:$J$19999,$B645,'Nhập'!$O$11:$O$19999)</f>
        <v>0</v>
      </c>
      <c r="I645" s="71">
        <f>SUMIF(Xuat!$I$11:$I$19999,$B645,Xuat!$K$11:$K$19999)</f>
        <v>0</v>
      </c>
      <c r="J645" s="71">
        <f>SUMIF(Xuat!$I$11:$I$19999,$B645,Xuat!$K$11:$K$19999)</f>
        <v>0</v>
      </c>
      <c r="K645" s="71">
        <f t="shared" ref="K645:L645" si="1276">E645+G645-I645</f>
        <v>0</v>
      </c>
      <c r="L645" s="71">
        <f t="shared" si="1276"/>
        <v>0</v>
      </c>
      <c r="M645" s="71">
        <f t="shared" ref="M645:N645" si="1277">E645+G645</f>
        <v>0</v>
      </c>
      <c r="N645" s="71">
        <f t="shared" si="1277"/>
        <v>0</v>
      </c>
      <c r="O645" s="73" t="str">
        <f t="shared" si="5"/>
        <v/>
      </c>
      <c r="P645" s="71">
        <f t="shared" si="6"/>
        <v>0</v>
      </c>
      <c r="Q645" s="74"/>
      <c r="R645" s="75"/>
      <c r="S645" s="75"/>
      <c r="T645" s="75"/>
      <c r="U645" s="75"/>
      <c r="V645" s="75"/>
      <c r="W645" s="75"/>
      <c r="X645" s="75"/>
      <c r="Y645" s="75"/>
      <c r="Z645" s="75"/>
    </row>
    <row r="646" ht="18.75" customHeight="1">
      <c r="A646" s="65"/>
      <c r="B646" s="66"/>
      <c r="C646" s="67" t="str">
        <f t="shared" si="204"/>
        <v/>
      </c>
      <c r="D646" s="68" t="str">
        <f t="shared" si="205"/>
        <v/>
      </c>
      <c r="E646" s="69"/>
      <c r="F646" s="69"/>
      <c r="G646" s="71">
        <f>SUMIF('Nhập'!$J$11:$J$19999,$B646,'Nhập'!$M$11:$M$19999)</f>
        <v>0</v>
      </c>
      <c r="H646" s="71">
        <f>SUMIF('Nhập'!$J$11:$J$19999,$B646,'Nhập'!$O$11:$O$19999)</f>
        <v>0</v>
      </c>
      <c r="I646" s="71">
        <f>SUMIF(Xuat!$I$11:$I$19999,$B646,Xuat!$K$11:$K$19999)</f>
        <v>0</v>
      </c>
      <c r="J646" s="71">
        <f>SUMIF(Xuat!$I$11:$I$19999,$B646,Xuat!$K$11:$K$19999)</f>
        <v>0</v>
      </c>
      <c r="K646" s="71">
        <f t="shared" ref="K646:L646" si="1278">E646+G646-I646</f>
        <v>0</v>
      </c>
      <c r="L646" s="71">
        <f t="shared" si="1278"/>
        <v>0</v>
      </c>
      <c r="M646" s="71">
        <f t="shared" ref="M646:N646" si="1279">E646+G646</f>
        <v>0</v>
      </c>
      <c r="N646" s="71">
        <f t="shared" si="1279"/>
        <v>0</v>
      </c>
      <c r="O646" s="73" t="str">
        <f t="shared" si="5"/>
        <v/>
      </c>
      <c r="P646" s="71">
        <f t="shared" si="6"/>
        <v>0</v>
      </c>
      <c r="Q646" s="74"/>
      <c r="R646" s="75"/>
      <c r="S646" s="75"/>
      <c r="T646" s="75"/>
      <c r="U646" s="75"/>
      <c r="V646" s="75"/>
      <c r="W646" s="75"/>
      <c r="X646" s="75"/>
      <c r="Y646" s="75"/>
      <c r="Z646" s="75"/>
    </row>
    <row r="647" ht="18.75" customHeight="1">
      <c r="A647" s="65"/>
      <c r="B647" s="66"/>
      <c r="C647" s="67" t="str">
        <f t="shared" si="204"/>
        <v/>
      </c>
      <c r="D647" s="68" t="str">
        <f t="shared" si="205"/>
        <v/>
      </c>
      <c r="E647" s="69"/>
      <c r="F647" s="69"/>
      <c r="G647" s="71">
        <f>SUMIF('Nhập'!$J$11:$J$19999,$B647,'Nhập'!$M$11:$M$19999)</f>
        <v>0</v>
      </c>
      <c r="H647" s="71">
        <f>SUMIF('Nhập'!$J$11:$J$19999,$B647,'Nhập'!$O$11:$O$19999)</f>
        <v>0</v>
      </c>
      <c r="I647" s="71">
        <f>SUMIF(Xuat!$I$11:$I$19999,$B647,Xuat!$K$11:$K$19999)</f>
        <v>0</v>
      </c>
      <c r="J647" s="71">
        <f>SUMIF(Xuat!$I$11:$I$19999,$B647,Xuat!$K$11:$K$19999)</f>
        <v>0</v>
      </c>
      <c r="K647" s="71">
        <f t="shared" ref="K647:L647" si="1280">E647+G647-I647</f>
        <v>0</v>
      </c>
      <c r="L647" s="71">
        <f t="shared" si="1280"/>
        <v>0</v>
      </c>
      <c r="M647" s="71">
        <f t="shared" ref="M647:N647" si="1281">E647+G647</f>
        <v>0</v>
      </c>
      <c r="N647" s="71">
        <f t="shared" si="1281"/>
        <v>0</v>
      </c>
      <c r="O647" s="73" t="str">
        <f t="shared" si="5"/>
        <v/>
      </c>
      <c r="P647" s="71">
        <f t="shared" si="6"/>
        <v>0</v>
      </c>
      <c r="Q647" s="74"/>
      <c r="R647" s="75"/>
      <c r="S647" s="75"/>
      <c r="T647" s="75"/>
      <c r="U647" s="75"/>
      <c r="V647" s="75"/>
      <c r="W647" s="75"/>
      <c r="X647" s="75"/>
      <c r="Y647" s="75"/>
      <c r="Z647" s="75"/>
    </row>
    <row r="648" ht="18.75" customHeight="1">
      <c r="A648" s="65"/>
      <c r="B648" s="66"/>
      <c r="C648" s="67" t="str">
        <f t="shared" si="204"/>
        <v/>
      </c>
      <c r="D648" s="68" t="str">
        <f t="shared" si="205"/>
        <v/>
      </c>
      <c r="E648" s="69"/>
      <c r="F648" s="69"/>
      <c r="G648" s="71">
        <f>SUMIF('Nhập'!$J$11:$J$19999,$B648,'Nhập'!$M$11:$M$19999)</f>
        <v>0</v>
      </c>
      <c r="H648" s="71">
        <f>SUMIF('Nhập'!$J$11:$J$19999,$B648,'Nhập'!$O$11:$O$19999)</f>
        <v>0</v>
      </c>
      <c r="I648" s="71">
        <f>SUMIF(Xuat!$I$11:$I$19999,$B648,Xuat!$K$11:$K$19999)</f>
        <v>0</v>
      </c>
      <c r="J648" s="71">
        <f>SUMIF(Xuat!$I$11:$I$19999,$B648,Xuat!$K$11:$K$19999)</f>
        <v>0</v>
      </c>
      <c r="K648" s="71">
        <f t="shared" ref="K648:L648" si="1282">E648+G648-I648</f>
        <v>0</v>
      </c>
      <c r="L648" s="71">
        <f t="shared" si="1282"/>
        <v>0</v>
      </c>
      <c r="M648" s="71">
        <f t="shared" ref="M648:N648" si="1283">E648+G648</f>
        <v>0</v>
      </c>
      <c r="N648" s="71">
        <f t="shared" si="1283"/>
        <v>0</v>
      </c>
      <c r="O648" s="73" t="str">
        <f t="shared" si="5"/>
        <v/>
      </c>
      <c r="P648" s="71">
        <f t="shared" si="6"/>
        <v>0</v>
      </c>
      <c r="Q648" s="74"/>
      <c r="R648" s="75"/>
      <c r="S648" s="75"/>
      <c r="T648" s="75"/>
      <c r="U648" s="75"/>
      <c r="V648" s="75"/>
      <c r="W648" s="75"/>
      <c r="X648" s="75"/>
      <c r="Y648" s="75"/>
      <c r="Z648" s="75"/>
    </row>
    <row r="649" ht="18.75" customHeight="1">
      <c r="A649" s="65"/>
      <c r="B649" s="66"/>
      <c r="C649" s="67" t="str">
        <f t="shared" si="204"/>
        <v/>
      </c>
      <c r="D649" s="68" t="str">
        <f t="shared" si="205"/>
        <v/>
      </c>
      <c r="E649" s="69"/>
      <c r="F649" s="69"/>
      <c r="G649" s="71">
        <f>SUMIF('Nhập'!$J$11:$J$19999,$B649,'Nhập'!$M$11:$M$19999)</f>
        <v>0</v>
      </c>
      <c r="H649" s="71">
        <f>SUMIF('Nhập'!$J$11:$J$19999,$B649,'Nhập'!$O$11:$O$19999)</f>
        <v>0</v>
      </c>
      <c r="I649" s="71">
        <f>SUMIF(Xuat!$I$11:$I$19999,$B649,Xuat!$K$11:$K$19999)</f>
        <v>0</v>
      </c>
      <c r="J649" s="71">
        <f>SUMIF(Xuat!$I$11:$I$19999,$B649,Xuat!$K$11:$K$19999)</f>
        <v>0</v>
      </c>
      <c r="K649" s="71">
        <f t="shared" ref="K649:L649" si="1284">E649+G649-I649</f>
        <v>0</v>
      </c>
      <c r="L649" s="71">
        <f t="shared" si="1284"/>
        <v>0</v>
      </c>
      <c r="M649" s="71">
        <f t="shared" ref="M649:N649" si="1285">E649+G649</f>
        <v>0</v>
      </c>
      <c r="N649" s="71">
        <f t="shared" si="1285"/>
        <v>0</v>
      </c>
      <c r="O649" s="73" t="str">
        <f t="shared" si="5"/>
        <v/>
      </c>
      <c r="P649" s="71">
        <f t="shared" si="6"/>
        <v>0</v>
      </c>
      <c r="Q649" s="74"/>
      <c r="R649" s="75"/>
      <c r="S649" s="75"/>
      <c r="T649" s="75"/>
      <c r="U649" s="75"/>
      <c r="V649" s="75"/>
      <c r="W649" s="75"/>
      <c r="X649" s="75"/>
      <c r="Y649" s="75"/>
      <c r="Z649" s="75"/>
    </row>
    <row r="650" ht="18.75" customHeight="1">
      <c r="A650" s="65"/>
      <c r="B650" s="66"/>
      <c r="C650" s="67" t="str">
        <f t="shared" si="204"/>
        <v/>
      </c>
      <c r="D650" s="68" t="str">
        <f t="shared" si="205"/>
        <v/>
      </c>
      <c r="E650" s="69"/>
      <c r="F650" s="69"/>
      <c r="G650" s="71">
        <f>SUMIF('Nhập'!$J$11:$J$19999,$B650,'Nhập'!$M$11:$M$19999)</f>
        <v>0</v>
      </c>
      <c r="H650" s="71">
        <f>SUMIF('Nhập'!$J$11:$J$19999,$B650,'Nhập'!$O$11:$O$19999)</f>
        <v>0</v>
      </c>
      <c r="I650" s="71">
        <f>SUMIF(Xuat!$I$11:$I$19999,$B650,Xuat!$K$11:$K$19999)</f>
        <v>0</v>
      </c>
      <c r="J650" s="71">
        <f>SUMIF(Xuat!$I$11:$I$19999,$B650,Xuat!$K$11:$K$19999)</f>
        <v>0</v>
      </c>
      <c r="K650" s="71">
        <f t="shared" ref="K650:L650" si="1286">E650+G650-I650</f>
        <v>0</v>
      </c>
      <c r="L650" s="71">
        <f t="shared" si="1286"/>
        <v>0</v>
      </c>
      <c r="M650" s="71">
        <f t="shared" ref="M650:N650" si="1287">E650+G650</f>
        <v>0</v>
      </c>
      <c r="N650" s="71">
        <f t="shared" si="1287"/>
        <v>0</v>
      </c>
      <c r="O650" s="73" t="str">
        <f t="shared" si="5"/>
        <v/>
      </c>
      <c r="P650" s="71">
        <f t="shared" si="6"/>
        <v>0</v>
      </c>
      <c r="Q650" s="74"/>
      <c r="R650" s="75"/>
      <c r="S650" s="75"/>
      <c r="T650" s="75"/>
      <c r="U650" s="75"/>
      <c r="V650" s="75"/>
      <c r="W650" s="75"/>
      <c r="X650" s="75"/>
      <c r="Y650" s="75"/>
      <c r="Z650" s="75"/>
    </row>
    <row r="651" ht="18.75" customHeight="1">
      <c r="A651" s="65"/>
      <c r="B651" s="66"/>
      <c r="C651" s="67" t="str">
        <f t="shared" si="204"/>
        <v/>
      </c>
      <c r="D651" s="68" t="str">
        <f t="shared" si="205"/>
        <v/>
      </c>
      <c r="E651" s="69"/>
      <c r="F651" s="69"/>
      <c r="G651" s="71">
        <f>SUMIF('Nhập'!$J$11:$J$19999,$B651,'Nhập'!$M$11:$M$19999)</f>
        <v>0</v>
      </c>
      <c r="H651" s="71">
        <f>SUMIF('Nhập'!$J$11:$J$19999,$B651,'Nhập'!$O$11:$O$19999)</f>
        <v>0</v>
      </c>
      <c r="I651" s="71">
        <f>SUMIF(Xuat!$I$11:$I$19999,$B651,Xuat!$K$11:$K$19999)</f>
        <v>0</v>
      </c>
      <c r="J651" s="71">
        <f>SUMIF(Xuat!$I$11:$I$19999,$B651,Xuat!$K$11:$K$19999)</f>
        <v>0</v>
      </c>
      <c r="K651" s="71">
        <f t="shared" ref="K651:L651" si="1288">E651+G651-I651</f>
        <v>0</v>
      </c>
      <c r="L651" s="71">
        <f t="shared" si="1288"/>
        <v>0</v>
      </c>
      <c r="M651" s="71">
        <f t="shared" ref="M651:N651" si="1289">E651+G651</f>
        <v>0</v>
      </c>
      <c r="N651" s="71">
        <f t="shared" si="1289"/>
        <v>0</v>
      </c>
      <c r="O651" s="73" t="str">
        <f t="shared" si="5"/>
        <v/>
      </c>
      <c r="P651" s="71">
        <f t="shared" si="6"/>
        <v>0</v>
      </c>
      <c r="Q651" s="74"/>
      <c r="R651" s="75"/>
      <c r="S651" s="75"/>
      <c r="T651" s="75"/>
      <c r="U651" s="75"/>
      <c r="V651" s="75"/>
      <c r="W651" s="75"/>
      <c r="X651" s="75"/>
      <c r="Y651" s="75"/>
      <c r="Z651" s="75"/>
    </row>
    <row r="652" ht="18.75" customHeight="1">
      <c r="A652" s="65"/>
      <c r="B652" s="66"/>
      <c r="C652" s="67" t="str">
        <f t="shared" si="204"/>
        <v/>
      </c>
      <c r="D652" s="68" t="str">
        <f t="shared" si="205"/>
        <v/>
      </c>
      <c r="E652" s="69"/>
      <c r="F652" s="69"/>
      <c r="G652" s="71">
        <f>SUMIF('Nhập'!$J$11:$J$19999,$B652,'Nhập'!$M$11:$M$19999)</f>
        <v>0</v>
      </c>
      <c r="H652" s="71">
        <f>SUMIF('Nhập'!$J$11:$J$19999,$B652,'Nhập'!$O$11:$O$19999)</f>
        <v>0</v>
      </c>
      <c r="I652" s="71">
        <f>SUMIF(Xuat!$I$11:$I$19999,$B652,Xuat!$K$11:$K$19999)</f>
        <v>0</v>
      </c>
      <c r="J652" s="71">
        <f>SUMIF(Xuat!$I$11:$I$19999,$B652,Xuat!$K$11:$K$19999)</f>
        <v>0</v>
      </c>
      <c r="K652" s="71">
        <f t="shared" ref="K652:L652" si="1290">E652+G652-I652</f>
        <v>0</v>
      </c>
      <c r="L652" s="71">
        <f t="shared" si="1290"/>
        <v>0</v>
      </c>
      <c r="M652" s="71">
        <f t="shared" ref="M652:N652" si="1291">E652+G652</f>
        <v>0</v>
      </c>
      <c r="N652" s="71">
        <f t="shared" si="1291"/>
        <v>0</v>
      </c>
      <c r="O652" s="73" t="str">
        <f t="shared" si="5"/>
        <v/>
      </c>
      <c r="P652" s="71">
        <f t="shared" si="6"/>
        <v>0</v>
      </c>
      <c r="Q652" s="74"/>
      <c r="R652" s="75"/>
      <c r="S652" s="75"/>
      <c r="T652" s="75"/>
      <c r="U652" s="75"/>
      <c r="V652" s="75"/>
      <c r="W652" s="75"/>
      <c r="X652" s="75"/>
      <c r="Y652" s="75"/>
      <c r="Z652" s="75"/>
    </row>
    <row r="653" ht="18.75" customHeight="1">
      <c r="A653" s="65"/>
      <c r="B653" s="66"/>
      <c r="C653" s="67" t="str">
        <f t="shared" si="204"/>
        <v/>
      </c>
      <c r="D653" s="68" t="str">
        <f t="shared" si="205"/>
        <v/>
      </c>
      <c r="E653" s="69"/>
      <c r="F653" s="69"/>
      <c r="G653" s="71">
        <f>SUMIF('Nhập'!$J$11:$J$19999,$B653,'Nhập'!$M$11:$M$19999)</f>
        <v>0</v>
      </c>
      <c r="H653" s="71">
        <f>SUMIF('Nhập'!$J$11:$J$19999,$B653,'Nhập'!$O$11:$O$19999)</f>
        <v>0</v>
      </c>
      <c r="I653" s="71">
        <f>SUMIF(Xuat!$I$11:$I$19999,$B653,Xuat!$K$11:$K$19999)</f>
        <v>0</v>
      </c>
      <c r="J653" s="71">
        <f>SUMIF(Xuat!$I$11:$I$19999,$B653,Xuat!$K$11:$K$19999)</f>
        <v>0</v>
      </c>
      <c r="K653" s="71">
        <f t="shared" ref="K653:L653" si="1292">E653+G653-I653</f>
        <v>0</v>
      </c>
      <c r="L653" s="71">
        <f t="shared" si="1292"/>
        <v>0</v>
      </c>
      <c r="M653" s="71">
        <f t="shared" ref="M653:N653" si="1293">E653+G653</f>
        <v>0</v>
      </c>
      <c r="N653" s="71">
        <f t="shared" si="1293"/>
        <v>0</v>
      </c>
      <c r="O653" s="73" t="str">
        <f t="shared" si="5"/>
        <v/>
      </c>
      <c r="P653" s="71">
        <f t="shared" si="6"/>
        <v>0</v>
      </c>
      <c r="Q653" s="74"/>
      <c r="R653" s="75"/>
      <c r="S653" s="75"/>
      <c r="T653" s="75"/>
      <c r="U653" s="75"/>
      <c r="V653" s="75"/>
      <c r="W653" s="75"/>
      <c r="X653" s="75"/>
      <c r="Y653" s="75"/>
      <c r="Z653" s="75"/>
    </row>
    <row r="654" ht="18.75" customHeight="1">
      <c r="A654" s="65"/>
      <c r="B654" s="66"/>
      <c r="C654" s="67" t="str">
        <f t="shared" si="204"/>
        <v/>
      </c>
      <c r="D654" s="68" t="str">
        <f t="shared" si="205"/>
        <v/>
      </c>
      <c r="E654" s="69"/>
      <c r="F654" s="69"/>
      <c r="G654" s="71">
        <f>SUMIF('Nhập'!$J$11:$J$19999,$B654,'Nhập'!$M$11:$M$19999)</f>
        <v>0</v>
      </c>
      <c r="H654" s="71">
        <f>SUMIF('Nhập'!$J$11:$J$19999,$B654,'Nhập'!$O$11:$O$19999)</f>
        <v>0</v>
      </c>
      <c r="I654" s="71">
        <f>SUMIF(Xuat!$I$11:$I$19999,$B654,Xuat!$K$11:$K$19999)</f>
        <v>0</v>
      </c>
      <c r="J654" s="71">
        <f>SUMIF(Xuat!$I$11:$I$19999,$B654,Xuat!$K$11:$K$19999)</f>
        <v>0</v>
      </c>
      <c r="K654" s="71">
        <f t="shared" ref="K654:L654" si="1294">E654+G654-I654</f>
        <v>0</v>
      </c>
      <c r="L654" s="71">
        <f t="shared" si="1294"/>
        <v>0</v>
      </c>
      <c r="M654" s="71">
        <f t="shared" ref="M654:N654" si="1295">E654+G654</f>
        <v>0</v>
      </c>
      <c r="N654" s="71">
        <f t="shared" si="1295"/>
        <v>0</v>
      </c>
      <c r="O654" s="73" t="str">
        <f t="shared" si="5"/>
        <v/>
      </c>
      <c r="P654" s="71">
        <f t="shared" si="6"/>
        <v>0</v>
      </c>
      <c r="Q654" s="74"/>
      <c r="R654" s="75"/>
      <c r="S654" s="75"/>
      <c r="T654" s="75"/>
      <c r="U654" s="75"/>
      <c r="V654" s="75"/>
      <c r="W654" s="75"/>
      <c r="X654" s="75"/>
      <c r="Y654" s="75"/>
      <c r="Z654" s="75"/>
    </row>
    <row r="655" ht="18.75" customHeight="1">
      <c r="A655" s="65"/>
      <c r="B655" s="66"/>
      <c r="C655" s="67" t="str">
        <f t="shared" si="204"/>
        <v/>
      </c>
      <c r="D655" s="68" t="str">
        <f t="shared" si="205"/>
        <v/>
      </c>
      <c r="E655" s="69"/>
      <c r="F655" s="69"/>
      <c r="G655" s="71">
        <f>SUMIF('Nhập'!$J$11:$J$19999,$B655,'Nhập'!$M$11:$M$19999)</f>
        <v>0</v>
      </c>
      <c r="H655" s="71">
        <f>SUMIF('Nhập'!$J$11:$J$19999,$B655,'Nhập'!$O$11:$O$19999)</f>
        <v>0</v>
      </c>
      <c r="I655" s="71">
        <f>SUMIF(Xuat!$I$11:$I$19999,$B655,Xuat!$K$11:$K$19999)</f>
        <v>0</v>
      </c>
      <c r="J655" s="71">
        <f>SUMIF(Xuat!$I$11:$I$19999,$B655,Xuat!$K$11:$K$19999)</f>
        <v>0</v>
      </c>
      <c r="K655" s="71">
        <f t="shared" ref="K655:L655" si="1296">E655+G655-I655</f>
        <v>0</v>
      </c>
      <c r="L655" s="71">
        <f t="shared" si="1296"/>
        <v>0</v>
      </c>
      <c r="M655" s="71">
        <f t="shared" ref="M655:N655" si="1297">E655+G655</f>
        <v>0</v>
      </c>
      <c r="N655" s="71">
        <f t="shared" si="1297"/>
        <v>0</v>
      </c>
      <c r="O655" s="73" t="str">
        <f t="shared" si="5"/>
        <v/>
      </c>
      <c r="P655" s="71">
        <f t="shared" si="6"/>
        <v>0</v>
      </c>
      <c r="Q655" s="74"/>
      <c r="R655" s="75"/>
      <c r="S655" s="75"/>
      <c r="T655" s="75"/>
      <c r="U655" s="75"/>
      <c r="V655" s="75"/>
      <c r="W655" s="75"/>
      <c r="X655" s="75"/>
      <c r="Y655" s="75"/>
      <c r="Z655" s="75"/>
    </row>
    <row r="656" ht="18.75" customHeight="1">
      <c r="A656" s="65"/>
      <c r="B656" s="66"/>
      <c r="C656" s="67" t="str">
        <f t="shared" si="204"/>
        <v/>
      </c>
      <c r="D656" s="68" t="str">
        <f t="shared" si="205"/>
        <v/>
      </c>
      <c r="E656" s="69"/>
      <c r="F656" s="69"/>
      <c r="G656" s="71">
        <f>SUMIF('Nhập'!$J$11:$J$19999,$B656,'Nhập'!$M$11:$M$19999)</f>
        <v>0</v>
      </c>
      <c r="H656" s="71">
        <f>SUMIF('Nhập'!$J$11:$J$19999,$B656,'Nhập'!$O$11:$O$19999)</f>
        <v>0</v>
      </c>
      <c r="I656" s="71">
        <f>SUMIF(Xuat!$I$11:$I$19999,$B656,Xuat!$K$11:$K$19999)</f>
        <v>0</v>
      </c>
      <c r="J656" s="71">
        <f>SUMIF(Xuat!$I$11:$I$19999,$B656,Xuat!$K$11:$K$19999)</f>
        <v>0</v>
      </c>
      <c r="K656" s="71">
        <f t="shared" ref="K656:L656" si="1298">E656+G656-I656</f>
        <v>0</v>
      </c>
      <c r="L656" s="71">
        <f t="shared" si="1298"/>
        <v>0</v>
      </c>
      <c r="M656" s="71">
        <f t="shared" ref="M656:N656" si="1299">E656+G656</f>
        <v>0</v>
      </c>
      <c r="N656" s="71">
        <f t="shared" si="1299"/>
        <v>0</v>
      </c>
      <c r="O656" s="73" t="str">
        <f t="shared" si="5"/>
        <v/>
      </c>
      <c r="P656" s="71">
        <f t="shared" si="6"/>
        <v>0</v>
      </c>
      <c r="Q656" s="74"/>
      <c r="R656" s="75"/>
      <c r="S656" s="75"/>
      <c r="T656" s="75"/>
      <c r="U656" s="75"/>
      <c r="V656" s="75"/>
      <c r="W656" s="75"/>
      <c r="X656" s="75"/>
      <c r="Y656" s="75"/>
      <c r="Z656" s="75"/>
    </row>
    <row r="657" ht="18.75" customHeight="1">
      <c r="A657" s="65"/>
      <c r="B657" s="66"/>
      <c r="C657" s="67" t="str">
        <f t="shared" si="204"/>
        <v/>
      </c>
      <c r="D657" s="68" t="str">
        <f t="shared" si="205"/>
        <v/>
      </c>
      <c r="E657" s="69"/>
      <c r="F657" s="69"/>
      <c r="G657" s="71">
        <f>SUMIF('Nhập'!$J$11:$J$19999,$B657,'Nhập'!$M$11:$M$19999)</f>
        <v>0</v>
      </c>
      <c r="H657" s="71">
        <f>SUMIF('Nhập'!$J$11:$J$19999,$B657,'Nhập'!$O$11:$O$19999)</f>
        <v>0</v>
      </c>
      <c r="I657" s="71">
        <f>SUMIF(Xuat!$I$11:$I$19999,$B657,Xuat!$K$11:$K$19999)</f>
        <v>0</v>
      </c>
      <c r="J657" s="71">
        <f>SUMIF(Xuat!$I$11:$I$19999,$B657,Xuat!$K$11:$K$19999)</f>
        <v>0</v>
      </c>
      <c r="K657" s="71">
        <f t="shared" ref="K657:L657" si="1300">E657+G657-I657</f>
        <v>0</v>
      </c>
      <c r="L657" s="71">
        <f t="shared" si="1300"/>
        <v>0</v>
      </c>
      <c r="M657" s="71">
        <f t="shared" ref="M657:N657" si="1301">E657+G657</f>
        <v>0</v>
      </c>
      <c r="N657" s="71">
        <f t="shared" si="1301"/>
        <v>0</v>
      </c>
      <c r="O657" s="73" t="str">
        <f t="shared" si="5"/>
        <v/>
      </c>
      <c r="P657" s="71">
        <f t="shared" si="6"/>
        <v>0</v>
      </c>
      <c r="Q657" s="74"/>
      <c r="R657" s="75"/>
      <c r="S657" s="75"/>
      <c r="T657" s="75"/>
      <c r="U657" s="75"/>
      <c r="V657" s="75"/>
      <c r="W657" s="75"/>
      <c r="X657" s="75"/>
      <c r="Y657" s="75"/>
      <c r="Z657" s="75"/>
    </row>
    <row r="658" ht="18.75" customHeight="1">
      <c r="A658" s="65"/>
      <c r="B658" s="66"/>
      <c r="C658" s="67" t="str">
        <f t="shared" si="204"/>
        <v/>
      </c>
      <c r="D658" s="68" t="str">
        <f t="shared" si="205"/>
        <v/>
      </c>
      <c r="E658" s="69"/>
      <c r="F658" s="69"/>
      <c r="G658" s="71">
        <f>SUMIF('Nhập'!$J$11:$J$19999,$B658,'Nhập'!$M$11:$M$19999)</f>
        <v>0</v>
      </c>
      <c r="H658" s="71">
        <f>SUMIF('Nhập'!$J$11:$J$19999,$B658,'Nhập'!$O$11:$O$19999)</f>
        <v>0</v>
      </c>
      <c r="I658" s="71">
        <f>SUMIF(Xuat!$I$11:$I$19999,$B658,Xuat!$K$11:$K$19999)</f>
        <v>0</v>
      </c>
      <c r="J658" s="71">
        <f>SUMIF(Xuat!$I$11:$I$19999,$B658,Xuat!$K$11:$K$19999)</f>
        <v>0</v>
      </c>
      <c r="K658" s="71">
        <f t="shared" ref="K658:L658" si="1302">E658+G658-I658</f>
        <v>0</v>
      </c>
      <c r="L658" s="71">
        <f t="shared" si="1302"/>
        <v>0</v>
      </c>
      <c r="M658" s="71">
        <f t="shared" ref="M658:N658" si="1303">E658+G658</f>
        <v>0</v>
      </c>
      <c r="N658" s="71">
        <f t="shared" si="1303"/>
        <v>0</v>
      </c>
      <c r="O658" s="73" t="str">
        <f t="shared" si="5"/>
        <v/>
      </c>
      <c r="P658" s="71">
        <f t="shared" si="6"/>
        <v>0</v>
      </c>
      <c r="Q658" s="74"/>
      <c r="R658" s="75"/>
      <c r="S658" s="75"/>
      <c r="T658" s="75"/>
      <c r="U658" s="75"/>
      <c r="V658" s="75"/>
      <c r="W658" s="75"/>
      <c r="X658" s="75"/>
      <c r="Y658" s="75"/>
      <c r="Z658" s="75"/>
    </row>
    <row r="659" ht="18.75" customHeight="1">
      <c r="A659" s="65"/>
      <c r="B659" s="66"/>
      <c r="C659" s="67" t="str">
        <f t="shared" si="204"/>
        <v/>
      </c>
      <c r="D659" s="68" t="str">
        <f t="shared" si="205"/>
        <v/>
      </c>
      <c r="E659" s="69"/>
      <c r="F659" s="69"/>
      <c r="G659" s="71">
        <f>SUMIF('Nhập'!$J$11:$J$19999,$B659,'Nhập'!$M$11:$M$19999)</f>
        <v>0</v>
      </c>
      <c r="H659" s="71">
        <f>SUMIF('Nhập'!$J$11:$J$19999,$B659,'Nhập'!$O$11:$O$19999)</f>
        <v>0</v>
      </c>
      <c r="I659" s="71">
        <f>SUMIF(Xuat!$I$11:$I$19999,$B659,Xuat!$K$11:$K$19999)</f>
        <v>0</v>
      </c>
      <c r="J659" s="71">
        <f>SUMIF(Xuat!$I$11:$I$19999,$B659,Xuat!$K$11:$K$19999)</f>
        <v>0</v>
      </c>
      <c r="K659" s="71">
        <f t="shared" ref="K659:L659" si="1304">E659+G659-I659</f>
        <v>0</v>
      </c>
      <c r="L659" s="71">
        <f t="shared" si="1304"/>
        <v>0</v>
      </c>
      <c r="M659" s="71">
        <f t="shared" ref="M659:N659" si="1305">E659+G659</f>
        <v>0</v>
      </c>
      <c r="N659" s="71">
        <f t="shared" si="1305"/>
        <v>0</v>
      </c>
      <c r="O659" s="73" t="str">
        <f t="shared" si="5"/>
        <v/>
      </c>
      <c r="P659" s="71">
        <f t="shared" si="6"/>
        <v>0</v>
      </c>
      <c r="Q659" s="74"/>
      <c r="R659" s="75"/>
      <c r="S659" s="75"/>
      <c r="T659" s="75"/>
      <c r="U659" s="75"/>
      <c r="V659" s="75"/>
      <c r="W659" s="75"/>
      <c r="X659" s="75"/>
      <c r="Y659" s="75"/>
      <c r="Z659" s="75"/>
    </row>
    <row r="660" ht="18.75" customHeight="1">
      <c r="A660" s="65"/>
      <c r="B660" s="66"/>
      <c r="C660" s="67" t="str">
        <f t="shared" si="204"/>
        <v/>
      </c>
      <c r="D660" s="68" t="str">
        <f t="shared" si="205"/>
        <v/>
      </c>
      <c r="E660" s="69"/>
      <c r="F660" s="69"/>
      <c r="G660" s="71">
        <f>SUMIF('Nhập'!$J$11:$J$19999,$B660,'Nhập'!$M$11:$M$19999)</f>
        <v>0</v>
      </c>
      <c r="H660" s="71">
        <f>SUMIF('Nhập'!$J$11:$J$19999,$B660,'Nhập'!$O$11:$O$19999)</f>
        <v>0</v>
      </c>
      <c r="I660" s="71">
        <f>SUMIF(Xuat!$I$11:$I$19999,$B660,Xuat!$K$11:$K$19999)</f>
        <v>0</v>
      </c>
      <c r="J660" s="71">
        <f>SUMIF(Xuat!$I$11:$I$19999,$B660,Xuat!$K$11:$K$19999)</f>
        <v>0</v>
      </c>
      <c r="K660" s="71">
        <f t="shared" ref="K660:L660" si="1306">E660+G660-I660</f>
        <v>0</v>
      </c>
      <c r="L660" s="71">
        <f t="shared" si="1306"/>
        <v>0</v>
      </c>
      <c r="M660" s="71">
        <f t="shared" ref="M660:N660" si="1307">E660+G660</f>
        <v>0</v>
      </c>
      <c r="N660" s="71">
        <f t="shared" si="1307"/>
        <v>0</v>
      </c>
      <c r="O660" s="73" t="str">
        <f t="shared" si="5"/>
        <v/>
      </c>
      <c r="P660" s="71">
        <f t="shared" si="6"/>
        <v>0</v>
      </c>
      <c r="Q660" s="74"/>
      <c r="R660" s="75"/>
      <c r="S660" s="75"/>
      <c r="T660" s="75"/>
      <c r="U660" s="75"/>
      <c r="V660" s="75"/>
      <c r="W660" s="75"/>
      <c r="X660" s="75"/>
      <c r="Y660" s="75"/>
      <c r="Z660" s="75"/>
    </row>
    <row r="661" ht="18.75" customHeight="1">
      <c r="A661" s="65"/>
      <c r="B661" s="66"/>
      <c r="C661" s="67" t="str">
        <f t="shared" si="204"/>
        <v/>
      </c>
      <c r="D661" s="68" t="str">
        <f t="shared" si="205"/>
        <v/>
      </c>
      <c r="E661" s="69"/>
      <c r="F661" s="69"/>
      <c r="G661" s="71">
        <f>SUMIF('Nhập'!$J$11:$J$19999,$B661,'Nhập'!$M$11:$M$19999)</f>
        <v>0</v>
      </c>
      <c r="H661" s="71">
        <f>SUMIF('Nhập'!$J$11:$J$19999,$B661,'Nhập'!$O$11:$O$19999)</f>
        <v>0</v>
      </c>
      <c r="I661" s="71">
        <f>SUMIF(Xuat!$I$11:$I$19999,$B661,Xuat!$K$11:$K$19999)</f>
        <v>0</v>
      </c>
      <c r="J661" s="71">
        <f>SUMIF(Xuat!$I$11:$I$19999,$B661,Xuat!$K$11:$K$19999)</f>
        <v>0</v>
      </c>
      <c r="K661" s="71">
        <f t="shared" ref="K661:L661" si="1308">E661+G661-I661</f>
        <v>0</v>
      </c>
      <c r="L661" s="71">
        <f t="shared" si="1308"/>
        <v>0</v>
      </c>
      <c r="M661" s="71">
        <f t="shared" ref="M661:N661" si="1309">E661+G661</f>
        <v>0</v>
      </c>
      <c r="N661" s="71">
        <f t="shared" si="1309"/>
        <v>0</v>
      </c>
      <c r="O661" s="73" t="str">
        <f t="shared" si="5"/>
        <v/>
      </c>
      <c r="P661" s="71">
        <f t="shared" si="6"/>
        <v>0</v>
      </c>
      <c r="Q661" s="74"/>
      <c r="R661" s="75"/>
      <c r="S661" s="75"/>
      <c r="T661" s="75"/>
      <c r="U661" s="75"/>
      <c r="V661" s="75"/>
      <c r="W661" s="75"/>
      <c r="X661" s="75"/>
      <c r="Y661" s="75"/>
      <c r="Z661" s="75"/>
    </row>
    <row r="662" ht="18.75" customHeight="1">
      <c r="A662" s="65"/>
      <c r="B662" s="66"/>
      <c r="C662" s="67" t="str">
        <f t="shared" si="204"/>
        <v/>
      </c>
      <c r="D662" s="68" t="str">
        <f t="shared" si="205"/>
        <v/>
      </c>
      <c r="E662" s="69"/>
      <c r="F662" s="69"/>
      <c r="G662" s="71">
        <f>SUMIF('Nhập'!$J$11:$J$19999,$B662,'Nhập'!$M$11:$M$19999)</f>
        <v>0</v>
      </c>
      <c r="H662" s="71">
        <f>SUMIF('Nhập'!$J$11:$J$19999,$B662,'Nhập'!$O$11:$O$19999)</f>
        <v>0</v>
      </c>
      <c r="I662" s="71">
        <f>SUMIF(Xuat!$I$11:$I$19999,$B662,Xuat!$K$11:$K$19999)</f>
        <v>0</v>
      </c>
      <c r="J662" s="71">
        <f>SUMIF(Xuat!$I$11:$I$19999,$B662,Xuat!$K$11:$K$19999)</f>
        <v>0</v>
      </c>
      <c r="K662" s="71">
        <f t="shared" ref="K662:L662" si="1310">E662+G662-I662</f>
        <v>0</v>
      </c>
      <c r="L662" s="71">
        <f t="shared" si="1310"/>
        <v>0</v>
      </c>
      <c r="M662" s="71">
        <f t="shared" ref="M662:N662" si="1311">E662+G662</f>
        <v>0</v>
      </c>
      <c r="N662" s="71">
        <f t="shared" si="1311"/>
        <v>0</v>
      </c>
      <c r="O662" s="73" t="str">
        <f t="shared" si="5"/>
        <v/>
      </c>
      <c r="P662" s="71">
        <f t="shared" si="6"/>
        <v>0</v>
      </c>
      <c r="Q662" s="74"/>
      <c r="R662" s="75"/>
      <c r="S662" s="75"/>
      <c r="T662" s="75"/>
      <c r="U662" s="75"/>
      <c r="V662" s="75"/>
      <c r="W662" s="75"/>
      <c r="X662" s="75"/>
      <c r="Y662" s="75"/>
      <c r="Z662" s="75"/>
    </row>
    <row r="663" ht="18.75" customHeight="1">
      <c r="A663" s="65"/>
      <c r="B663" s="66"/>
      <c r="C663" s="67" t="str">
        <f t="shared" si="204"/>
        <v/>
      </c>
      <c r="D663" s="68" t="str">
        <f t="shared" si="205"/>
        <v/>
      </c>
      <c r="E663" s="69"/>
      <c r="F663" s="69"/>
      <c r="G663" s="71">
        <f>SUMIF('Nhập'!$J$11:$J$19999,$B663,'Nhập'!$M$11:$M$19999)</f>
        <v>0</v>
      </c>
      <c r="H663" s="71">
        <f>SUMIF('Nhập'!$J$11:$J$19999,$B663,'Nhập'!$O$11:$O$19999)</f>
        <v>0</v>
      </c>
      <c r="I663" s="71">
        <f>SUMIF(Xuat!$I$11:$I$19999,$B663,Xuat!$K$11:$K$19999)</f>
        <v>0</v>
      </c>
      <c r="J663" s="71">
        <f>SUMIF(Xuat!$I$11:$I$19999,$B663,Xuat!$K$11:$K$19999)</f>
        <v>0</v>
      </c>
      <c r="K663" s="71">
        <f t="shared" ref="K663:L663" si="1312">E663+G663-I663</f>
        <v>0</v>
      </c>
      <c r="L663" s="71">
        <f t="shared" si="1312"/>
        <v>0</v>
      </c>
      <c r="M663" s="71">
        <f t="shared" ref="M663:N663" si="1313">E663+G663</f>
        <v>0</v>
      </c>
      <c r="N663" s="71">
        <f t="shared" si="1313"/>
        <v>0</v>
      </c>
      <c r="O663" s="73" t="str">
        <f t="shared" si="5"/>
        <v/>
      </c>
      <c r="P663" s="71">
        <f t="shared" si="6"/>
        <v>0</v>
      </c>
      <c r="Q663" s="74"/>
      <c r="R663" s="75"/>
      <c r="S663" s="75"/>
      <c r="T663" s="75"/>
      <c r="U663" s="75"/>
      <c r="V663" s="75"/>
      <c r="W663" s="75"/>
      <c r="X663" s="75"/>
      <c r="Y663" s="75"/>
      <c r="Z663" s="75"/>
    </row>
    <row r="664" ht="18.75" customHeight="1">
      <c r="A664" s="65"/>
      <c r="B664" s="66"/>
      <c r="C664" s="67" t="str">
        <f t="shared" si="204"/>
        <v/>
      </c>
      <c r="D664" s="68" t="str">
        <f t="shared" si="205"/>
        <v/>
      </c>
      <c r="E664" s="69"/>
      <c r="F664" s="69"/>
      <c r="G664" s="71">
        <f>SUMIF('Nhập'!$J$11:$J$19999,$B664,'Nhập'!$M$11:$M$19999)</f>
        <v>0</v>
      </c>
      <c r="H664" s="71">
        <f>SUMIF('Nhập'!$J$11:$J$19999,$B664,'Nhập'!$O$11:$O$19999)</f>
        <v>0</v>
      </c>
      <c r="I664" s="71">
        <f>SUMIF(Xuat!$I$11:$I$19999,$B664,Xuat!$K$11:$K$19999)</f>
        <v>0</v>
      </c>
      <c r="J664" s="71">
        <f>SUMIF(Xuat!$I$11:$I$19999,$B664,Xuat!$K$11:$K$19999)</f>
        <v>0</v>
      </c>
      <c r="K664" s="71">
        <f t="shared" ref="K664:L664" si="1314">E664+G664-I664</f>
        <v>0</v>
      </c>
      <c r="L664" s="71">
        <f t="shared" si="1314"/>
        <v>0</v>
      </c>
      <c r="M664" s="71">
        <f t="shared" ref="M664:N664" si="1315">E664+G664</f>
        <v>0</v>
      </c>
      <c r="N664" s="71">
        <f t="shared" si="1315"/>
        <v>0</v>
      </c>
      <c r="O664" s="73" t="str">
        <f t="shared" si="5"/>
        <v/>
      </c>
      <c r="P664" s="71">
        <f t="shared" si="6"/>
        <v>0</v>
      </c>
      <c r="Q664" s="74"/>
      <c r="R664" s="75"/>
      <c r="S664" s="75"/>
      <c r="T664" s="75"/>
      <c r="U664" s="75"/>
      <c r="V664" s="75"/>
      <c r="W664" s="75"/>
      <c r="X664" s="75"/>
      <c r="Y664" s="75"/>
      <c r="Z664" s="75"/>
    </row>
    <row r="665" ht="18.75" customHeight="1">
      <c r="A665" s="65"/>
      <c r="B665" s="66"/>
      <c r="C665" s="67" t="str">
        <f t="shared" si="204"/>
        <v/>
      </c>
      <c r="D665" s="68" t="str">
        <f t="shared" si="205"/>
        <v/>
      </c>
      <c r="E665" s="69"/>
      <c r="F665" s="69"/>
      <c r="G665" s="71">
        <f>SUMIF('Nhập'!$J$11:$J$19999,$B665,'Nhập'!$M$11:$M$19999)</f>
        <v>0</v>
      </c>
      <c r="H665" s="71">
        <f>SUMIF('Nhập'!$J$11:$J$19999,$B665,'Nhập'!$O$11:$O$19999)</f>
        <v>0</v>
      </c>
      <c r="I665" s="71">
        <f>SUMIF(Xuat!$I$11:$I$19999,$B665,Xuat!$K$11:$K$19999)</f>
        <v>0</v>
      </c>
      <c r="J665" s="71">
        <f>SUMIF(Xuat!$I$11:$I$19999,$B665,Xuat!$K$11:$K$19999)</f>
        <v>0</v>
      </c>
      <c r="K665" s="71">
        <f t="shared" ref="K665:L665" si="1316">E665+G665-I665</f>
        <v>0</v>
      </c>
      <c r="L665" s="71">
        <f t="shared" si="1316"/>
        <v>0</v>
      </c>
      <c r="M665" s="71">
        <f t="shared" ref="M665:N665" si="1317">E665+G665</f>
        <v>0</v>
      </c>
      <c r="N665" s="71">
        <f t="shared" si="1317"/>
        <v>0</v>
      </c>
      <c r="O665" s="73" t="str">
        <f t="shared" si="5"/>
        <v/>
      </c>
      <c r="P665" s="71">
        <f t="shared" si="6"/>
        <v>0</v>
      </c>
      <c r="Q665" s="74"/>
      <c r="R665" s="75"/>
      <c r="S665" s="75"/>
      <c r="T665" s="75"/>
      <c r="U665" s="75"/>
      <c r="V665" s="75"/>
      <c r="W665" s="75"/>
      <c r="X665" s="75"/>
      <c r="Y665" s="75"/>
      <c r="Z665" s="75"/>
    </row>
    <row r="666" ht="18.75" customHeight="1">
      <c r="A666" s="65"/>
      <c r="B666" s="66"/>
      <c r="C666" s="67" t="str">
        <f t="shared" si="204"/>
        <v/>
      </c>
      <c r="D666" s="68" t="str">
        <f t="shared" si="205"/>
        <v/>
      </c>
      <c r="E666" s="69"/>
      <c r="F666" s="69"/>
      <c r="G666" s="71">
        <f>SUMIF('Nhập'!$J$11:$J$19999,$B666,'Nhập'!$M$11:$M$19999)</f>
        <v>0</v>
      </c>
      <c r="H666" s="71">
        <f>SUMIF('Nhập'!$J$11:$J$19999,$B666,'Nhập'!$O$11:$O$19999)</f>
        <v>0</v>
      </c>
      <c r="I666" s="71">
        <f>SUMIF(Xuat!$I$11:$I$19999,$B666,Xuat!$K$11:$K$19999)</f>
        <v>0</v>
      </c>
      <c r="J666" s="71">
        <f>SUMIF(Xuat!$I$11:$I$19999,$B666,Xuat!$K$11:$K$19999)</f>
        <v>0</v>
      </c>
      <c r="K666" s="71">
        <f t="shared" ref="K666:L666" si="1318">E666+G666-I666</f>
        <v>0</v>
      </c>
      <c r="L666" s="71">
        <f t="shared" si="1318"/>
        <v>0</v>
      </c>
      <c r="M666" s="71">
        <f t="shared" ref="M666:N666" si="1319">E666+G666</f>
        <v>0</v>
      </c>
      <c r="N666" s="71">
        <f t="shared" si="1319"/>
        <v>0</v>
      </c>
      <c r="O666" s="73" t="str">
        <f t="shared" si="5"/>
        <v/>
      </c>
      <c r="P666" s="71">
        <f t="shared" si="6"/>
        <v>0</v>
      </c>
      <c r="Q666" s="74"/>
      <c r="R666" s="75"/>
      <c r="S666" s="75"/>
      <c r="T666" s="75"/>
      <c r="U666" s="75"/>
      <c r="V666" s="75"/>
      <c r="W666" s="75"/>
      <c r="X666" s="75"/>
      <c r="Y666" s="75"/>
      <c r="Z666" s="75"/>
    </row>
    <row r="667" ht="18.75" customHeight="1">
      <c r="A667" s="65"/>
      <c r="B667" s="66"/>
      <c r="C667" s="67" t="str">
        <f t="shared" si="204"/>
        <v/>
      </c>
      <c r="D667" s="68" t="str">
        <f t="shared" si="205"/>
        <v/>
      </c>
      <c r="E667" s="69"/>
      <c r="F667" s="69"/>
      <c r="G667" s="71">
        <f>SUMIF('Nhập'!$J$11:$J$19999,$B667,'Nhập'!$M$11:$M$19999)</f>
        <v>0</v>
      </c>
      <c r="H667" s="71">
        <f>SUMIF('Nhập'!$J$11:$J$19999,$B667,'Nhập'!$O$11:$O$19999)</f>
        <v>0</v>
      </c>
      <c r="I667" s="71">
        <f>SUMIF(Xuat!$I$11:$I$19999,$B667,Xuat!$K$11:$K$19999)</f>
        <v>0</v>
      </c>
      <c r="J667" s="71">
        <f>SUMIF(Xuat!$I$11:$I$19999,$B667,Xuat!$K$11:$K$19999)</f>
        <v>0</v>
      </c>
      <c r="K667" s="71">
        <f t="shared" ref="K667:L667" si="1320">E667+G667-I667</f>
        <v>0</v>
      </c>
      <c r="L667" s="71">
        <f t="shared" si="1320"/>
        <v>0</v>
      </c>
      <c r="M667" s="71">
        <f t="shared" ref="M667:N667" si="1321">E667+G667</f>
        <v>0</v>
      </c>
      <c r="N667" s="71">
        <f t="shared" si="1321"/>
        <v>0</v>
      </c>
      <c r="O667" s="73" t="str">
        <f t="shared" si="5"/>
        <v/>
      </c>
      <c r="P667" s="71">
        <f t="shared" si="6"/>
        <v>0</v>
      </c>
      <c r="Q667" s="74"/>
      <c r="R667" s="75"/>
      <c r="S667" s="75"/>
      <c r="T667" s="75"/>
      <c r="U667" s="75"/>
      <c r="V667" s="75"/>
      <c r="W667" s="75"/>
      <c r="X667" s="75"/>
      <c r="Y667" s="75"/>
      <c r="Z667" s="75"/>
    </row>
    <row r="668" ht="18.75" customHeight="1">
      <c r="A668" s="65"/>
      <c r="B668" s="66"/>
      <c r="C668" s="67" t="str">
        <f t="shared" si="204"/>
        <v/>
      </c>
      <c r="D668" s="68" t="str">
        <f t="shared" si="205"/>
        <v/>
      </c>
      <c r="E668" s="69"/>
      <c r="F668" s="69"/>
      <c r="G668" s="71">
        <f>SUMIF('Nhập'!$J$11:$J$19999,$B668,'Nhập'!$M$11:$M$19999)</f>
        <v>0</v>
      </c>
      <c r="H668" s="71">
        <f>SUMIF('Nhập'!$J$11:$J$19999,$B668,'Nhập'!$O$11:$O$19999)</f>
        <v>0</v>
      </c>
      <c r="I668" s="71">
        <f>SUMIF(Xuat!$I$11:$I$19999,$B668,Xuat!$K$11:$K$19999)</f>
        <v>0</v>
      </c>
      <c r="J668" s="71">
        <f>SUMIF(Xuat!$I$11:$I$19999,$B668,Xuat!$K$11:$K$19999)</f>
        <v>0</v>
      </c>
      <c r="K668" s="71">
        <f t="shared" ref="K668:L668" si="1322">E668+G668-I668</f>
        <v>0</v>
      </c>
      <c r="L668" s="71">
        <f t="shared" si="1322"/>
        <v>0</v>
      </c>
      <c r="M668" s="71">
        <f t="shared" ref="M668:N668" si="1323">E668+G668</f>
        <v>0</v>
      </c>
      <c r="N668" s="71">
        <f t="shared" si="1323"/>
        <v>0</v>
      </c>
      <c r="O668" s="73" t="str">
        <f t="shared" si="5"/>
        <v/>
      </c>
      <c r="P668" s="71">
        <f t="shared" si="6"/>
        <v>0</v>
      </c>
      <c r="Q668" s="74"/>
      <c r="R668" s="75"/>
      <c r="S668" s="75"/>
      <c r="T668" s="75"/>
      <c r="U668" s="75"/>
      <c r="V668" s="75"/>
      <c r="W668" s="75"/>
      <c r="X668" s="75"/>
      <c r="Y668" s="75"/>
      <c r="Z668" s="75"/>
    </row>
    <row r="669" ht="18.75" customHeight="1">
      <c r="A669" s="65"/>
      <c r="B669" s="66"/>
      <c r="C669" s="67" t="str">
        <f t="shared" si="204"/>
        <v/>
      </c>
      <c r="D669" s="68" t="str">
        <f t="shared" si="205"/>
        <v/>
      </c>
      <c r="E669" s="69"/>
      <c r="F669" s="69"/>
      <c r="G669" s="71">
        <f>SUMIF('Nhập'!$J$11:$J$19999,$B669,'Nhập'!$M$11:$M$19999)</f>
        <v>0</v>
      </c>
      <c r="H669" s="71">
        <f>SUMIF('Nhập'!$J$11:$J$19999,$B669,'Nhập'!$O$11:$O$19999)</f>
        <v>0</v>
      </c>
      <c r="I669" s="71">
        <f>SUMIF(Xuat!$I$11:$I$19999,$B669,Xuat!$K$11:$K$19999)</f>
        <v>0</v>
      </c>
      <c r="J669" s="71">
        <f>SUMIF(Xuat!$I$11:$I$19999,$B669,Xuat!$K$11:$K$19999)</f>
        <v>0</v>
      </c>
      <c r="K669" s="71">
        <f t="shared" ref="K669:L669" si="1324">E669+G669-I669</f>
        <v>0</v>
      </c>
      <c r="L669" s="71">
        <f t="shared" si="1324"/>
        <v>0</v>
      </c>
      <c r="M669" s="71">
        <f t="shared" ref="M669:N669" si="1325">E669+G669</f>
        <v>0</v>
      </c>
      <c r="N669" s="71">
        <f t="shared" si="1325"/>
        <v>0</v>
      </c>
      <c r="O669" s="73" t="str">
        <f t="shared" si="5"/>
        <v/>
      </c>
      <c r="P669" s="71">
        <f t="shared" si="6"/>
        <v>0</v>
      </c>
      <c r="Q669" s="74"/>
      <c r="R669" s="75"/>
      <c r="S669" s="75"/>
      <c r="T669" s="75"/>
      <c r="U669" s="75"/>
      <c r="V669" s="75"/>
      <c r="W669" s="75"/>
      <c r="X669" s="75"/>
      <c r="Y669" s="75"/>
      <c r="Z669" s="75"/>
    </row>
    <row r="670" ht="18.75" customHeight="1">
      <c r="A670" s="65"/>
      <c r="B670" s="66"/>
      <c r="C670" s="67" t="str">
        <f t="shared" si="204"/>
        <v/>
      </c>
      <c r="D670" s="68" t="str">
        <f t="shared" si="205"/>
        <v/>
      </c>
      <c r="E670" s="69"/>
      <c r="F670" s="69"/>
      <c r="G670" s="71">
        <f>SUMIF('Nhập'!$J$11:$J$19999,$B670,'Nhập'!$M$11:$M$19999)</f>
        <v>0</v>
      </c>
      <c r="H670" s="71">
        <f>SUMIF('Nhập'!$J$11:$J$19999,$B670,'Nhập'!$O$11:$O$19999)</f>
        <v>0</v>
      </c>
      <c r="I670" s="71">
        <f>SUMIF(Xuat!$I$11:$I$19999,$B670,Xuat!$K$11:$K$19999)</f>
        <v>0</v>
      </c>
      <c r="J670" s="71">
        <f>SUMIF(Xuat!$I$11:$I$19999,$B670,Xuat!$K$11:$K$19999)</f>
        <v>0</v>
      </c>
      <c r="K670" s="71">
        <f t="shared" ref="K670:L670" si="1326">E670+G670-I670</f>
        <v>0</v>
      </c>
      <c r="L670" s="71">
        <f t="shared" si="1326"/>
        <v>0</v>
      </c>
      <c r="M670" s="71">
        <f t="shared" ref="M670:N670" si="1327">E670+G670</f>
        <v>0</v>
      </c>
      <c r="N670" s="71">
        <f t="shared" si="1327"/>
        <v>0</v>
      </c>
      <c r="O670" s="73" t="str">
        <f t="shared" si="5"/>
        <v/>
      </c>
      <c r="P670" s="71">
        <f t="shared" si="6"/>
        <v>0</v>
      </c>
      <c r="Q670" s="74"/>
      <c r="R670" s="75"/>
      <c r="S670" s="75"/>
      <c r="T670" s="75"/>
      <c r="U670" s="75"/>
      <c r="V670" s="75"/>
      <c r="W670" s="75"/>
      <c r="X670" s="75"/>
      <c r="Y670" s="75"/>
      <c r="Z670" s="75"/>
    </row>
    <row r="671" ht="18.75" customHeight="1">
      <c r="A671" s="65"/>
      <c r="B671" s="66"/>
      <c r="C671" s="67" t="str">
        <f t="shared" si="204"/>
        <v/>
      </c>
      <c r="D671" s="68" t="str">
        <f t="shared" si="205"/>
        <v/>
      </c>
      <c r="E671" s="69"/>
      <c r="F671" s="69"/>
      <c r="G671" s="71">
        <f>SUMIF('Nhập'!$J$11:$J$19999,$B671,'Nhập'!$M$11:$M$19999)</f>
        <v>0</v>
      </c>
      <c r="H671" s="71">
        <f>SUMIF('Nhập'!$J$11:$J$19999,$B671,'Nhập'!$O$11:$O$19999)</f>
        <v>0</v>
      </c>
      <c r="I671" s="71">
        <f>SUMIF(Xuat!$I$11:$I$19999,$B671,Xuat!$K$11:$K$19999)</f>
        <v>0</v>
      </c>
      <c r="J671" s="71">
        <f>SUMIF(Xuat!$I$11:$I$19999,$B671,Xuat!$K$11:$K$19999)</f>
        <v>0</v>
      </c>
      <c r="K671" s="71">
        <f t="shared" ref="K671:L671" si="1328">E671+G671-I671</f>
        <v>0</v>
      </c>
      <c r="L671" s="71">
        <f t="shared" si="1328"/>
        <v>0</v>
      </c>
      <c r="M671" s="71">
        <f t="shared" ref="M671:N671" si="1329">E671+G671</f>
        <v>0</v>
      </c>
      <c r="N671" s="71">
        <f t="shared" si="1329"/>
        <v>0</v>
      </c>
      <c r="O671" s="73" t="str">
        <f t="shared" si="5"/>
        <v/>
      </c>
      <c r="P671" s="71">
        <f t="shared" si="6"/>
        <v>0</v>
      </c>
      <c r="Q671" s="74"/>
      <c r="R671" s="75"/>
      <c r="S671" s="75"/>
      <c r="T671" s="75"/>
      <c r="U671" s="75"/>
      <c r="V671" s="75"/>
      <c r="W671" s="75"/>
      <c r="X671" s="75"/>
      <c r="Y671" s="75"/>
      <c r="Z671" s="75"/>
    </row>
    <row r="672" ht="18.75" customHeight="1">
      <c r="A672" s="65"/>
      <c r="B672" s="66"/>
      <c r="C672" s="67" t="str">
        <f t="shared" si="204"/>
        <v/>
      </c>
      <c r="D672" s="68" t="str">
        <f t="shared" si="205"/>
        <v/>
      </c>
      <c r="E672" s="69"/>
      <c r="F672" s="69"/>
      <c r="G672" s="71">
        <f>SUMIF('Nhập'!$J$11:$J$19999,$B672,'Nhập'!$M$11:$M$19999)</f>
        <v>0</v>
      </c>
      <c r="H672" s="71">
        <f>SUMIF('Nhập'!$J$11:$J$19999,$B672,'Nhập'!$O$11:$O$19999)</f>
        <v>0</v>
      </c>
      <c r="I672" s="71">
        <f>SUMIF(Xuat!$I$11:$I$19999,$B672,Xuat!$K$11:$K$19999)</f>
        <v>0</v>
      </c>
      <c r="J672" s="71">
        <f>SUMIF(Xuat!$I$11:$I$19999,$B672,Xuat!$K$11:$K$19999)</f>
        <v>0</v>
      </c>
      <c r="K672" s="71">
        <f t="shared" ref="K672:L672" si="1330">E672+G672-I672</f>
        <v>0</v>
      </c>
      <c r="L672" s="71">
        <f t="shared" si="1330"/>
        <v>0</v>
      </c>
      <c r="M672" s="71">
        <f t="shared" ref="M672:N672" si="1331">E672+G672</f>
        <v>0</v>
      </c>
      <c r="N672" s="71">
        <f t="shared" si="1331"/>
        <v>0</v>
      </c>
      <c r="O672" s="73" t="str">
        <f t="shared" si="5"/>
        <v/>
      </c>
      <c r="P672" s="71">
        <f t="shared" si="6"/>
        <v>0</v>
      </c>
      <c r="Q672" s="74"/>
      <c r="R672" s="75"/>
      <c r="S672" s="75"/>
      <c r="T672" s="75"/>
      <c r="U672" s="75"/>
      <c r="V672" s="75"/>
      <c r="W672" s="75"/>
      <c r="X672" s="75"/>
      <c r="Y672" s="75"/>
      <c r="Z672" s="75"/>
    </row>
    <row r="673" ht="18.75" customHeight="1">
      <c r="A673" s="65"/>
      <c r="B673" s="66"/>
      <c r="C673" s="67" t="str">
        <f t="shared" si="204"/>
        <v/>
      </c>
      <c r="D673" s="68" t="str">
        <f t="shared" si="205"/>
        <v/>
      </c>
      <c r="E673" s="69"/>
      <c r="F673" s="69"/>
      <c r="G673" s="71">
        <f>SUMIF('Nhập'!$J$11:$J$19999,$B673,'Nhập'!$M$11:$M$19999)</f>
        <v>0</v>
      </c>
      <c r="H673" s="71">
        <f>SUMIF('Nhập'!$J$11:$J$19999,$B673,'Nhập'!$O$11:$O$19999)</f>
        <v>0</v>
      </c>
      <c r="I673" s="71">
        <f>SUMIF(Xuat!$I$11:$I$19999,$B673,Xuat!$K$11:$K$19999)</f>
        <v>0</v>
      </c>
      <c r="J673" s="71">
        <f>SUMIF(Xuat!$I$11:$I$19999,$B673,Xuat!$K$11:$K$19999)</f>
        <v>0</v>
      </c>
      <c r="K673" s="71">
        <f t="shared" ref="K673:L673" si="1332">E673+G673-I673</f>
        <v>0</v>
      </c>
      <c r="L673" s="71">
        <f t="shared" si="1332"/>
        <v>0</v>
      </c>
      <c r="M673" s="71">
        <f t="shared" ref="M673:N673" si="1333">E673+G673</f>
        <v>0</v>
      </c>
      <c r="N673" s="71">
        <f t="shared" si="1333"/>
        <v>0</v>
      </c>
      <c r="O673" s="73" t="str">
        <f t="shared" si="5"/>
        <v/>
      </c>
      <c r="P673" s="71">
        <f t="shared" si="6"/>
        <v>0</v>
      </c>
      <c r="Q673" s="74"/>
      <c r="R673" s="75"/>
      <c r="S673" s="75"/>
      <c r="T673" s="75"/>
      <c r="U673" s="75"/>
      <c r="V673" s="75"/>
      <c r="W673" s="75"/>
      <c r="X673" s="75"/>
      <c r="Y673" s="75"/>
      <c r="Z673" s="75"/>
    </row>
    <row r="674" ht="18.75" customHeight="1">
      <c r="A674" s="65"/>
      <c r="B674" s="66"/>
      <c r="C674" s="67" t="str">
        <f t="shared" si="204"/>
        <v/>
      </c>
      <c r="D674" s="68" t="str">
        <f t="shared" si="205"/>
        <v/>
      </c>
      <c r="E674" s="69"/>
      <c r="F674" s="69"/>
      <c r="G674" s="71">
        <f>SUMIF('Nhập'!$J$11:$J$19999,$B674,'Nhập'!$M$11:$M$19999)</f>
        <v>0</v>
      </c>
      <c r="H674" s="71">
        <f>SUMIF('Nhập'!$J$11:$J$19999,$B674,'Nhập'!$O$11:$O$19999)</f>
        <v>0</v>
      </c>
      <c r="I674" s="71">
        <f>SUMIF(Xuat!$I$11:$I$19999,$B674,Xuat!$K$11:$K$19999)</f>
        <v>0</v>
      </c>
      <c r="J674" s="71">
        <f>SUMIF(Xuat!$I$11:$I$19999,$B674,Xuat!$K$11:$K$19999)</f>
        <v>0</v>
      </c>
      <c r="K674" s="71">
        <f t="shared" ref="K674:L674" si="1334">E674+G674-I674</f>
        <v>0</v>
      </c>
      <c r="L674" s="71">
        <f t="shared" si="1334"/>
        <v>0</v>
      </c>
      <c r="M674" s="71">
        <f t="shared" ref="M674:N674" si="1335">E674+G674</f>
        <v>0</v>
      </c>
      <c r="N674" s="71">
        <f t="shared" si="1335"/>
        <v>0</v>
      </c>
      <c r="O674" s="73" t="str">
        <f t="shared" si="5"/>
        <v/>
      </c>
      <c r="P674" s="71">
        <f t="shared" si="6"/>
        <v>0</v>
      </c>
      <c r="Q674" s="74"/>
      <c r="R674" s="75"/>
      <c r="S674" s="75"/>
      <c r="T674" s="75"/>
      <c r="U674" s="75"/>
      <c r="V674" s="75"/>
      <c r="W674" s="75"/>
      <c r="X674" s="75"/>
      <c r="Y674" s="75"/>
      <c r="Z674" s="75"/>
    </row>
    <row r="675" ht="18.75" customHeight="1">
      <c r="A675" s="65"/>
      <c r="B675" s="66"/>
      <c r="C675" s="67" t="str">
        <f t="shared" si="204"/>
        <v/>
      </c>
      <c r="D675" s="68" t="str">
        <f t="shared" si="205"/>
        <v/>
      </c>
      <c r="E675" s="69"/>
      <c r="F675" s="69"/>
      <c r="G675" s="71">
        <f>SUMIF('Nhập'!$J$11:$J$19999,$B675,'Nhập'!$M$11:$M$19999)</f>
        <v>0</v>
      </c>
      <c r="H675" s="71">
        <f>SUMIF('Nhập'!$J$11:$J$19999,$B675,'Nhập'!$O$11:$O$19999)</f>
        <v>0</v>
      </c>
      <c r="I675" s="71">
        <f>SUMIF(Xuat!$I$11:$I$19999,$B675,Xuat!$K$11:$K$19999)</f>
        <v>0</v>
      </c>
      <c r="J675" s="71">
        <f>SUMIF(Xuat!$I$11:$I$19999,$B675,Xuat!$K$11:$K$19999)</f>
        <v>0</v>
      </c>
      <c r="K675" s="71">
        <f t="shared" ref="K675:L675" si="1336">E675+G675-I675</f>
        <v>0</v>
      </c>
      <c r="L675" s="71">
        <f t="shared" si="1336"/>
        <v>0</v>
      </c>
      <c r="M675" s="71">
        <f t="shared" ref="M675:N675" si="1337">E675+G675</f>
        <v>0</v>
      </c>
      <c r="N675" s="71">
        <f t="shared" si="1337"/>
        <v>0</v>
      </c>
      <c r="O675" s="73" t="str">
        <f t="shared" si="5"/>
        <v/>
      </c>
      <c r="P675" s="71">
        <f t="shared" si="6"/>
        <v>0</v>
      </c>
      <c r="Q675" s="74"/>
      <c r="R675" s="75"/>
      <c r="S675" s="75"/>
      <c r="T675" s="75"/>
      <c r="U675" s="75"/>
      <c r="V675" s="75"/>
      <c r="W675" s="75"/>
      <c r="X675" s="75"/>
      <c r="Y675" s="75"/>
      <c r="Z675" s="75"/>
    </row>
    <row r="676" ht="18.75" customHeight="1">
      <c r="A676" s="65"/>
      <c r="B676" s="66"/>
      <c r="C676" s="67" t="str">
        <f t="shared" si="204"/>
        <v/>
      </c>
      <c r="D676" s="68" t="str">
        <f t="shared" si="205"/>
        <v/>
      </c>
      <c r="E676" s="69"/>
      <c r="F676" s="69"/>
      <c r="G676" s="71">
        <f>SUMIF('Nhập'!$J$11:$J$19999,$B676,'Nhập'!$M$11:$M$19999)</f>
        <v>0</v>
      </c>
      <c r="H676" s="71">
        <f>SUMIF('Nhập'!$J$11:$J$19999,$B676,'Nhập'!$O$11:$O$19999)</f>
        <v>0</v>
      </c>
      <c r="I676" s="71">
        <f>SUMIF(Xuat!$I$11:$I$19999,$B676,Xuat!$K$11:$K$19999)</f>
        <v>0</v>
      </c>
      <c r="J676" s="71">
        <f>SUMIF(Xuat!$I$11:$I$19999,$B676,Xuat!$K$11:$K$19999)</f>
        <v>0</v>
      </c>
      <c r="K676" s="71">
        <f t="shared" ref="K676:L676" si="1338">E676+G676-I676</f>
        <v>0</v>
      </c>
      <c r="L676" s="71">
        <f t="shared" si="1338"/>
        <v>0</v>
      </c>
      <c r="M676" s="71">
        <f t="shared" ref="M676:N676" si="1339">E676+G676</f>
        <v>0</v>
      </c>
      <c r="N676" s="71">
        <f t="shared" si="1339"/>
        <v>0</v>
      </c>
      <c r="O676" s="73" t="str">
        <f t="shared" si="5"/>
        <v/>
      </c>
      <c r="P676" s="71">
        <f t="shared" si="6"/>
        <v>0</v>
      </c>
      <c r="Q676" s="74"/>
      <c r="R676" s="75"/>
      <c r="S676" s="75"/>
      <c r="T676" s="75"/>
      <c r="U676" s="75"/>
      <c r="V676" s="75"/>
      <c r="W676" s="75"/>
      <c r="X676" s="75"/>
      <c r="Y676" s="75"/>
      <c r="Z676" s="75"/>
    </row>
    <row r="677" ht="18.75" customHeight="1">
      <c r="A677" s="65"/>
      <c r="B677" s="66"/>
      <c r="C677" s="67" t="str">
        <f t="shared" si="204"/>
        <v/>
      </c>
      <c r="D677" s="68" t="str">
        <f t="shared" si="205"/>
        <v/>
      </c>
      <c r="E677" s="69"/>
      <c r="F677" s="69"/>
      <c r="G677" s="71">
        <f>SUMIF('Nhập'!$J$11:$J$19999,$B677,'Nhập'!$M$11:$M$19999)</f>
        <v>0</v>
      </c>
      <c r="H677" s="71">
        <f>SUMIF('Nhập'!$J$11:$J$19999,$B677,'Nhập'!$O$11:$O$19999)</f>
        <v>0</v>
      </c>
      <c r="I677" s="71">
        <f>SUMIF(Xuat!$I$11:$I$19999,$B677,Xuat!$K$11:$K$19999)</f>
        <v>0</v>
      </c>
      <c r="J677" s="71">
        <f>SUMIF(Xuat!$I$11:$I$19999,$B677,Xuat!$K$11:$K$19999)</f>
        <v>0</v>
      </c>
      <c r="K677" s="71">
        <f t="shared" ref="K677:L677" si="1340">E677+G677-I677</f>
        <v>0</v>
      </c>
      <c r="L677" s="71">
        <f t="shared" si="1340"/>
        <v>0</v>
      </c>
      <c r="M677" s="71">
        <f t="shared" ref="M677:N677" si="1341">E677+G677</f>
        <v>0</v>
      </c>
      <c r="N677" s="71">
        <f t="shared" si="1341"/>
        <v>0</v>
      </c>
      <c r="O677" s="73" t="str">
        <f t="shared" si="5"/>
        <v/>
      </c>
      <c r="P677" s="71">
        <f t="shared" si="6"/>
        <v>0</v>
      </c>
      <c r="Q677" s="74"/>
      <c r="R677" s="75"/>
      <c r="S677" s="75"/>
      <c r="T677" s="75"/>
      <c r="U677" s="75"/>
      <c r="V677" s="75"/>
      <c r="W677" s="75"/>
      <c r="X677" s="75"/>
      <c r="Y677" s="75"/>
      <c r="Z677" s="75"/>
    </row>
    <row r="678" ht="18.75" customHeight="1">
      <c r="A678" s="65"/>
      <c r="B678" s="66"/>
      <c r="C678" s="67" t="str">
        <f t="shared" si="204"/>
        <v/>
      </c>
      <c r="D678" s="68" t="str">
        <f t="shared" si="205"/>
        <v/>
      </c>
      <c r="E678" s="69"/>
      <c r="F678" s="69"/>
      <c r="G678" s="71">
        <f>SUMIF('Nhập'!$J$11:$J$19999,$B678,'Nhập'!$M$11:$M$19999)</f>
        <v>0</v>
      </c>
      <c r="H678" s="71">
        <f>SUMIF('Nhập'!$J$11:$J$19999,$B678,'Nhập'!$O$11:$O$19999)</f>
        <v>0</v>
      </c>
      <c r="I678" s="71">
        <f>SUMIF(Xuat!$I$11:$I$19999,$B678,Xuat!$K$11:$K$19999)</f>
        <v>0</v>
      </c>
      <c r="J678" s="71">
        <f>SUMIF(Xuat!$I$11:$I$19999,$B678,Xuat!$K$11:$K$19999)</f>
        <v>0</v>
      </c>
      <c r="K678" s="71">
        <f t="shared" ref="K678:L678" si="1342">E678+G678-I678</f>
        <v>0</v>
      </c>
      <c r="L678" s="71">
        <f t="shared" si="1342"/>
        <v>0</v>
      </c>
      <c r="M678" s="71">
        <f t="shared" ref="M678:N678" si="1343">E678+G678</f>
        <v>0</v>
      </c>
      <c r="N678" s="71">
        <f t="shared" si="1343"/>
        <v>0</v>
      </c>
      <c r="O678" s="73" t="str">
        <f t="shared" si="5"/>
        <v/>
      </c>
      <c r="P678" s="71">
        <f t="shared" si="6"/>
        <v>0</v>
      </c>
      <c r="Q678" s="74"/>
      <c r="R678" s="75"/>
      <c r="S678" s="75"/>
      <c r="T678" s="75"/>
      <c r="U678" s="75"/>
      <c r="V678" s="75"/>
      <c r="W678" s="75"/>
      <c r="X678" s="75"/>
      <c r="Y678" s="75"/>
      <c r="Z678" s="75"/>
    </row>
    <row r="679" ht="18.75" customHeight="1">
      <c r="A679" s="65"/>
      <c r="B679" s="66"/>
      <c r="C679" s="67" t="str">
        <f t="shared" si="204"/>
        <v/>
      </c>
      <c r="D679" s="68" t="str">
        <f t="shared" si="205"/>
        <v/>
      </c>
      <c r="E679" s="69"/>
      <c r="F679" s="69"/>
      <c r="G679" s="71">
        <f>SUMIF('Nhập'!$J$11:$J$19999,$B679,'Nhập'!$M$11:$M$19999)</f>
        <v>0</v>
      </c>
      <c r="H679" s="71">
        <f>SUMIF('Nhập'!$J$11:$J$19999,$B679,'Nhập'!$O$11:$O$19999)</f>
        <v>0</v>
      </c>
      <c r="I679" s="71">
        <f>SUMIF(Xuat!$I$11:$I$19999,$B679,Xuat!$K$11:$K$19999)</f>
        <v>0</v>
      </c>
      <c r="J679" s="71">
        <f>SUMIF(Xuat!$I$11:$I$19999,$B679,Xuat!$K$11:$K$19999)</f>
        <v>0</v>
      </c>
      <c r="K679" s="71">
        <f t="shared" ref="K679:L679" si="1344">E679+G679-I679</f>
        <v>0</v>
      </c>
      <c r="L679" s="71">
        <f t="shared" si="1344"/>
        <v>0</v>
      </c>
      <c r="M679" s="71">
        <f t="shared" ref="M679:N679" si="1345">E679+G679</f>
        <v>0</v>
      </c>
      <c r="N679" s="71">
        <f t="shared" si="1345"/>
        <v>0</v>
      </c>
      <c r="O679" s="73" t="str">
        <f t="shared" si="5"/>
        <v/>
      </c>
      <c r="P679" s="71">
        <f t="shared" si="6"/>
        <v>0</v>
      </c>
      <c r="Q679" s="74"/>
      <c r="R679" s="75"/>
      <c r="S679" s="75"/>
      <c r="T679" s="75"/>
      <c r="U679" s="75"/>
      <c r="V679" s="75"/>
      <c r="W679" s="75"/>
      <c r="X679" s="75"/>
      <c r="Y679" s="75"/>
      <c r="Z679" s="75"/>
    </row>
    <row r="680" ht="18.75" customHeight="1">
      <c r="A680" s="65"/>
      <c r="B680" s="66"/>
      <c r="C680" s="67" t="str">
        <f t="shared" si="204"/>
        <v/>
      </c>
      <c r="D680" s="68" t="str">
        <f t="shared" si="205"/>
        <v/>
      </c>
      <c r="E680" s="69"/>
      <c r="F680" s="69"/>
      <c r="G680" s="71">
        <f>SUMIF('Nhập'!$J$11:$J$19999,$B680,'Nhập'!$M$11:$M$19999)</f>
        <v>0</v>
      </c>
      <c r="H680" s="71">
        <f>SUMIF('Nhập'!$J$11:$J$19999,$B680,'Nhập'!$O$11:$O$19999)</f>
        <v>0</v>
      </c>
      <c r="I680" s="71">
        <f>SUMIF(Xuat!$I$11:$I$19999,$B680,Xuat!$K$11:$K$19999)</f>
        <v>0</v>
      </c>
      <c r="J680" s="71">
        <f>SUMIF(Xuat!$I$11:$I$19999,$B680,Xuat!$K$11:$K$19999)</f>
        <v>0</v>
      </c>
      <c r="K680" s="71">
        <f t="shared" ref="K680:L680" si="1346">E680+G680-I680</f>
        <v>0</v>
      </c>
      <c r="L680" s="71">
        <f t="shared" si="1346"/>
        <v>0</v>
      </c>
      <c r="M680" s="71">
        <f t="shared" ref="M680:N680" si="1347">E680+G680</f>
        <v>0</v>
      </c>
      <c r="N680" s="71">
        <f t="shared" si="1347"/>
        <v>0</v>
      </c>
      <c r="O680" s="73" t="str">
        <f t="shared" si="5"/>
        <v/>
      </c>
      <c r="P680" s="71">
        <f t="shared" si="6"/>
        <v>0</v>
      </c>
      <c r="Q680" s="74"/>
      <c r="R680" s="75"/>
      <c r="S680" s="75"/>
      <c r="T680" s="75"/>
      <c r="U680" s="75"/>
      <c r="V680" s="75"/>
      <c r="W680" s="75"/>
      <c r="X680" s="75"/>
      <c r="Y680" s="75"/>
      <c r="Z680" s="75"/>
    </row>
    <row r="681" ht="18.75" customHeight="1">
      <c r="A681" s="65"/>
      <c r="B681" s="66"/>
      <c r="C681" s="67" t="str">
        <f t="shared" si="204"/>
        <v/>
      </c>
      <c r="D681" s="68" t="str">
        <f t="shared" si="205"/>
        <v/>
      </c>
      <c r="E681" s="69"/>
      <c r="F681" s="69"/>
      <c r="G681" s="71">
        <f>SUMIF('Nhập'!$J$11:$J$19999,$B681,'Nhập'!$M$11:$M$19999)</f>
        <v>0</v>
      </c>
      <c r="H681" s="71">
        <f>SUMIF('Nhập'!$J$11:$J$19999,$B681,'Nhập'!$O$11:$O$19999)</f>
        <v>0</v>
      </c>
      <c r="I681" s="71">
        <f>SUMIF(Xuat!$I$11:$I$19999,$B681,Xuat!$K$11:$K$19999)</f>
        <v>0</v>
      </c>
      <c r="J681" s="71">
        <f>SUMIF(Xuat!$I$11:$I$19999,$B681,Xuat!$K$11:$K$19999)</f>
        <v>0</v>
      </c>
      <c r="K681" s="71">
        <f t="shared" ref="K681:L681" si="1348">E681+G681-I681</f>
        <v>0</v>
      </c>
      <c r="L681" s="71">
        <f t="shared" si="1348"/>
        <v>0</v>
      </c>
      <c r="M681" s="71">
        <f t="shared" ref="M681:N681" si="1349">E681+G681</f>
        <v>0</v>
      </c>
      <c r="N681" s="71">
        <f t="shared" si="1349"/>
        <v>0</v>
      </c>
      <c r="O681" s="73" t="str">
        <f t="shared" si="5"/>
        <v/>
      </c>
      <c r="P681" s="71">
        <f t="shared" si="6"/>
        <v>0</v>
      </c>
      <c r="Q681" s="74"/>
      <c r="R681" s="75"/>
      <c r="S681" s="75"/>
      <c r="T681" s="75"/>
      <c r="U681" s="75"/>
      <c r="V681" s="75"/>
      <c r="W681" s="75"/>
      <c r="X681" s="75"/>
      <c r="Y681" s="75"/>
      <c r="Z681" s="75"/>
    </row>
    <row r="682" ht="18.75" customHeight="1">
      <c r="A682" s="65"/>
      <c r="B682" s="66"/>
      <c r="C682" s="67" t="str">
        <f t="shared" si="204"/>
        <v/>
      </c>
      <c r="D682" s="68" t="str">
        <f t="shared" si="205"/>
        <v/>
      </c>
      <c r="E682" s="69"/>
      <c r="F682" s="69"/>
      <c r="G682" s="71">
        <f>SUMIF('Nhập'!$J$11:$J$19999,$B682,'Nhập'!$M$11:$M$19999)</f>
        <v>0</v>
      </c>
      <c r="H682" s="71">
        <f>SUMIF('Nhập'!$J$11:$J$19999,$B682,'Nhập'!$O$11:$O$19999)</f>
        <v>0</v>
      </c>
      <c r="I682" s="71">
        <f>SUMIF(Xuat!$I$11:$I$19999,$B682,Xuat!$K$11:$K$19999)</f>
        <v>0</v>
      </c>
      <c r="J682" s="71">
        <f>SUMIF(Xuat!$I$11:$I$19999,$B682,Xuat!$K$11:$K$19999)</f>
        <v>0</v>
      </c>
      <c r="K682" s="71">
        <f t="shared" ref="K682:L682" si="1350">E682+G682-I682</f>
        <v>0</v>
      </c>
      <c r="L682" s="71">
        <f t="shared" si="1350"/>
        <v>0</v>
      </c>
      <c r="M682" s="71">
        <f t="shared" ref="M682:N682" si="1351">E682+G682</f>
        <v>0</v>
      </c>
      <c r="N682" s="71">
        <f t="shared" si="1351"/>
        <v>0</v>
      </c>
      <c r="O682" s="73" t="str">
        <f t="shared" si="5"/>
        <v/>
      </c>
      <c r="P682" s="71">
        <f t="shared" si="6"/>
        <v>0</v>
      </c>
      <c r="Q682" s="74"/>
      <c r="R682" s="75"/>
      <c r="S682" s="75"/>
      <c r="T682" s="75"/>
      <c r="U682" s="75"/>
      <c r="V682" s="75"/>
      <c r="W682" s="75"/>
      <c r="X682" s="75"/>
      <c r="Y682" s="75"/>
      <c r="Z682" s="75"/>
    </row>
    <row r="683" ht="18.75" customHeight="1">
      <c r="A683" s="65"/>
      <c r="B683" s="66"/>
      <c r="C683" s="67" t="str">
        <f t="shared" si="204"/>
        <v/>
      </c>
      <c r="D683" s="68" t="str">
        <f t="shared" si="205"/>
        <v/>
      </c>
      <c r="E683" s="69"/>
      <c r="F683" s="69"/>
      <c r="G683" s="71">
        <f>SUMIF('Nhập'!$J$11:$J$19999,$B683,'Nhập'!$M$11:$M$19999)</f>
        <v>0</v>
      </c>
      <c r="H683" s="71">
        <f>SUMIF('Nhập'!$J$11:$J$19999,$B683,'Nhập'!$O$11:$O$19999)</f>
        <v>0</v>
      </c>
      <c r="I683" s="71">
        <f>SUMIF(Xuat!$I$11:$I$19999,$B683,Xuat!$K$11:$K$19999)</f>
        <v>0</v>
      </c>
      <c r="J683" s="71">
        <f>SUMIF(Xuat!$I$11:$I$19999,$B683,Xuat!$K$11:$K$19999)</f>
        <v>0</v>
      </c>
      <c r="K683" s="71">
        <f t="shared" ref="K683:L683" si="1352">E683+G683-I683</f>
        <v>0</v>
      </c>
      <c r="L683" s="71">
        <f t="shared" si="1352"/>
        <v>0</v>
      </c>
      <c r="M683" s="71">
        <f t="shared" ref="M683:N683" si="1353">E683+G683</f>
        <v>0</v>
      </c>
      <c r="N683" s="71">
        <f t="shared" si="1353"/>
        <v>0</v>
      </c>
      <c r="O683" s="73" t="str">
        <f t="shared" si="5"/>
        <v/>
      </c>
      <c r="P683" s="71">
        <f t="shared" si="6"/>
        <v>0</v>
      </c>
      <c r="Q683" s="74"/>
      <c r="R683" s="75"/>
      <c r="S683" s="75"/>
      <c r="T683" s="75"/>
      <c r="U683" s="75"/>
      <c r="V683" s="75"/>
      <c r="W683" s="75"/>
      <c r="X683" s="75"/>
      <c r="Y683" s="75"/>
      <c r="Z683" s="75"/>
    </row>
    <row r="684" ht="18.75" customHeight="1">
      <c r="A684" s="65"/>
      <c r="B684" s="66"/>
      <c r="C684" s="67" t="str">
        <f t="shared" si="204"/>
        <v/>
      </c>
      <c r="D684" s="68" t="str">
        <f t="shared" si="205"/>
        <v/>
      </c>
      <c r="E684" s="69"/>
      <c r="F684" s="69"/>
      <c r="G684" s="71">
        <f>SUMIF('Nhập'!$J$11:$J$19999,$B684,'Nhập'!$M$11:$M$19999)</f>
        <v>0</v>
      </c>
      <c r="H684" s="71">
        <f>SUMIF('Nhập'!$J$11:$J$19999,$B684,'Nhập'!$O$11:$O$19999)</f>
        <v>0</v>
      </c>
      <c r="I684" s="71">
        <f>SUMIF(Xuat!$I$11:$I$19999,$B684,Xuat!$K$11:$K$19999)</f>
        <v>0</v>
      </c>
      <c r="J684" s="71">
        <f>SUMIF(Xuat!$I$11:$I$19999,$B684,Xuat!$K$11:$K$19999)</f>
        <v>0</v>
      </c>
      <c r="K684" s="71">
        <f t="shared" ref="K684:L684" si="1354">E684+G684-I684</f>
        <v>0</v>
      </c>
      <c r="L684" s="71">
        <f t="shared" si="1354"/>
        <v>0</v>
      </c>
      <c r="M684" s="71">
        <f t="shared" ref="M684:N684" si="1355">E684+G684</f>
        <v>0</v>
      </c>
      <c r="N684" s="71">
        <f t="shared" si="1355"/>
        <v>0</v>
      </c>
      <c r="O684" s="73" t="str">
        <f t="shared" si="5"/>
        <v/>
      </c>
      <c r="P684" s="71">
        <f t="shared" si="6"/>
        <v>0</v>
      </c>
      <c r="Q684" s="74"/>
      <c r="R684" s="75"/>
      <c r="S684" s="75"/>
      <c r="T684" s="75"/>
      <c r="U684" s="75"/>
      <c r="V684" s="75"/>
      <c r="W684" s="75"/>
      <c r="X684" s="75"/>
      <c r="Y684" s="75"/>
      <c r="Z684" s="75"/>
    </row>
    <row r="685" ht="18.75" customHeight="1">
      <c r="A685" s="65"/>
      <c r="B685" s="66"/>
      <c r="C685" s="67" t="str">
        <f t="shared" si="204"/>
        <v/>
      </c>
      <c r="D685" s="68" t="str">
        <f t="shared" si="205"/>
        <v/>
      </c>
      <c r="E685" s="69"/>
      <c r="F685" s="69"/>
      <c r="G685" s="71">
        <f>SUMIF('Nhập'!$J$11:$J$19999,$B685,'Nhập'!$M$11:$M$19999)</f>
        <v>0</v>
      </c>
      <c r="H685" s="71">
        <f>SUMIF('Nhập'!$J$11:$J$19999,$B685,'Nhập'!$O$11:$O$19999)</f>
        <v>0</v>
      </c>
      <c r="I685" s="71">
        <f>SUMIF(Xuat!$I$11:$I$19999,$B685,Xuat!$K$11:$K$19999)</f>
        <v>0</v>
      </c>
      <c r="J685" s="71">
        <f>SUMIF(Xuat!$I$11:$I$19999,$B685,Xuat!$K$11:$K$19999)</f>
        <v>0</v>
      </c>
      <c r="K685" s="71">
        <f t="shared" ref="K685:L685" si="1356">E685+G685-I685</f>
        <v>0</v>
      </c>
      <c r="L685" s="71">
        <f t="shared" si="1356"/>
        <v>0</v>
      </c>
      <c r="M685" s="71">
        <f t="shared" ref="M685:N685" si="1357">E685+G685</f>
        <v>0</v>
      </c>
      <c r="N685" s="71">
        <f t="shared" si="1357"/>
        <v>0</v>
      </c>
      <c r="O685" s="73" t="str">
        <f t="shared" si="5"/>
        <v/>
      </c>
      <c r="P685" s="71">
        <f t="shared" si="6"/>
        <v>0</v>
      </c>
      <c r="Q685" s="74"/>
      <c r="R685" s="75"/>
      <c r="S685" s="75"/>
      <c r="T685" s="75"/>
      <c r="U685" s="75"/>
      <c r="V685" s="75"/>
      <c r="W685" s="75"/>
      <c r="X685" s="75"/>
      <c r="Y685" s="75"/>
      <c r="Z685" s="75"/>
    </row>
    <row r="686" ht="18.75" customHeight="1">
      <c r="A686" s="65"/>
      <c r="B686" s="66"/>
      <c r="C686" s="67" t="str">
        <f t="shared" si="204"/>
        <v/>
      </c>
      <c r="D686" s="68" t="str">
        <f t="shared" si="205"/>
        <v/>
      </c>
      <c r="E686" s="69"/>
      <c r="F686" s="69"/>
      <c r="G686" s="71">
        <f>SUMIF('Nhập'!$J$11:$J$19999,$B686,'Nhập'!$M$11:$M$19999)</f>
        <v>0</v>
      </c>
      <c r="H686" s="71">
        <f>SUMIF('Nhập'!$J$11:$J$19999,$B686,'Nhập'!$O$11:$O$19999)</f>
        <v>0</v>
      </c>
      <c r="I686" s="71">
        <f>SUMIF(Xuat!$I$11:$I$19999,$B686,Xuat!$K$11:$K$19999)</f>
        <v>0</v>
      </c>
      <c r="J686" s="71">
        <f>SUMIF(Xuat!$I$11:$I$19999,$B686,Xuat!$K$11:$K$19999)</f>
        <v>0</v>
      </c>
      <c r="K686" s="71">
        <f t="shared" ref="K686:L686" si="1358">E686+G686-I686</f>
        <v>0</v>
      </c>
      <c r="L686" s="71">
        <f t="shared" si="1358"/>
        <v>0</v>
      </c>
      <c r="M686" s="71">
        <f t="shared" ref="M686:N686" si="1359">E686+G686</f>
        <v>0</v>
      </c>
      <c r="N686" s="71">
        <f t="shared" si="1359"/>
        <v>0</v>
      </c>
      <c r="O686" s="73" t="str">
        <f t="shared" si="5"/>
        <v/>
      </c>
      <c r="P686" s="71">
        <f t="shared" si="6"/>
        <v>0</v>
      </c>
      <c r="Q686" s="74"/>
      <c r="R686" s="75"/>
      <c r="S686" s="75"/>
      <c r="T686" s="75"/>
      <c r="U686" s="75"/>
      <c r="V686" s="75"/>
      <c r="W686" s="75"/>
      <c r="X686" s="75"/>
      <c r="Y686" s="75"/>
      <c r="Z686" s="75"/>
    </row>
    <row r="687" ht="18.75" customHeight="1">
      <c r="A687" s="65"/>
      <c r="B687" s="66"/>
      <c r="C687" s="67" t="str">
        <f t="shared" si="204"/>
        <v/>
      </c>
      <c r="D687" s="68" t="str">
        <f t="shared" si="205"/>
        <v/>
      </c>
      <c r="E687" s="69"/>
      <c r="F687" s="69"/>
      <c r="G687" s="71">
        <f>SUMIF('Nhập'!$J$11:$J$19999,$B687,'Nhập'!$M$11:$M$19999)</f>
        <v>0</v>
      </c>
      <c r="H687" s="71">
        <f>SUMIF('Nhập'!$J$11:$J$19999,$B687,'Nhập'!$O$11:$O$19999)</f>
        <v>0</v>
      </c>
      <c r="I687" s="71">
        <f>SUMIF(Xuat!$I$11:$I$19999,$B687,Xuat!$K$11:$K$19999)</f>
        <v>0</v>
      </c>
      <c r="J687" s="71">
        <f>SUMIF(Xuat!$I$11:$I$19999,$B687,Xuat!$K$11:$K$19999)</f>
        <v>0</v>
      </c>
      <c r="K687" s="71">
        <f t="shared" ref="K687:L687" si="1360">E687+G687-I687</f>
        <v>0</v>
      </c>
      <c r="L687" s="71">
        <f t="shared" si="1360"/>
        <v>0</v>
      </c>
      <c r="M687" s="71">
        <f t="shared" ref="M687:N687" si="1361">E687+G687</f>
        <v>0</v>
      </c>
      <c r="N687" s="71">
        <f t="shared" si="1361"/>
        <v>0</v>
      </c>
      <c r="O687" s="73" t="str">
        <f t="shared" si="5"/>
        <v/>
      </c>
      <c r="P687" s="71">
        <f t="shared" si="6"/>
        <v>0</v>
      </c>
      <c r="Q687" s="74"/>
      <c r="R687" s="75"/>
      <c r="S687" s="75"/>
      <c r="T687" s="75"/>
      <c r="U687" s="75"/>
      <c r="V687" s="75"/>
      <c r="W687" s="75"/>
      <c r="X687" s="75"/>
      <c r="Y687" s="75"/>
      <c r="Z687" s="75"/>
    </row>
    <row r="688" ht="18.75" customHeight="1">
      <c r="A688" s="65"/>
      <c r="B688" s="66"/>
      <c r="C688" s="67" t="str">
        <f t="shared" si="204"/>
        <v/>
      </c>
      <c r="D688" s="68" t="str">
        <f t="shared" si="205"/>
        <v/>
      </c>
      <c r="E688" s="69"/>
      <c r="F688" s="69"/>
      <c r="G688" s="71">
        <f>SUMIF('Nhập'!$J$11:$J$19999,$B688,'Nhập'!$M$11:$M$19999)</f>
        <v>0</v>
      </c>
      <c r="H688" s="71">
        <f>SUMIF('Nhập'!$J$11:$J$19999,$B688,'Nhập'!$O$11:$O$19999)</f>
        <v>0</v>
      </c>
      <c r="I688" s="71">
        <f>SUMIF(Xuat!$I$11:$I$19999,$B688,Xuat!$K$11:$K$19999)</f>
        <v>0</v>
      </c>
      <c r="J688" s="71">
        <f>SUMIF(Xuat!$I$11:$I$19999,$B688,Xuat!$K$11:$K$19999)</f>
        <v>0</v>
      </c>
      <c r="K688" s="71">
        <f t="shared" ref="K688:L688" si="1362">E688+G688-I688</f>
        <v>0</v>
      </c>
      <c r="L688" s="71">
        <f t="shared" si="1362"/>
        <v>0</v>
      </c>
      <c r="M688" s="71">
        <f t="shared" ref="M688:N688" si="1363">E688+G688</f>
        <v>0</v>
      </c>
      <c r="N688" s="71">
        <f t="shared" si="1363"/>
        <v>0</v>
      </c>
      <c r="O688" s="73" t="str">
        <f t="shared" si="5"/>
        <v/>
      </c>
      <c r="P688" s="71">
        <f t="shared" si="6"/>
        <v>0</v>
      </c>
      <c r="Q688" s="74"/>
      <c r="R688" s="75"/>
      <c r="S688" s="75"/>
      <c r="T688" s="75"/>
      <c r="U688" s="75"/>
      <c r="V688" s="75"/>
      <c r="W688" s="75"/>
      <c r="X688" s="75"/>
      <c r="Y688" s="75"/>
      <c r="Z688" s="75"/>
    </row>
    <row r="689" ht="18.75" customHeight="1">
      <c r="A689" s="65"/>
      <c r="B689" s="66"/>
      <c r="C689" s="67" t="str">
        <f t="shared" si="204"/>
        <v/>
      </c>
      <c r="D689" s="68" t="str">
        <f t="shared" si="205"/>
        <v/>
      </c>
      <c r="E689" s="69"/>
      <c r="F689" s="69"/>
      <c r="G689" s="71">
        <f>SUMIF('Nhập'!$J$11:$J$19999,$B689,'Nhập'!$M$11:$M$19999)</f>
        <v>0</v>
      </c>
      <c r="H689" s="71">
        <f>SUMIF('Nhập'!$J$11:$J$19999,$B689,'Nhập'!$O$11:$O$19999)</f>
        <v>0</v>
      </c>
      <c r="I689" s="71">
        <f>SUMIF(Xuat!$I$11:$I$19999,$B689,Xuat!$K$11:$K$19999)</f>
        <v>0</v>
      </c>
      <c r="J689" s="71">
        <f>SUMIF(Xuat!$I$11:$I$19999,$B689,Xuat!$K$11:$K$19999)</f>
        <v>0</v>
      </c>
      <c r="K689" s="71">
        <f t="shared" ref="K689:L689" si="1364">E689+G689-I689</f>
        <v>0</v>
      </c>
      <c r="L689" s="71">
        <f t="shared" si="1364"/>
        <v>0</v>
      </c>
      <c r="M689" s="71">
        <f t="shared" ref="M689:N689" si="1365">E689+G689</f>
        <v>0</v>
      </c>
      <c r="N689" s="71">
        <f t="shared" si="1365"/>
        <v>0</v>
      </c>
      <c r="O689" s="73" t="str">
        <f t="shared" si="5"/>
        <v/>
      </c>
      <c r="P689" s="71">
        <f t="shared" si="6"/>
        <v>0</v>
      </c>
      <c r="Q689" s="74"/>
      <c r="R689" s="75"/>
      <c r="S689" s="75"/>
      <c r="T689" s="75"/>
      <c r="U689" s="75"/>
      <c r="V689" s="75"/>
      <c r="W689" s="75"/>
      <c r="X689" s="75"/>
      <c r="Y689" s="75"/>
      <c r="Z689" s="75"/>
    </row>
    <row r="690" ht="18.75" customHeight="1">
      <c r="A690" s="65"/>
      <c r="B690" s="66"/>
      <c r="C690" s="67" t="str">
        <f t="shared" si="204"/>
        <v/>
      </c>
      <c r="D690" s="68" t="str">
        <f t="shared" si="205"/>
        <v/>
      </c>
      <c r="E690" s="69"/>
      <c r="F690" s="69"/>
      <c r="G690" s="71">
        <f>SUMIF('Nhập'!$J$11:$J$19999,$B690,'Nhập'!$M$11:$M$19999)</f>
        <v>0</v>
      </c>
      <c r="H690" s="71">
        <f>SUMIF('Nhập'!$J$11:$J$19999,$B690,'Nhập'!$O$11:$O$19999)</f>
        <v>0</v>
      </c>
      <c r="I690" s="71">
        <f>SUMIF(Xuat!$I$11:$I$19999,$B690,Xuat!$K$11:$K$19999)</f>
        <v>0</v>
      </c>
      <c r="J690" s="71">
        <f>SUMIF(Xuat!$I$11:$I$19999,$B690,Xuat!$K$11:$K$19999)</f>
        <v>0</v>
      </c>
      <c r="K690" s="71">
        <f t="shared" ref="K690:L690" si="1366">E690+G690-I690</f>
        <v>0</v>
      </c>
      <c r="L690" s="71">
        <f t="shared" si="1366"/>
        <v>0</v>
      </c>
      <c r="M690" s="71">
        <f t="shared" ref="M690:N690" si="1367">E690+G690</f>
        <v>0</v>
      </c>
      <c r="N690" s="71">
        <f t="shared" si="1367"/>
        <v>0</v>
      </c>
      <c r="O690" s="73" t="str">
        <f t="shared" si="5"/>
        <v/>
      </c>
      <c r="P690" s="71">
        <f t="shared" si="6"/>
        <v>0</v>
      </c>
      <c r="Q690" s="74"/>
      <c r="R690" s="75"/>
      <c r="S690" s="75"/>
      <c r="T690" s="75"/>
      <c r="U690" s="75"/>
      <c r="V690" s="75"/>
      <c r="W690" s="75"/>
      <c r="X690" s="75"/>
      <c r="Y690" s="75"/>
      <c r="Z690" s="75"/>
    </row>
    <row r="691" ht="18.75" customHeight="1">
      <c r="A691" s="65"/>
      <c r="B691" s="66"/>
      <c r="C691" s="67" t="str">
        <f t="shared" si="204"/>
        <v/>
      </c>
      <c r="D691" s="68" t="str">
        <f t="shared" si="205"/>
        <v/>
      </c>
      <c r="E691" s="69"/>
      <c r="F691" s="69"/>
      <c r="G691" s="71">
        <f>SUMIF('Nhập'!$J$11:$J$19999,$B691,'Nhập'!$M$11:$M$19999)</f>
        <v>0</v>
      </c>
      <c r="H691" s="71">
        <f>SUMIF('Nhập'!$J$11:$J$19999,$B691,'Nhập'!$O$11:$O$19999)</f>
        <v>0</v>
      </c>
      <c r="I691" s="71">
        <f>SUMIF(Xuat!$I$11:$I$19999,$B691,Xuat!$K$11:$K$19999)</f>
        <v>0</v>
      </c>
      <c r="J691" s="71">
        <f>SUMIF(Xuat!$I$11:$I$19999,$B691,Xuat!$K$11:$K$19999)</f>
        <v>0</v>
      </c>
      <c r="K691" s="71">
        <f t="shared" ref="K691:L691" si="1368">E691+G691-I691</f>
        <v>0</v>
      </c>
      <c r="L691" s="71">
        <f t="shared" si="1368"/>
        <v>0</v>
      </c>
      <c r="M691" s="71">
        <f t="shared" ref="M691:N691" si="1369">E691+G691</f>
        <v>0</v>
      </c>
      <c r="N691" s="71">
        <f t="shared" si="1369"/>
        <v>0</v>
      </c>
      <c r="O691" s="73" t="str">
        <f t="shared" si="5"/>
        <v/>
      </c>
      <c r="P691" s="71">
        <f t="shared" si="6"/>
        <v>0</v>
      </c>
      <c r="Q691" s="74"/>
      <c r="R691" s="75"/>
      <c r="S691" s="75"/>
      <c r="T691" s="75"/>
      <c r="U691" s="75"/>
      <c r="V691" s="75"/>
      <c r="W691" s="75"/>
      <c r="X691" s="75"/>
      <c r="Y691" s="75"/>
      <c r="Z691" s="75"/>
    </row>
    <row r="692" ht="18.75" customHeight="1">
      <c r="A692" s="65"/>
      <c r="B692" s="66"/>
      <c r="C692" s="67" t="str">
        <f t="shared" si="204"/>
        <v/>
      </c>
      <c r="D692" s="68" t="str">
        <f t="shared" si="205"/>
        <v/>
      </c>
      <c r="E692" s="69"/>
      <c r="F692" s="69"/>
      <c r="G692" s="71">
        <f>SUMIF('Nhập'!$J$11:$J$19999,$B692,'Nhập'!$M$11:$M$19999)</f>
        <v>0</v>
      </c>
      <c r="H692" s="71">
        <f>SUMIF('Nhập'!$J$11:$J$19999,$B692,'Nhập'!$O$11:$O$19999)</f>
        <v>0</v>
      </c>
      <c r="I692" s="71">
        <f>SUMIF(Xuat!$I$11:$I$19999,$B692,Xuat!$K$11:$K$19999)</f>
        <v>0</v>
      </c>
      <c r="J692" s="71">
        <f>SUMIF(Xuat!$I$11:$I$19999,$B692,Xuat!$K$11:$K$19999)</f>
        <v>0</v>
      </c>
      <c r="K692" s="71">
        <f t="shared" ref="K692:L692" si="1370">E692+G692-I692</f>
        <v>0</v>
      </c>
      <c r="L692" s="71">
        <f t="shared" si="1370"/>
        <v>0</v>
      </c>
      <c r="M692" s="71">
        <f t="shared" ref="M692:N692" si="1371">E692+G692</f>
        <v>0</v>
      </c>
      <c r="N692" s="71">
        <f t="shared" si="1371"/>
        <v>0</v>
      </c>
      <c r="O692" s="73" t="str">
        <f t="shared" si="5"/>
        <v/>
      </c>
      <c r="P692" s="71">
        <f t="shared" si="6"/>
        <v>0</v>
      </c>
      <c r="Q692" s="74"/>
      <c r="R692" s="75"/>
      <c r="S692" s="75"/>
      <c r="T692" s="75"/>
      <c r="U692" s="75"/>
      <c r="V692" s="75"/>
      <c r="W692" s="75"/>
      <c r="X692" s="75"/>
      <c r="Y692" s="75"/>
      <c r="Z692" s="75"/>
    </row>
    <row r="693" ht="18.75" customHeight="1">
      <c r="A693" s="65"/>
      <c r="B693" s="66"/>
      <c r="C693" s="67" t="str">
        <f t="shared" si="204"/>
        <v/>
      </c>
      <c r="D693" s="68" t="str">
        <f t="shared" si="205"/>
        <v/>
      </c>
      <c r="E693" s="69"/>
      <c r="F693" s="69"/>
      <c r="G693" s="71">
        <f>SUMIF('Nhập'!$J$11:$J$19999,$B693,'Nhập'!$M$11:$M$19999)</f>
        <v>0</v>
      </c>
      <c r="H693" s="71">
        <f>SUMIF('Nhập'!$J$11:$J$19999,$B693,'Nhập'!$O$11:$O$19999)</f>
        <v>0</v>
      </c>
      <c r="I693" s="71">
        <f>SUMIF(Xuat!$I$11:$I$19999,$B693,Xuat!$K$11:$K$19999)</f>
        <v>0</v>
      </c>
      <c r="J693" s="71">
        <f>SUMIF(Xuat!$I$11:$I$19999,$B693,Xuat!$K$11:$K$19999)</f>
        <v>0</v>
      </c>
      <c r="K693" s="71">
        <f t="shared" ref="K693:L693" si="1372">E693+G693-I693</f>
        <v>0</v>
      </c>
      <c r="L693" s="71">
        <f t="shared" si="1372"/>
        <v>0</v>
      </c>
      <c r="M693" s="71">
        <f t="shared" ref="M693:N693" si="1373">E693+G693</f>
        <v>0</v>
      </c>
      <c r="N693" s="71">
        <f t="shared" si="1373"/>
        <v>0</v>
      </c>
      <c r="O693" s="73" t="str">
        <f t="shared" si="5"/>
        <v/>
      </c>
      <c r="P693" s="71">
        <f t="shared" si="6"/>
        <v>0</v>
      </c>
      <c r="Q693" s="74"/>
      <c r="R693" s="75"/>
      <c r="S693" s="75"/>
      <c r="T693" s="75"/>
      <c r="U693" s="75"/>
      <c r="V693" s="75"/>
      <c r="W693" s="75"/>
      <c r="X693" s="75"/>
      <c r="Y693" s="75"/>
      <c r="Z693" s="75"/>
    </row>
    <row r="694" ht="18.75" customHeight="1">
      <c r="A694" s="65"/>
      <c r="B694" s="66"/>
      <c r="C694" s="67" t="str">
        <f t="shared" si="204"/>
        <v/>
      </c>
      <c r="D694" s="68" t="str">
        <f t="shared" si="205"/>
        <v/>
      </c>
      <c r="E694" s="69"/>
      <c r="F694" s="69"/>
      <c r="G694" s="71">
        <f>SUMIF('Nhập'!$J$11:$J$19999,$B694,'Nhập'!$M$11:$M$19999)</f>
        <v>0</v>
      </c>
      <c r="H694" s="71">
        <f>SUMIF('Nhập'!$J$11:$J$19999,$B694,'Nhập'!$O$11:$O$19999)</f>
        <v>0</v>
      </c>
      <c r="I694" s="71">
        <f>SUMIF(Xuat!$I$11:$I$19999,$B694,Xuat!$K$11:$K$19999)</f>
        <v>0</v>
      </c>
      <c r="J694" s="71">
        <f>SUMIF(Xuat!$I$11:$I$19999,$B694,Xuat!$K$11:$K$19999)</f>
        <v>0</v>
      </c>
      <c r="K694" s="71">
        <f t="shared" ref="K694:L694" si="1374">E694+G694-I694</f>
        <v>0</v>
      </c>
      <c r="L694" s="71">
        <f t="shared" si="1374"/>
        <v>0</v>
      </c>
      <c r="M694" s="71">
        <f t="shared" ref="M694:N694" si="1375">E694+G694</f>
        <v>0</v>
      </c>
      <c r="N694" s="71">
        <f t="shared" si="1375"/>
        <v>0</v>
      </c>
      <c r="O694" s="73" t="str">
        <f t="shared" si="5"/>
        <v/>
      </c>
      <c r="P694" s="71">
        <f t="shared" si="6"/>
        <v>0</v>
      </c>
      <c r="Q694" s="74"/>
      <c r="R694" s="75"/>
      <c r="S694" s="75"/>
      <c r="T694" s="75"/>
      <c r="U694" s="75"/>
      <c r="V694" s="75"/>
      <c r="W694" s="75"/>
      <c r="X694" s="75"/>
      <c r="Y694" s="75"/>
      <c r="Z694" s="75"/>
    </row>
    <row r="695" ht="18.75" customHeight="1">
      <c r="A695" s="65"/>
      <c r="B695" s="66"/>
      <c r="C695" s="67" t="str">
        <f t="shared" si="204"/>
        <v/>
      </c>
      <c r="D695" s="68" t="str">
        <f t="shared" si="205"/>
        <v/>
      </c>
      <c r="E695" s="69"/>
      <c r="F695" s="69"/>
      <c r="G695" s="71">
        <f>SUMIF('Nhập'!$J$11:$J$19999,$B695,'Nhập'!$M$11:$M$19999)</f>
        <v>0</v>
      </c>
      <c r="H695" s="71">
        <f>SUMIF('Nhập'!$J$11:$J$19999,$B695,'Nhập'!$O$11:$O$19999)</f>
        <v>0</v>
      </c>
      <c r="I695" s="71">
        <f>SUMIF(Xuat!$I$11:$I$19999,$B695,Xuat!$K$11:$K$19999)</f>
        <v>0</v>
      </c>
      <c r="J695" s="71">
        <f>SUMIF(Xuat!$I$11:$I$19999,$B695,Xuat!$K$11:$K$19999)</f>
        <v>0</v>
      </c>
      <c r="K695" s="71">
        <f t="shared" ref="K695:L695" si="1376">E695+G695-I695</f>
        <v>0</v>
      </c>
      <c r="L695" s="71">
        <f t="shared" si="1376"/>
        <v>0</v>
      </c>
      <c r="M695" s="71">
        <f t="shared" ref="M695:N695" si="1377">E695+G695</f>
        <v>0</v>
      </c>
      <c r="N695" s="71">
        <f t="shared" si="1377"/>
        <v>0</v>
      </c>
      <c r="O695" s="73" t="str">
        <f t="shared" si="5"/>
        <v/>
      </c>
      <c r="P695" s="71">
        <f t="shared" si="6"/>
        <v>0</v>
      </c>
      <c r="Q695" s="74"/>
      <c r="R695" s="75"/>
      <c r="S695" s="75"/>
      <c r="T695" s="75"/>
      <c r="U695" s="75"/>
      <c r="V695" s="75"/>
      <c r="W695" s="75"/>
      <c r="X695" s="75"/>
      <c r="Y695" s="75"/>
      <c r="Z695" s="75"/>
    </row>
    <row r="696" ht="18.75" customHeight="1">
      <c r="A696" s="65"/>
      <c r="B696" s="66"/>
      <c r="C696" s="67" t="str">
        <f t="shared" si="204"/>
        <v/>
      </c>
      <c r="D696" s="68" t="str">
        <f t="shared" si="205"/>
        <v/>
      </c>
      <c r="E696" s="69"/>
      <c r="F696" s="69"/>
      <c r="G696" s="71">
        <f>SUMIF('Nhập'!$J$11:$J$19999,$B696,'Nhập'!$M$11:$M$19999)</f>
        <v>0</v>
      </c>
      <c r="H696" s="71">
        <f>SUMIF('Nhập'!$J$11:$J$19999,$B696,'Nhập'!$O$11:$O$19999)</f>
        <v>0</v>
      </c>
      <c r="I696" s="71">
        <f>SUMIF(Xuat!$I$11:$I$19999,$B696,Xuat!$K$11:$K$19999)</f>
        <v>0</v>
      </c>
      <c r="J696" s="71">
        <f>SUMIF(Xuat!$I$11:$I$19999,$B696,Xuat!$K$11:$K$19999)</f>
        <v>0</v>
      </c>
      <c r="K696" s="71">
        <f t="shared" ref="K696:L696" si="1378">E696+G696-I696</f>
        <v>0</v>
      </c>
      <c r="L696" s="71">
        <f t="shared" si="1378"/>
        <v>0</v>
      </c>
      <c r="M696" s="71">
        <f t="shared" ref="M696:N696" si="1379">E696+G696</f>
        <v>0</v>
      </c>
      <c r="N696" s="71">
        <f t="shared" si="1379"/>
        <v>0</v>
      </c>
      <c r="O696" s="73" t="str">
        <f t="shared" si="5"/>
        <v/>
      </c>
      <c r="P696" s="71">
        <f t="shared" si="6"/>
        <v>0</v>
      </c>
      <c r="Q696" s="74"/>
      <c r="R696" s="75"/>
      <c r="S696" s="75"/>
      <c r="T696" s="75"/>
      <c r="U696" s="75"/>
      <c r="V696" s="75"/>
      <c r="W696" s="75"/>
      <c r="X696" s="75"/>
      <c r="Y696" s="75"/>
      <c r="Z696" s="75"/>
    </row>
    <row r="697" ht="18.75" customHeight="1">
      <c r="A697" s="65"/>
      <c r="B697" s="66"/>
      <c r="C697" s="67" t="str">
        <f t="shared" si="204"/>
        <v/>
      </c>
      <c r="D697" s="68" t="str">
        <f t="shared" si="205"/>
        <v/>
      </c>
      <c r="E697" s="69"/>
      <c r="F697" s="69"/>
      <c r="G697" s="71">
        <f>SUMIF('Nhập'!$J$11:$J$19999,$B697,'Nhập'!$M$11:$M$19999)</f>
        <v>0</v>
      </c>
      <c r="H697" s="71">
        <f>SUMIF('Nhập'!$J$11:$J$19999,$B697,'Nhập'!$O$11:$O$19999)</f>
        <v>0</v>
      </c>
      <c r="I697" s="71">
        <f>SUMIF(Xuat!$I$11:$I$19999,$B697,Xuat!$K$11:$K$19999)</f>
        <v>0</v>
      </c>
      <c r="J697" s="71">
        <f>SUMIF(Xuat!$I$11:$I$19999,$B697,Xuat!$K$11:$K$19999)</f>
        <v>0</v>
      </c>
      <c r="K697" s="71">
        <f t="shared" ref="K697:L697" si="1380">E697+G697-I697</f>
        <v>0</v>
      </c>
      <c r="L697" s="71">
        <f t="shared" si="1380"/>
        <v>0</v>
      </c>
      <c r="M697" s="71">
        <f t="shared" ref="M697:N697" si="1381">E697+G697</f>
        <v>0</v>
      </c>
      <c r="N697" s="71">
        <f t="shared" si="1381"/>
        <v>0</v>
      </c>
      <c r="O697" s="73" t="str">
        <f t="shared" si="5"/>
        <v/>
      </c>
      <c r="P697" s="71">
        <f t="shared" si="6"/>
        <v>0</v>
      </c>
      <c r="Q697" s="74"/>
      <c r="R697" s="75"/>
      <c r="S697" s="75"/>
      <c r="T697" s="75"/>
      <c r="U697" s="75"/>
      <c r="V697" s="75"/>
      <c r="W697" s="75"/>
      <c r="X697" s="75"/>
      <c r="Y697" s="75"/>
      <c r="Z697" s="75"/>
    </row>
    <row r="698" ht="18.75" customHeight="1">
      <c r="A698" s="65"/>
      <c r="B698" s="66"/>
      <c r="C698" s="67" t="str">
        <f t="shared" si="204"/>
        <v/>
      </c>
      <c r="D698" s="68" t="str">
        <f t="shared" si="205"/>
        <v/>
      </c>
      <c r="E698" s="69"/>
      <c r="F698" s="69"/>
      <c r="G698" s="71">
        <f>SUMIF('Nhập'!$J$11:$J$19999,$B698,'Nhập'!$M$11:$M$19999)</f>
        <v>0</v>
      </c>
      <c r="H698" s="71">
        <f>SUMIF('Nhập'!$J$11:$J$19999,$B698,'Nhập'!$O$11:$O$19999)</f>
        <v>0</v>
      </c>
      <c r="I698" s="71">
        <f>SUMIF(Xuat!$I$11:$I$19999,$B698,Xuat!$K$11:$K$19999)</f>
        <v>0</v>
      </c>
      <c r="J698" s="71">
        <f>SUMIF(Xuat!$I$11:$I$19999,$B698,Xuat!$K$11:$K$19999)</f>
        <v>0</v>
      </c>
      <c r="K698" s="71">
        <f t="shared" ref="K698:L698" si="1382">E698+G698-I698</f>
        <v>0</v>
      </c>
      <c r="L698" s="71">
        <f t="shared" si="1382"/>
        <v>0</v>
      </c>
      <c r="M698" s="71">
        <f t="shared" ref="M698:N698" si="1383">E698+G698</f>
        <v>0</v>
      </c>
      <c r="N698" s="71">
        <f t="shared" si="1383"/>
        <v>0</v>
      </c>
      <c r="O698" s="73" t="str">
        <f t="shared" si="5"/>
        <v/>
      </c>
      <c r="P698" s="71">
        <f t="shared" si="6"/>
        <v>0</v>
      </c>
      <c r="Q698" s="74"/>
      <c r="R698" s="75"/>
      <c r="S698" s="75"/>
      <c r="T698" s="75"/>
      <c r="U698" s="75"/>
      <c r="V698" s="75"/>
      <c r="W698" s="75"/>
      <c r="X698" s="75"/>
      <c r="Y698" s="75"/>
      <c r="Z698" s="75"/>
    </row>
    <row r="699" ht="18.75" customHeight="1">
      <c r="A699" s="65"/>
      <c r="B699" s="66"/>
      <c r="C699" s="67" t="str">
        <f t="shared" si="204"/>
        <v/>
      </c>
      <c r="D699" s="68" t="str">
        <f t="shared" si="205"/>
        <v/>
      </c>
      <c r="E699" s="69"/>
      <c r="F699" s="69"/>
      <c r="G699" s="71">
        <f>SUMIF('Nhập'!$J$11:$J$19999,$B699,'Nhập'!$M$11:$M$19999)</f>
        <v>0</v>
      </c>
      <c r="H699" s="71">
        <f>SUMIF('Nhập'!$J$11:$J$19999,$B699,'Nhập'!$O$11:$O$19999)</f>
        <v>0</v>
      </c>
      <c r="I699" s="71">
        <f>SUMIF(Xuat!$I$11:$I$19999,$B699,Xuat!$K$11:$K$19999)</f>
        <v>0</v>
      </c>
      <c r="J699" s="71">
        <f>SUMIF(Xuat!$I$11:$I$19999,$B699,Xuat!$K$11:$K$19999)</f>
        <v>0</v>
      </c>
      <c r="K699" s="71">
        <f t="shared" ref="K699:L699" si="1384">E699+G699-I699</f>
        <v>0</v>
      </c>
      <c r="L699" s="71">
        <f t="shared" si="1384"/>
        <v>0</v>
      </c>
      <c r="M699" s="71">
        <f t="shared" ref="M699:N699" si="1385">E699+G699</f>
        <v>0</v>
      </c>
      <c r="N699" s="71">
        <f t="shared" si="1385"/>
        <v>0</v>
      </c>
      <c r="O699" s="73" t="str">
        <f t="shared" si="5"/>
        <v/>
      </c>
      <c r="P699" s="71">
        <f t="shared" si="6"/>
        <v>0</v>
      </c>
      <c r="Q699" s="74"/>
      <c r="R699" s="75"/>
      <c r="S699" s="75"/>
      <c r="T699" s="75"/>
      <c r="U699" s="75"/>
      <c r="V699" s="75"/>
      <c r="W699" s="75"/>
      <c r="X699" s="75"/>
      <c r="Y699" s="75"/>
      <c r="Z699" s="75"/>
    </row>
    <row r="700" ht="18.75" customHeight="1">
      <c r="A700" s="65"/>
      <c r="B700" s="66"/>
      <c r="C700" s="67" t="str">
        <f t="shared" si="204"/>
        <v/>
      </c>
      <c r="D700" s="68" t="str">
        <f t="shared" si="205"/>
        <v/>
      </c>
      <c r="E700" s="69"/>
      <c r="F700" s="69"/>
      <c r="G700" s="71">
        <f>SUMIF('Nhập'!$J$11:$J$19999,$B700,'Nhập'!$M$11:$M$19999)</f>
        <v>0</v>
      </c>
      <c r="H700" s="71">
        <f>SUMIF('Nhập'!$J$11:$J$19999,$B700,'Nhập'!$O$11:$O$19999)</f>
        <v>0</v>
      </c>
      <c r="I700" s="71">
        <f>SUMIF(Xuat!$I$11:$I$19999,$B700,Xuat!$K$11:$K$19999)</f>
        <v>0</v>
      </c>
      <c r="J700" s="71">
        <f>SUMIF(Xuat!$I$11:$I$19999,$B700,Xuat!$K$11:$K$19999)</f>
        <v>0</v>
      </c>
      <c r="K700" s="71">
        <f t="shared" ref="K700:L700" si="1386">E700+G700-I700</f>
        <v>0</v>
      </c>
      <c r="L700" s="71">
        <f t="shared" si="1386"/>
        <v>0</v>
      </c>
      <c r="M700" s="71">
        <f t="shared" ref="M700:N700" si="1387">E700+G700</f>
        <v>0</v>
      </c>
      <c r="N700" s="71">
        <f t="shared" si="1387"/>
        <v>0</v>
      </c>
      <c r="O700" s="73" t="str">
        <f t="shared" si="5"/>
        <v/>
      </c>
      <c r="P700" s="71">
        <f t="shared" si="6"/>
        <v>0</v>
      </c>
      <c r="Q700" s="74"/>
      <c r="R700" s="75"/>
      <c r="S700" s="75"/>
      <c r="T700" s="75"/>
      <c r="U700" s="75"/>
      <c r="V700" s="75"/>
      <c r="W700" s="75"/>
      <c r="X700" s="75"/>
      <c r="Y700" s="75"/>
      <c r="Z700" s="75"/>
    </row>
    <row r="701" ht="18.75" customHeight="1">
      <c r="A701" s="65"/>
      <c r="B701" s="66"/>
      <c r="C701" s="67" t="str">
        <f t="shared" si="204"/>
        <v/>
      </c>
      <c r="D701" s="68" t="str">
        <f t="shared" si="205"/>
        <v/>
      </c>
      <c r="E701" s="69"/>
      <c r="F701" s="69"/>
      <c r="G701" s="71">
        <f>SUMIF('Nhập'!$J$11:$J$19999,$B701,'Nhập'!$M$11:$M$19999)</f>
        <v>0</v>
      </c>
      <c r="H701" s="71">
        <f>SUMIF('Nhập'!$J$11:$J$19999,$B701,'Nhập'!$O$11:$O$19999)</f>
        <v>0</v>
      </c>
      <c r="I701" s="71">
        <f>SUMIF(Xuat!$I$11:$I$19999,$B701,Xuat!$K$11:$K$19999)</f>
        <v>0</v>
      </c>
      <c r="J701" s="71">
        <f>SUMIF(Xuat!$I$11:$I$19999,$B701,Xuat!$K$11:$K$19999)</f>
        <v>0</v>
      </c>
      <c r="K701" s="71">
        <f t="shared" ref="K701:L701" si="1388">E701+G701-I701</f>
        <v>0</v>
      </c>
      <c r="L701" s="71">
        <f t="shared" si="1388"/>
        <v>0</v>
      </c>
      <c r="M701" s="71">
        <f t="shared" ref="M701:N701" si="1389">E701+G701</f>
        <v>0</v>
      </c>
      <c r="N701" s="71">
        <f t="shared" si="1389"/>
        <v>0</v>
      </c>
      <c r="O701" s="73" t="str">
        <f t="shared" si="5"/>
        <v/>
      </c>
      <c r="P701" s="71">
        <f t="shared" si="6"/>
        <v>0</v>
      </c>
      <c r="Q701" s="74"/>
      <c r="R701" s="75"/>
      <c r="S701" s="75"/>
      <c r="T701" s="75"/>
      <c r="U701" s="75"/>
      <c r="V701" s="75"/>
      <c r="W701" s="75"/>
      <c r="X701" s="75"/>
      <c r="Y701" s="75"/>
      <c r="Z701" s="75"/>
    </row>
    <row r="702" ht="18.75" customHeight="1">
      <c r="A702" s="65"/>
      <c r="B702" s="66"/>
      <c r="C702" s="67" t="str">
        <f t="shared" si="204"/>
        <v/>
      </c>
      <c r="D702" s="68" t="str">
        <f t="shared" si="205"/>
        <v/>
      </c>
      <c r="E702" s="69"/>
      <c r="F702" s="69"/>
      <c r="G702" s="71">
        <f>SUMIF('Nhập'!$J$11:$J$19999,$B702,'Nhập'!$M$11:$M$19999)</f>
        <v>0</v>
      </c>
      <c r="H702" s="71">
        <f>SUMIF('Nhập'!$J$11:$J$19999,$B702,'Nhập'!$O$11:$O$19999)</f>
        <v>0</v>
      </c>
      <c r="I702" s="71">
        <f>SUMIF(Xuat!$I$11:$I$19999,$B702,Xuat!$K$11:$K$19999)</f>
        <v>0</v>
      </c>
      <c r="J702" s="71">
        <f>SUMIF(Xuat!$I$11:$I$19999,$B702,Xuat!$K$11:$K$19999)</f>
        <v>0</v>
      </c>
      <c r="K702" s="71">
        <f t="shared" ref="K702:L702" si="1390">E702+G702-I702</f>
        <v>0</v>
      </c>
      <c r="L702" s="71">
        <f t="shared" si="1390"/>
        <v>0</v>
      </c>
      <c r="M702" s="71">
        <f t="shared" ref="M702:N702" si="1391">E702+G702</f>
        <v>0</v>
      </c>
      <c r="N702" s="71">
        <f t="shared" si="1391"/>
        <v>0</v>
      </c>
      <c r="O702" s="73" t="str">
        <f t="shared" si="5"/>
        <v/>
      </c>
      <c r="P702" s="71">
        <f t="shared" si="6"/>
        <v>0</v>
      </c>
      <c r="Q702" s="74"/>
      <c r="R702" s="75"/>
      <c r="S702" s="75"/>
      <c r="T702" s="75"/>
      <c r="U702" s="75"/>
      <c r="V702" s="75"/>
      <c r="W702" s="75"/>
      <c r="X702" s="75"/>
      <c r="Y702" s="75"/>
      <c r="Z702" s="75"/>
    </row>
    <row r="703" ht="18.75" customHeight="1">
      <c r="A703" s="65"/>
      <c r="B703" s="66"/>
      <c r="C703" s="67" t="str">
        <f t="shared" si="204"/>
        <v/>
      </c>
      <c r="D703" s="68" t="str">
        <f t="shared" si="205"/>
        <v/>
      </c>
      <c r="E703" s="69"/>
      <c r="F703" s="69"/>
      <c r="G703" s="71">
        <f>SUMIF('Nhập'!$J$11:$J$19999,$B703,'Nhập'!$M$11:$M$19999)</f>
        <v>0</v>
      </c>
      <c r="H703" s="71">
        <f>SUMIF('Nhập'!$J$11:$J$19999,$B703,'Nhập'!$O$11:$O$19999)</f>
        <v>0</v>
      </c>
      <c r="I703" s="71">
        <f>SUMIF(Xuat!$I$11:$I$19999,$B703,Xuat!$K$11:$K$19999)</f>
        <v>0</v>
      </c>
      <c r="J703" s="71">
        <f>SUMIF(Xuat!$I$11:$I$19999,$B703,Xuat!$K$11:$K$19999)</f>
        <v>0</v>
      </c>
      <c r="K703" s="71">
        <f t="shared" ref="K703:L703" si="1392">E703+G703-I703</f>
        <v>0</v>
      </c>
      <c r="L703" s="71">
        <f t="shared" si="1392"/>
        <v>0</v>
      </c>
      <c r="M703" s="71">
        <f t="shared" ref="M703:N703" si="1393">E703+G703</f>
        <v>0</v>
      </c>
      <c r="N703" s="71">
        <f t="shared" si="1393"/>
        <v>0</v>
      </c>
      <c r="O703" s="73" t="str">
        <f t="shared" si="5"/>
        <v/>
      </c>
      <c r="P703" s="71">
        <f t="shared" si="6"/>
        <v>0</v>
      </c>
      <c r="Q703" s="74"/>
      <c r="R703" s="75"/>
      <c r="S703" s="75"/>
      <c r="T703" s="75"/>
      <c r="U703" s="75"/>
      <c r="V703" s="75"/>
      <c r="W703" s="75"/>
      <c r="X703" s="75"/>
      <c r="Y703" s="75"/>
      <c r="Z703" s="75"/>
    </row>
    <row r="704" ht="18.75" customHeight="1">
      <c r="A704" s="65"/>
      <c r="B704" s="66"/>
      <c r="C704" s="67" t="str">
        <f t="shared" si="204"/>
        <v/>
      </c>
      <c r="D704" s="68" t="str">
        <f t="shared" si="205"/>
        <v/>
      </c>
      <c r="E704" s="69"/>
      <c r="F704" s="69"/>
      <c r="G704" s="71">
        <f>SUMIF('Nhập'!$J$11:$J$19999,$B704,'Nhập'!$M$11:$M$19999)</f>
        <v>0</v>
      </c>
      <c r="H704" s="71">
        <f>SUMIF('Nhập'!$J$11:$J$19999,$B704,'Nhập'!$O$11:$O$19999)</f>
        <v>0</v>
      </c>
      <c r="I704" s="71">
        <f>SUMIF(Xuat!$I$11:$I$19999,$B704,Xuat!$K$11:$K$19999)</f>
        <v>0</v>
      </c>
      <c r="J704" s="71">
        <f>SUMIF(Xuat!$I$11:$I$19999,$B704,Xuat!$K$11:$K$19999)</f>
        <v>0</v>
      </c>
      <c r="K704" s="71">
        <f t="shared" ref="K704:L704" si="1394">E704+G704-I704</f>
        <v>0</v>
      </c>
      <c r="L704" s="71">
        <f t="shared" si="1394"/>
        <v>0</v>
      </c>
      <c r="M704" s="71">
        <f t="shared" ref="M704:N704" si="1395">E704+G704</f>
        <v>0</v>
      </c>
      <c r="N704" s="71">
        <f t="shared" si="1395"/>
        <v>0</v>
      </c>
      <c r="O704" s="73" t="str">
        <f t="shared" si="5"/>
        <v/>
      </c>
      <c r="P704" s="71">
        <f t="shared" si="6"/>
        <v>0</v>
      </c>
      <c r="Q704" s="74"/>
      <c r="R704" s="75"/>
      <c r="S704" s="75"/>
      <c r="T704" s="75"/>
      <c r="U704" s="75"/>
      <c r="V704" s="75"/>
      <c r="W704" s="75"/>
      <c r="X704" s="75"/>
      <c r="Y704" s="75"/>
      <c r="Z704" s="75"/>
    </row>
    <row r="705" ht="18.75" customHeight="1">
      <c r="A705" s="65"/>
      <c r="B705" s="66"/>
      <c r="C705" s="67" t="str">
        <f t="shared" si="204"/>
        <v/>
      </c>
      <c r="D705" s="68" t="str">
        <f t="shared" si="205"/>
        <v/>
      </c>
      <c r="E705" s="69"/>
      <c r="F705" s="69"/>
      <c r="G705" s="71">
        <f>SUMIF('Nhập'!$J$11:$J$19999,$B705,'Nhập'!$M$11:$M$19999)</f>
        <v>0</v>
      </c>
      <c r="H705" s="71">
        <f>SUMIF('Nhập'!$J$11:$J$19999,$B705,'Nhập'!$O$11:$O$19999)</f>
        <v>0</v>
      </c>
      <c r="I705" s="71">
        <f>SUMIF(Xuat!$I$11:$I$19999,$B705,Xuat!$K$11:$K$19999)</f>
        <v>0</v>
      </c>
      <c r="J705" s="71">
        <f>SUMIF(Xuat!$I$11:$I$19999,$B705,Xuat!$K$11:$K$19999)</f>
        <v>0</v>
      </c>
      <c r="K705" s="71">
        <f t="shared" ref="K705:L705" si="1396">E705+G705-I705</f>
        <v>0</v>
      </c>
      <c r="L705" s="71">
        <f t="shared" si="1396"/>
        <v>0</v>
      </c>
      <c r="M705" s="71">
        <f t="shared" ref="M705:N705" si="1397">E705+G705</f>
        <v>0</v>
      </c>
      <c r="N705" s="71">
        <f t="shared" si="1397"/>
        <v>0</v>
      </c>
      <c r="O705" s="73" t="str">
        <f t="shared" si="5"/>
        <v/>
      </c>
      <c r="P705" s="71">
        <f t="shared" si="6"/>
        <v>0</v>
      </c>
      <c r="Q705" s="74"/>
      <c r="R705" s="75"/>
      <c r="S705" s="75"/>
      <c r="T705" s="75"/>
      <c r="U705" s="75"/>
      <c r="V705" s="75"/>
      <c r="W705" s="75"/>
      <c r="X705" s="75"/>
      <c r="Y705" s="75"/>
      <c r="Z705" s="75"/>
    </row>
    <row r="706" ht="18.75" customHeight="1">
      <c r="A706" s="65"/>
      <c r="B706" s="66"/>
      <c r="C706" s="67" t="str">
        <f t="shared" si="204"/>
        <v/>
      </c>
      <c r="D706" s="68" t="str">
        <f t="shared" si="205"/>
        <v/>
      </c>
      <c r="E706" s="69"/>
      <c r="F706" s="69"/>
      <c r="G706" s="71">
        <f>SUMIF('Nhập'!$J$11:$J$19999,$B706,'Nhập'!$M$11:$M$19999)</f>
        <v>0</v>
      </c>
      <c r="H706" s="71">
        <f>SUMIF('Nhập'!$J$11:$J$19999,$B706,'Nhập'!$O$11:$O$19999)</f>
        <v>0</v>
      </c>
      <c r="I706" s="71">
        <f>SUMIF(Xuat!$I$11:$I$19999,$B706,Xuat!$K$11:$K$19999)</f>
        <v>0</v>
      </c>
      <c r="J706" s="71">
        <f>SUMIF(Xuat!$I$11:$I$19999,$B706,Xuat!$K$11:$K$19999)</f>
        <v>0</v>
      </c>
      <c r="K706" s="71">
        <f t="shared" ref="K706:L706" si="1398">E706+G706-I706</f>
        <v>0</v>
      </c>
      <c r="L706" s="71">
        <f t="shared" si="1398"/>
        <v>0</v>
      </c>
      <c r="M706" s="71">
        <f t="shared" ref="M706:N706" si="1399">E706+G706</f>
        <v>0</v>
      </c>
      <c r="N706" s="71">
        <f t="shared" si="1399"/>
        <v>0</v>
      </c>
      <c r="O706" s="73" t="str">
        <f t="shared" si="5"/>
        <v/>
      </c>
      <c r="P706" s="71">
        <f t="shared" si="6"/>
        <v>0</v>
      </c>
      <c r="Q706" s="74"/>
      <c r="R706" s="75"/>
      <c r="S706" s="75"/>
      <c r="T706" s="75"/>
      <c r="U706" s="75"/>
      <c r="V706" s="75"/>
      <c r="W706" s="75"/>
      <c r="X706" s="75"/>
      <c r="Y706" s="75"/>
      <c r="Z706" s="75"/>
    </row>
    <row r="707" ht="18.75" customHeight="1">
      <c r="A707" s="65"/>
      <c r="B707" s="66"/>
      <c r="C707" s="67" t="str">
        <f t="shared" si="204"/>
        <v/>
      </c>
      <c r="D707" s="68" t="str">
        <f t="shared" si="205"/>
        <v/>
      </c>
      <c r="E707" s="69"/>
      <c r="F707" s="69"/>
      <c r="G707" s="71">
        <f>SUMIF('Nhập'!$J$11:$J$19999,$B707,'Nhập'!$M$11:$M$19999)</f>
        <v>0</v>
      </c>
      <c r="H707" s="71">
        <f>SUMIF('Nhập'!$J$11:$J$19999,$B707,'Nhập'!$O$11:$O$19999)</f>
        <v>0</v>
      </c>
      <c r="I707" s="71">
        <f>SUMIF(Xuat!$I$11:$I$19999,$B707,Xuat!$K$11:$K$19999)</f>
        <v>0</v>
      </c>
      <c r="J707" s="71">
        <f>SUMIF(Xuat!$I$11:$I$19999,$B707,Xuat!$K$11:$K$19999)</f>
        <v>0</v>
      </c>
      <c r="K707" s="71">
        <f t="shared" ref="K707:L707" si="1400">E707+G707-I707</f>
        <v>0</v>
      </c>
      <c r="L707" s="71">
        <f t="shared" si="1400"/>
        <v>0</v>
      </c>
      <c r="M707" s="71">
        <f t="shared" ref="M707:N707" si="1401">E707+G707</f>
        <v>0</v>
      </c>
      <c r="N707" s="71">
        <f t="shared" si="1401"/>
        <v>0</v>
      </c>
      <c r="O707" s="73" t="str">
        <f t="shared" si="5"/>
        <v/>
      </c>
      <c r="P707" s="71">
        <f t="shared" si="6"/>
        <v>0</v>
      </c>
      <c r="Q707" s="74"/>
      <c r="R707" s="75"/>
      <c r="S707" s="75"/>
      <c r="T707" s="75"/>
      <c r="U707" s="75"/>
      <c r="V707" s="75"/>
      <c r="W707" s="75"/>
      <c r="X707" s="75"/>
      <c r="Y707" s="75"/>
      <c r="Z707" s="75"/>
    </row>
    <row r="708" ht="18.75" customHeight="1">
      <c r="A708" s="65"/>
      <c r="B708" s="66"/>
      <c r="C708" s="67" t="str">
        <f t="shared" si="204"/>
        <v/>
      </c>
      <c r="D708" s="68" t="str">
        <f t="shared" si="205"/>
        <v/>
      </c>
      <c r="E708" s="69"/>
      <c r="F708" s="69"/>
      <c r="G708" s="71">
        <f>SUMIF('Nhập'!$J$11:$J$19999,$B708,'Nhập'!$M$11:$M$19999)</f>
        <v>0</v>
      </c>
      <c r="H708" s="71">
        <f>SUMIF('Nhập'!$J$11:$J$19999,$B708,'Nhập'!$O$11:$O$19999)</f>
        <v>0</v>
      </c>
      <c r="I708" s="71">
        <f>SUMIF(Xuat!$I$11:$I$19999,$B708,Xuat!$K$11:$K$19999)</f>
        <v>0</v>
      </c>
      <c r="J708" s="71">
        <f>SUMIF(Xuat!$I$11:$I$19999,$B708,Xuat!$K$11:$K$19999)</f>
        <v>0</v>
      </c>
      <c r="K708" s="71">
        <f t="shared" ref="K708:L708" si="1402">E708+G708-I708</f>
        <v>0</v>
      </c>
      <c r="L708" s="71">
        <f t="shared" si="1402"/>
        <v>0</v>
      </c>
      <c r="M708" s="71">
        <f t="shared" ref="M708:N708" si="1403">E708+G708</f>
        <v>0</v>
      </c>
      <c r="N708" s="71">
        <f t="shared" si="1403"/>
        <v>0</v>
      </c>
      <c r="O708" s="73" t="str">
        <f t="shared" si="5"/>
        <v/>
      </c>
      <c r="P708" s="71">
        <f t="shared" si="6"/>
        <v>0</v>
      </c>
      <c r="Q708" s="74"/>
      <c r="R708" s="75"/>
      <c r="S708" s="75"/>
      <c r="T708" s="75"/>
      <c r="U708" s="75"/>
      <c r="V708" s="75"/>
      <c r="W708" s="75"/>
      <c r="X708" s="75"/>
      <c r="Y708" s="75"/>
      <c r="Z708" s="75"/>
    </row>
    <row r="709" ht="18.75" customHeight="1">
      <c r="A709" s="65"/>
      <c r="B709" s="66"/>
      <c r="C709" s="67" t="str">
        <f t="shared" si="204"/>
        <v/>
      </c>
      <c r="D709" s="68" t="str">
        <f t="shared" si="205"/>
        <v/>
      </c>
      <c r="E709" s="69"/>
      <c r="F709" s="69"/>
      <c r="G709" s="71">
        <f>SUMIF('Nhập'!$J$11:$J$19999,$B709,'Nhập'!$M$11:$M$19999)</f>
        <v>0</v>
      </c>
      <c r="H709" s="71">
        <f>SUMIF('Nhập'!$J$11:$J$19999,$B709,'Nhập'!$O$11:$O$19999)</f>
        <v>0</v>
      </c>
      <c r="I709" s="71">
        <f>SUMIF(Xuat!$I$11:$I$19999,$B709,Xuat!$K$11:$K$19999)</f>
        <v>0</v>
      </c>
      <c r="J709" s="71">
        <f>SUMIF(Xuat!$I$11:$I$19999,$B709,Xuat!$K$11:$K$19999)</f>
        <v>0</v>
      </c>
      <c r="K709" s="71">
        <f t="shared" ref="K709:L709" si="1404">E709+G709-I709</f>
        <v>0</v>
      </c>
      <c r="L709" s="71">
        <f t="shared" si="1404"/>
        <v>0</v>
      </c>
      <c r="M709" s="71">
        <f t="shared" ref="M709:N709" si="1405">E709+G709</f>
        <v>0</v>
      </c>
      <c r="N709" s="71">
        <f t="shared" si="1405"/>
        <v>0</v>
      </c>
      <c r="O709" s="73" t="str">
        <f t="shared" si="5"/>
        <v/>
      </c>
      <c r="P709" s="71">
        <f t="shared" si="6"/>
        <v>0</v>
      </c>
      <c r="Q709" s="74"/>
      <c r="R709" s="75"/>
      <c r="S709" s="75"/>
      <c r="T709" s="75"/>
      <c r="U709" s="75"/>
      <c r="V709" s="75"/>
      <c r="W709" s="75"/>
      <c r="X709" s="75"/>
      <c r="Y709" s="75"/>
      <c r="Z709" s="75"/>
    </row>
    <row r="710" ht="18.75" customHeight="1">
      <c r="A710" s="65"/>
      <c r="B710" s="66"/>
      <c r="C710" s="67" t="str">
        <f t="shared" si="204"/>
        <v/>
      </c>
      <c r="D710" s="68" t="str">
        <f t="shared" si="205"/>
        <v/>
      </c>
      <c r="E710" s="69"/>
      <c r="F710" s="69"/>
      <c r="G710" s="71">
        <f>SUMIF('Nhập'!$J$11:$J$19999,$B710,'Nhập'!$M$11:$M$19999)</f>
        <v>0</v>
      </c>
      <c r="H710" s="71">
        <f>SUMIF('Nhập'!$J$11:$J$19999,$B710,'Nhập'!$O$11:$O$19999)</f>
        <v>0</v>
      </c>
      <c r="I710" s="71">
        <f>SUMIF(Xuat!$I$11:$I$19999,$B710,Xuat!$K$11:$K$19999)</f>
        <v>0</v>
      </c>
      <c r="J710" s="71">
        <f>SUMIF(Xuat!$I$11:$I$19999,$B710,Xuat!$K$11:$K$19999)</f>
        <v>0</v>
      </c>
      <c r="K710" s="71">
        <f t="shared" ref="K710:L710" si="1406">E710+G710-I710</f>
        <v>0</v>
      </c>
      <c r="L710" s="71">
        <f t="shared" si="1406"/>
        <v>0</v>
      </c>
      <c r="M710" s="71">
        <f t="shared" ref="M710:N710" si="1407">E710+G710</f>
        <v>0</v>
      </c>
      <c r="N710" s="71">
        <f t="shared" si="1407"/>
        <v>0</v>
      </c>
      <c r="O710" s="73" t="str">
        <f t="shared" si="5"/>
        <v/>
      </c>
      <c r="P710" s="71">
        <f t="shared" si="6"/>
        <v>0</v>
      </c>
      <c r="Q710" s="74"/>
      <c r="R710" s="75"/>
      <c r="S710" s="75"/>
      <c r="T710" s="75"/>
      <c r="U710" s="75"/>
      <c r="V710" s="75"/>
      <c r="W710" s="75"/>
      <c r="X710" s="75"/>
      <c r="Y710" s="75"/>
      <c r="Z710" s="75"/>
    </row>
    <row r="711" ht="18.75" customHeight="1">
      <c r="A711" s="65"/>
      <c r="B711" s="66"/>
      <c r="C711" s="67" t="str">
        <f t="shared" si="204"/>
        <v/>
      </c>
      <c r="D711" s="68" t="str">
        <f t="shared" si="205"/>
        <v/>
      </c>
      <c r="E711" s="69"/>
      <c r="F711" s="69"/>
      <c r="G711" s="71">
        <f>SUMIF('Nhập'!$J$11:$J$19999,$B711,'Nhập'!$M$11:$M$19999)</f>
        <v>0</v>
      </c>
      <c r="H711" s="71">
        <f>SUMIF('Nhập'!$J$11:$J$19999,$B711,'Nhập'!$O$11:$O$19999)</f>
        <v>0</v>
      </c>
      <c r="I711" s="71">
        <f>SUMIF(Xuat!$I$11:$I$19999,$B711,Xuat!$K$11:$K$19999)</f>
        <v>0</v>
      </c>
      <c r="J711" s="71">
        <f>SUMIF(Xuat!$I$11:$I$19999,$B711,Xuat!$K$11:$K$19999)</f>
        <v>0</v>
      </c>
      <c r="K711" s="71">
        <f t="shared" ref="K711:L711" si="1408">E711+G711-I711</f>
        <v>0</v>
      </c>
      <c r="L711" s="71">
        <f t="shared" si="1408"/>
        <v>0</v>
      </c>
      <c r="M711" s="71">
        <f t="shared" ref="M711:N711" si="1409">E711+G711</f>
        <v>0</v>
      </c>
      <c r="N711" s="71">
        <f t="shared" si="1409"/>
        <v>0</v>
      </c>
      <c r="O711" s="73" t="str">
        <f t="shared" si="5"/>
        <v/>
      </c>
      <c r="P711" s="71">
        <f t="shared" si="6"/>
        <v>0</v>
      </c>
      <c r="Q711" s="74"/>
      <c r="R711" s="75"/>
      <c r="S711" s="75"/>
      <c r="T711" s="75"/>
      <c r="U711" s="75"/>
      <c r="V711" s="75"/>
      <c r="W711" s="75"/>
      <c r="X711" s="75"/>
      <c r="Y711" s="75"/>
      <c r="Z711" s="75"/>
    </row>
    <row r="712" ht="18.75" customHeight="1">
      <c r="A712" s="65"/>
      <c r="B712" s="66"/>
      <c r="C712" s="67" t="str">
        <f t="shared" si="204"/>
        <v/>
      </c>
      <c r="D712" s="68" t="str">
        <f t="shared" si="205"/>
        <v/>
      </c>
      <c r="E712" s="69"/>
      <c r="F712" s="69"/>
      <c r="G712" s="71">
        <f>SUMIF('Nhập'!$J$11:$J$19999,$B712,'Nhập'!$M$11:$M$19999)</f>
        <v>0</v>
      </c>
      <c r="H712" s="71">
        <f>SUMIF('Nhập'!$J$11:$J$19999,$B712,'Nhập'!$O$11:$O$19999)</f>
        <v>0</v>
      </c>
      <c r="I712" s="71">
        <f>SUMIF(Xuat!$I$11:$I$19999,$B712,Xuat!$K$11:$K$19999)</f>
        <v>0</v>
      </c>
      <c r="J712" s="71">
        <f>SUMIF(Xuat!$I$11:$I$19999,$B712,Xuat!$K$11:$K$19999)</f>
        <v>0</v>
      </c>
      <c r="K712" s="71">
        <f t="shared" ref="K712:L712" si="1410">E712+G712-I712</f>
        <v>0</v>
      </c>
      <c r="L712" s="71">
        <f t="shared" si="1410"/>
        <v>0</v>
      </c>
      <c r="M712" s="71">
        <f t="shared" ref="M712:N712" si="1411">E712+G712</f>
        <v>0</v>
      </c>
      <c r="N712" s="71">
        <f t="shared" si="1411"/>
        <v>0</v>
      </c>
      <c r="O712" s="73" t="str">
        <f t="shared" si="5"/>
        <v/>
      </c>
      <c r="P712" s="71">
        <f t="shared" si="6"/>
        <v>0</v>
      </c>
      <c r="Q712" s="74"/>
      <c r="R712" s="75"/>
      <c r="S712" s="75"/>
      <c r="T712" s="75"/>
      <c r="U712" s="75"/>
      <c r="V712" s="75"/>
      <c r="W712" s="75"/>
      <c r="X712" s="75"/>
      <c r="Y712" s="75"/>
      <c r="Z712" s="75"/>
    </row>
    <row r="713" ht="18.75" customHeight="1">
      <c r="A713" s="65"/>
      <c r="B713" s="66"/>
      <c r="C713" s="67" t="str">
        <f t="shared" si="204"/>
        <v/>
      </c>
      <c r="D713" s="68" t="str">
        <f t="shared" si="205"/>
        <v/>
      </c>
      <c r="E713" s="69"/>
      <c r="F713" s="69"/>
      <c r="G713" s="71">
        <f>SUMIF('Nhập'!$J$11:$J$19999,$B713,'Nhập'!$M$11:$M$19999)</f>
        <v>0</v>
      </c>
      <c r="H713" s="71">
        <f>SUMIF('Nhập'!$J$11:$J$19999,$B713,'Nhập'!$O$11:$O$19999)</f>
        <v>0</v>
      </c>
      <c r="I713" s="71">
        <f>SUMIF(Xuat!$I$11:$I$19999,$B713,Xuat!$K$11:$K$19999)</f>
        <v>0</v>
      </c>
      <c r="J713" s="71">
        <f>SUMIF(Xuat!$I$11:$I$19999,$B713,Xuat!$K$11:$K$19999)</f>
        <v>0</v>
      </c>
      <c r="K713" s="71">
        <f t="shared" ref="K713:L713" si="1412">E713+G713-I713</f>
        <v>0</v>
      </c>
      <c r="L713" s="71">
        <f t="shared" si="1412"/>
        <v>0</v>
      </c>
      <c r="M713" s="71">
        <f t="shared" ref="M713:N713" si="1413">E713+G713</f>
        <v>0</v>
      </c>
      <c r="N713" s="71">
        <f t="shared" si="1413"/>
        <v>0</v>
      </c>
      <c r="O713" s="73" t="str">
        <f t="shared" si="5"/>
        <v/>
      </c>
      <c r="P713" s="71">
        <f t="shared" si="6"/>
        <v>0</v>
      </c>
      <c r="Q713" s="74"/>
      <c r="R713" s="75"/>
      <c r="S713" s="75"/>
      <c r="T713" s="75"/>
      <c r="U713" s="75"/>
      <c r="V713" s="75"/>
      <c r="W713" s="75"/>
      <c r="X713" s="75"/>
      <c r="Y713" s="75"/>
      <c r="Z713" s="75"/>
    </row>
    <row r="714" ht="18.75" customHeight="1">
      <c r="A714" s="65"/>
      <c r="B714" s="66"/>
      <c r="C714" s="67" t="str">
        <f t="shared" si="204"/>
        <v/>
      </c>
      <c r="D714" s="68" t="str">
        <f t="shared" si="205"/>
        <v/>
      </c>
      <c r="E714" s="69"/>
      <c r="F714" s="69"/>
      <c r="G714" s="71">
        <f>SUMIF('Nhập'!$J$11:$J$19999,$B714,'Nhập'!$M$11:$M$19999)</f>
        <v>0</v>
      </c>
      <c r="H714" s="71">
        <f>SUMIF('Nhập'!$J$11:$J$19999,$B714,'Nhập'!$O$11:$O$19999)</f>
        <v>0</v>
      </c>
      <c r="I714" s="71">
        <f>SUMIF(Xuat!$I$11:$I$19999,$B714,Xuat!$K$11:$K$19999)</f>
        <v>0</v>
      </c>
      <c r="J714" s="71">
        <f>SUMIF(Xuat!$I$11:$I$19999,$B714,Xuat!$K$11:$K$19999)</f>
        <v>0</v>
      </c>
      <c r="K714" s="71">
        <f t="shared" ref="K714:L714" si="1414">E714+G714-I714</f>
        <v>0</v>
      </c>
      <c r="L714" s="71">
        <f t="shared" si="1414"/>
        <v>0</v>
      </c>
      <c r="M714" s="71">
        <f t="shared" ref="M714:N714" si="1415">E714+G714</f>
        <v>0</v>
      </c>
      <c r="N714" s="71">
        <f t="shared" si="1415"/>
        <v>0</v>
      </c>
      <c r="O714" s="73" t="str">
        <f t="shared" si="5"/>
        <v/>
      </c>
      <c r="P714" s="71">
        <f t="shared" si="6"/>
        <v>0</v>
      </c>
      <c r="Q714" s="74"/>
      <c r="R714" s="75"/>
      <c r="S714" s="75"/>
      <c r="T714" s="75"/>
      <c r="U714" s="75"/>
      <c r="V714" s="75"/>
      <c r="W714" s="75"/>
      <c r="X714" s="75"/>
      <c r="Y714" s="75"/>
      <c r="Z714" s="75"/>
    </row>
    <row r="715" ht="18.75" customHeight="1">
      <c r="A715" s="65"/>
      <c r="B715" s="66"/>
      <c r="C715" s="67" t="str">
        <f t="shared" si="204"/>
        <v/>
      </c>
      <c r="D715" s="68" t="str">
        <f t="shared" si="205"/>
        <v/>
      </c>
      <c r="E715" s="69"/>
      <c r="F715" s="69"/>
      <c r="G715" s="71">
        <f>SUMIF('Nhập'!$J$11:$J$19999,$B715,'Nhập'!$M$11:$M$19999)</f>
        <v>0</v>
      </c>
      <c r="H715" s="71">
        <f>SUMIF('Nhập'!$J$11:$J$19999,$B715,'Nhập'!$O$11:$O$19999)</f>
        <v>0</v>
      </c>
      <c r="I715" s="71">
        <f>SUMIF(Xuat!$I$11:$I$19999,$B715,Xuat!$K$11:$K$19999)</f>
        <v>0</v>
      </c>
      <c r="J715" s="71">
        <f>SUMIF(Xuat!$I$11:$I$19999,$B715,Xuat!$K$11:$K$19999)</f>
        <v>0</v>
      </c>
      <c r="K715" s="71">
        <f t="shared" ref="K715:L715" si="1416">E715+G715-I715</f>
        <v>0</v>
      </c>
      <c r="L715" s="71">
        <f t="shared" si="1416"/>
        <v>0</v>
      </c>
      <c r="M715" s="71">
        <f t="shared" ref="M715:N715" si="1417">E715+G715</f>
        <v>0</v>
      </c>
      <c r="N715" s="71">
        <f t="shared" si="1417"/>
        <v>0</v>
      </c>
      <c r="O715" s="73" t="str">
        <f t="shared" si="5"/>
        <v/>
      </c>
      <c r="P715" s="71">
        <f t="shared" si="6"/>
        <v>0</v>
      </c>
      <c r="Q715" s="74"/>
      <c r="R715" s="75"/>
      <c r="S715" s="75"/>
      <c r="T715" s="75"/>
      <c r="U715" s="75"/>
      <c r="V715" s="75"/>
      <c r="W715" s="75"/>
      <c r="X715" s="75"/>
      <c r="Y715" s="75"/>
      <c r="Z715" s="75"/>
    </row>
    <row r="716" ht="18.75" customHeight="1">
      <c r="A716" s="65"/>
      <c r="B716" s="66"/>
      <c r="C716" s="67" t="str">
        <f t="shared" si="204"/>
        <v/>
      </c>
      <c r="D716" s="68" t="str">
        <f t="shared" si="205"/>
        <v/>
      </c>
      <c r="E716" s="69"/>
      <c r="F716" s="69"/>
      <c r="G716" s="71">
        <f>SUMIF('Nhập'!$J$11:$J$19999,$B716,'Nhập'!$M$11:$M$19999)</f>
        <v>0</v>
      </c>
      <c r="H716" s="71">
        <f>SUMIF('Nhập'!$J$11:$J$19999,$B716,'Nhập'!$O$11:$O$19999)</f>
        <v>0</v>
      </c>
      <c r="I716" s="71">
        <f>SUMIF(Xuat!$I$11:$I$19999,$B716,Xuat!$K$11:$K$19999)</f>
        <v>0</v>
      </c>
      <c r="J716" s="71">
        <f>SUMIF(Xuat!$I$11:$I$19999,$B716,Xuat!$K$11:$K$19999)</f>
        <v>0</v>
      </c>
      <c r="K716" s="71">
        <f t="shared" ref="K716:L716" si="1418">E716+G716-I716</f>
        <v>0</v>
      </c>
      <c r="L716" s="71">
        <f t="shared" si="1418"/>
        <v>0</v>
      </c>
      <c r="M716" s="71">
        <f t="shared" ref="M716:N716" si="1419">E716+G716</f>
        <v>0</v>
      </c>
      <c r="N716" s="71">
        <f t="shared" si="1419"/>
        <v>0</v>
      </c>
      <c r="O716" s="73" t="str">
        <f t="shared" si="5"/>
        <v/>
      </c>
      <c r="P716" s="71">
        <f t="shared" si="6"/>
        <v>0</v>
      </c>
      <c r="Q716" s="74"/>
      <c r="R716" s="75"/>
      <c r="S716" s="75"/>
      <c r="T716" s="75"/>
      <c r="U716" s="75"/>
      <c r="V716" s="75"/>
      <c r="W716" s="75"/>
      <c r="X716" s="75"/>
      <c r="Y716" s="75"/>
      <c r="Z716" s="75"/>
    </row>
    <row r="717" ht="18.75" customHeight="1">
      <c r="A717" s="65"/>
      <c r="B717" s="66"/>
      <c r="C717" s="67" t="str">
        <f t="shared" si="204"/>
        <v/>
      </c>
      <c r="D717" s="68" t="str">
        <f t="shared" si="205"/>
        <v/>
      </c>
      <c r="E717" s="69"/>
      <c r="F717" s="69"/>
      <c r="G717" s="71">
        <f>SUMIF('Nhập'!$J$11:$J$19999,$B717,'Nhập'!$M$11:$M$19999)</f>
        <v>0</v>
      </c>
      <c r="H717" s="71">
        <f>SUMIF('Nhập'!$J$11:$J$19999,$B717,'Nhập'!$O$11:$O$19999)</f>
        <v>0</v>
      </c>
      <c r="I717" s="71">
        <f>SUMIF(Xuat!$I$11:$I$19999,$B717,Xuat!$K$11:$K$19999)</f>
        <v>0</v>
      </c>
      <c r="J717" s="71">
        <f>SUMIF(Xuat!$I$11:$I$19999,$B717,Xuat!$K$11:$K$19999)</f>
        <v>0</v>
      </c>
      <c r="K717" s="71">
        <f t="shared" ref="K717:L717" si="1420">E717+G717-I717</f>
        <v>0</v>
      </c>
      <c r="L717" s="71">
        <f t="shared" si="1420"/>
        <v>0</v>
      </c>
      <c r="M717" s="71">
        <f t="shared" ref="M717:N717" si="1421">E717+G717</f>
        <v>0</v>
      </c>
      <c r="N717" s="71">
        <f t="shared" si="1421"/>
        <v>0</v>
      </c>
      <c r="O717" s="73" t="str">
        <f t="shared" si="5"/>
        <v/>
      </c>
      <c r="P717" s="71">
        <f t="shared" si="6"/>
        <v>0</v>
      </c>
      <c r="Q717" s="74"/>
      <c r="R717" s="75"/>
      <c r="S717" s="75"/>
      <c r="T717" s="75"/>
      <c r="U717" s="75"/>
      <c r="V717" s="75"/>
      <c r="W717" s="75"/>
      <c r="X717" s="75"/>
      <c r="Y717" s="75"/>
      <c r="Z717" s="75"/>
    </row>
    <row r="718" ht="18.75" customHeight="1">
      <c r="A718" s="65"/>
      <c r="B718" s="66"/>
      <c r="C718" s="67" t="str">
        <f t="shared" si="204"/>
        <v/>
      </c>
      <c r="D718" s="68" t="str">
        <f t="shared" si="205"/>
        <v/>
      </c>
      <c r="E718" s="69"/>
      <c r="F718" s="69"/>
      <c r="G718" s="71">
        <f>SUMIF('Nhập'!$J$11:$J$19999,$B718,'Nhập'!$M$11:$M$19999)</f>
        <v>0</v>
      </c>
      <c r="H718" s="71">
        <f>SUMIF('Nhập'!$J$11:$J$19999,$B718,'Nhập'!$O$11:$O$19999)</f>
        <v>0</v>
      </c>
      <c r="I718" s="71">
        <f>SUMIF(Xuat!$I$11:$I$19999,$B718,Xuat!$K$11:$K$19999)</f>
        <v>0</v>
      </c>
      <c r="J718" s="71">
        <f>SUMIF(Xuat!$I$11:$I$19999,$B718,Xuat!$K$11:$K$19999)</f>
        <v>0</v>
      </c>
      <c r="K718" s="71">
        <f t="shared" ref="K718:L718" si="1422">E718+G718-I718</f>
        <v>0</v>
      </c>
      <c r="L718" s="71">
        <f t="shared" si="1422"/>
        <v>0</v>
      </c>
      <c r="M718" s="71">
        <f t="shared" ref="M718:N718" si="1423">E718+G718</f>
        <v>0</v>
      </c>
      <c r="N718" s="71">
        <f t="shared" si="1423"/>
        <v>0</v>
      </c>
      <c r="O718" s="73" t="str">
        <f t="shared" si="5"/>
        <v/>
      </c>
      <c r="P718" s="71">
        <f t="shared" si="6"/>
        <v>0</v>
      </c>
      <c r="Q718" s="74"/>
      <c r="R718" s="75"/>
      <c r="S718" s="75"/>
      <c r="T718" s="75"/>
      <c r="U718" s="75"/>
      <c r="V718" s="75"/>
      <c r="W718" s="75"/>
      <c r="X718" s="75"/>
      <c r="Y718" s="75"/>
      <c r="Z718" s="75"/>
    </row>
    <row r="719" ht="18.75" customHeight="1">
      <c r="A719" s="65"/>
      <c r="B719" s="66"/>
      <c r="C719" s="67" t="str">
        <f t="shared" si="204"/>
        <v/>
      </c>
      <c r="D719" s="68" t="str">
        <f t="shared" si="205"/>
        <v/>
      </c>
      <c r="E719" s="69"/>
      <c r="F719" s="69"/>
      <c r="G719" s="71">
        <f>SUMIF('Nhập'!$J$11:$J$19999,$B719,'Nhập'!$M$11:$M$19999)</f>
        <v>0</v>
      </c>
      <c r="H719" s="71">
        <f>SUMIF('Nhập'!$J$11:$J$19999,$B719,'Nhập'!$O$11:$O$19999)</f>
        <v>0</v>
      </c>
      <c r="I719" s="71">
        <f>SUMIF(Xuat!$I$11:$I$19999,$B719,Xuat!$K$11:$K$19999)</f>
        <v>0</v>
      </c>
      <c r="J719" s="71">
        <f>SUMIF(Xuat!$I$11:$I$19999,$B719,Xuat!$K$11:$K$19999)</f>
        <v>0</v>
      </c>
      <c r="K719" s="71">
        <f t="shared" ref="K719:L719" si="1424">E719+G719-I719</f>
        <v>0</v>
      </c>
      <c r="L719" s="71">
        <f t="shared" si="1424"/>
        <v>0</v>
      </c>
      <c r="M719" s="71">
        <f t="shared" ref="M719:N719" si="1425">E719+G719</f>
        <v>0</v>
      </c>
      <c r="N719" s="71">
        <f t="shared" si="1425"/>
        <v>0</v>
      </c>
      <c r="O719" s="73" t="str">
        <f t="shared" si="5"/>
        <v/>
      </c>
      <c r="P719" s="71">
        <f t="shared" si="6"/>
        <v>0</v>
      </c>
      <c r="Q719" s="74"/>
      <c r="R719" s="75"/>
      <c r="S719" s="75"/>
      <c r="T719" s="75"/>
      <c r="U719" s="75"/>
      <c r="V719" s="75"/>
      <c r="W719" s="75"/>
      <c r="X719" s="75"/>
      <c r="Y719" s="75"/>
      <c r="Z719" s="75"/>
    </row>
    <row r="720" ht="18.75" customHeight="1">
      <c r="A720" s="65"/>
      <c r="B720" s="66"/>
      <c r="C720" s="67" t="str">
        <f t="shared" si="204"/>
        <v/>
      </c>
      <c r="D720" s="68" t="str">
        <f t="shared" si="205"/>
        <v/>
      </c>
      <c r="E720" s="69"/>
      <c r="F720" s="69"/>
      <c r="G720" s="71">
        <f>SUMIF('Nhập'!$J$11:$J$19999,$B720,'Nhập'!$M$11:$M$19999)</f>
        <v>0</v>
      </c>
      <c r="H720" s="71">
        <f>SUMIF('Nhập'!$J$11:$J$19999,$B720,'Nhập'!$O$11:$O$19999)</f>
        <v>0</v>
      </c>
      <c r="I720" s="71">
        <f>SUMIF(Xuat!$I$11:$I$19999,$B720,Xuat!$K$11:$K$19999)</f>
        <v>0</v>
      </c>
      <c r="J720" s="71">
        <f>SUMIF(Xuat!$I$11:$I$19999,$B720,Xuat!$K$11:$K$19999)</f>
        <v>0</v>
      </c>
      <c r="K720" s="71">
        <f t="shared" ref="K720:L720" si="1426">E720+G720-I720</f>
        <v>0</v>
      </c>
      <c r="L720" s="71">
        <f t="shared" si="1426"/>
        <v>0</v>
      </c>
      <c r="M720" s="71">
        <f t="shared" ref="M720:N720" si="1427">E720+G720</f>
        <v>0</v>
      </c>
      <c r="N720" s="71">
        <f t="shared" si="1427"/>
        <v>0</v>
      </c>
      <c r="O720" s="73" t="str">
        <f t="shared" si="5"/>
        <v/>
      </c>
      <c r="P720" s="71">
        <f t="shared" si="6"/>
        <v>0</v>
      </c>
      <c r="Q720" s="74"/>
      <c r="R720" s="75"/>
      <c r="S720" s="75"/>
      <c r="T720" s="75"/>
      <c r="U720" s="75"/>
      <c r="V720" s="75"/>
      <c r="W720" s="75"/>
      <c r="X720" s="75"/>
      <c r="Y720" s="75"/>
      <c r="Z720" s="75"/>
    </row>
    <row r="721" ht="18.75" customHeight="1">
      <c r="A721" s="65"/>
      <c r="B721" s="66"/>
      <c r="C721" s="67" t="str">
        <f t="shared" si="204"/>
        <v/>
      </c>
      <c r="D721" s="68" t="str">
        <f t="shared" si="205"/>
        <v/>
      </c>
      <c r="E721" s="69"/>
      <c r="F721" s="69"/>
      <c r="G721" s="71">
        <f>SUMIF('Nhập'!$J$11:$J$19999,$B721,'Nhập'!$M$11:$M$19999)</f>
        <v>0</v>
      </c>
      <c r="H721" s="71">
        <f>SUMIF('Nhập'!$J$11:$J$19999,$B721,'Nhập'!$O$11:$O$19999)</f>
        <v>0</v>
      </c>
      <c r="I721" s="71">
        <f>SUMIF(Xuat!$I$11:$I$19999,$B721,Xuat!$K$11:$K$19999)</f>
        <v>0</v>
      </c>
      <c r="J721" s="71">
        <f>SUMIF(Xuat!$I$11:$I$19999,$B721,Xuat!$K$11:$K$19999)</f>
        <v>0</v>
      </c>
      <c r="K721" s="71">
        <f t="shared" ref="K721:L721" si="1428">E721+G721-I721</f>
        <v>0</v>
      </c>
      <c r="L721" s="71">
        <f t="shared" si="1428"/>
        <v>0</v>
      </c>
      <c r="M721" s="71">
        <f t="shared" ref="M721:N721" si="1429">E721+G721</f>
        <v>0</v>
      </c>
      <c r="N721" s="71">
        <f t="shared" si="1429"/>
        <v>0</v>
      </c>
      <c r="O721" s="73" t="str">
        <f t="shared" si="5"/>
        <v/>
      </c>
      <c r="P721" s="71">
        <f t="shared" si="6"/>
        <v>0</v>
      </c>
      <c r="Q721" s="74"/>
      <c r="R721" s="75"/>
      <c r="S721" s="75"/>
      <c r="T721" s="75"/>
      <c r="U721" s="75"/>
      <c r="V721" s="75"/>
      <c r="W721" s="75"/>
      <c r="X721" s="75"/>
      <c r="Y721" s="75"/>
      <c r="Z721" s="75"/>
    </row>
    <row r="722" ht="18.75" customHeight="1">
      <c r="A722" s="65"/>
      <c r="B722" s="66"/>
      <c r="C722" s="67" t="str">
        <f t="shared" si="204"/>
        <v/>
      </c>
      <c r="D722" s="68" t="str">
        <f t="shared" si="205"/>
        <v/>
      </c>
      <c r="E722" s="69"/>
      <c r="F722" s="69"/>
      <c r="G722" s="71">
        <f>SUMIF('Nhập'!$J$11:$J$19999,$B722,'Nhập'!$M$11:$M$19999)</f>
        <v>0</v>
      </c>
      <c r="H722" s="71">
        <f>SUMIF('Nhập'!$J$11:$J$19999,$B722,'Nhập'!$O$11:$O$19999)</f>
        <v>0</v>
      </c>
      <c r="I722" s="71">
        <f>SUMIF(Xuat!$I$11:$I$19999,$B722,Xuat!$K$11:$K$19999)</f>
        <v>0</v>
      </c>
      <c r="J722" s="71">
        <f>SUMIF(Xuat!$I$11:$I$19999,$B722,Xuat!$K$11:$K$19999)</f>
        <v>0</v>
      </c>
      <c r="K722" s="71">
        <f t="shared" ref="K722:L722" si="1430">E722+G722-I722</f>
        <v>0</v>
      </c>
      <c r="L722" s="71">
        <f t="shared" si="1430"/>
        <v>0</v>
      </c>
      <c r="M722" s="71">
        <f t="shared" ref="M722:N722" si="1431">E722+G722</f>
        <v>0</v>
      </c>
      <c r="N722" s="71">
        <f t="shared" si="1431"/>
        <v>0</v>
      </c>
      <c r="O722" s="73" t="str">
        <f t="shared" si="5"/>
        <v/>
      </c>
      <c r="P722" s="71">
        <f t="shared" si="6"/>
        <v>0</v>
      </c>
      <c r="Q722" s="74"/>
      <c r="R722" s="75"/>
      <c r="S722" s="75"/>
      <c r="T722" s="75"/>
      <c r="U722" s="75"/>
      <c r="V722" s="75"/>
      <c r="W722" s="75"/>
      <c r="X722" s="75"/>
      <c r="Y722" s="75"/>
      <c r="Z722" s="75"/>
    </row>
    <row r="723" ht="18.75" customHeight="1">
      <c r="A723" s="65"/>
      <c r="B723" s="66"/>
      <c r="C723" s="67" t="str">
        <f t="shared" si="204"/>
        <v/>
      </c>
      <c r="D723" s="68" t="str">
        <f t="shared" si="205"/>
        <v/>
      </c>
      <c r="E723" s="69"/>
      <c r="F723" s="69"/>
      <c r="G723" s="71">
        <f>SUMIF('Nhập'!$J$11:$J$19999,$B723,'Nhập'!$M$11:$M$19999)</f>
        <v>0</v>
      </c>
      <c r="H723" s="71">
        <f>SUMIF('Nhập'!$J$11:$J$19999,$B723,'Nhập'!$O$11:$O$19999)</f>
        <v>0</v>
      </c>
      <c r="I723" s="71">
        <f>SUMIF(Xuat!$I$11:$I$19999,$B723,Xuat!$K$11:$K$19999)</f>
        <v>0</v>
      </c>
      <c r="J723" s="71">
        <f>SUMIF(Xuat!$I$11:$I$19999,$B723,Xuat!$K$11:$K$19999)</f>
        <v>0</v>
      </c>
      <c r="K723" s="71">
        <f t="shared" ref="K723:L723" si="1432">E723+G723-I723</f>
        <v>0</v>
      </c>
      <c r="L723" s="71">
        <f t="shared" si="1432"/>
        <v>0</v>
      </c>
      <c r="M723" s="71">
        <f t="shared" ref="M723:N723" si="1433">E723+G723</f>
        <v>0</v>
      </c>
      <c r="N723" s="71">
        <f t="shared" si="1433"/>
        <v>0</v>
      </c>
      <c r="O723" s="73" t="str">
        <f t="shared" si="5"/>
        <v/>
      </c>
      <c r="P723" s="71">
        <f t="shared" si="6"/>
        <v>0</v>
      </c>
      <c r="Q723" s="74"/>
      <c r="R723" s="75"/>
      <c r="S723" s="75"/>
      <c r="T723" s="75"/>
      <c r="U723" s="75"/>
      <c r="V723" s="75"/>
      <c r="W723" s="75"/>
      <c r="X723" s="75"/>
      <c r="Y723" s="75"/>
      <c r="Z723" s="75"/>
    </row>
    <row r="724" ht="18.75" customHeight="1">
      <c r="A724" s="65"/>
      <c r="B724" s="66"/>
      <c r="C724" s="67" t="str">
        <f t="shared" si="204"/>
        <v/>
      </c>
      <c r="D724" s="68" t="str">
        <f t="shared" si="205"/>
        <v/>
      </c>
      <c r="E724" s="69"/>
      <c r="F724" s="69"/>
      <c r="G724" s="71">
        <f>SUMIF('Nhập'!$J$11:$J$19999,$B724,'Nhập'!$M$11:$M$19999)</f>
        <v>0</v>
      </c>
      <c r="H724" s="71">
        <f>SUMIF('Nhập'!$J$11:$J$19999,$B724,'Nhập'!$O$11:$O$19999)</f>
        <v>0</v>
      </c>
      <c r="I724" s="71">
        <f>SUMIF(Xuat!$I$11:$I$19999,$B724,Xuat!$K$11:$K$19999)</f>
        <v>0</v>
      </c>
      <c r="J724" s="71">
        <f>SUMIF(Xuat!$I$11:$I$19999,$B724,Xuat!$K$11:$K$19999)</f>
        <v>0</v>
      </c>
      <c r="K724" s="71">
        <f t="shared" ref="K724:L724" si="1434">E724+G724-I724</f>
        <v>0</v>
      </c>
      <c r="L724" s="71">
        <f t="shared" si="1434"/>
        <v>0</v>
      </c>
      <c r="M724" s="71">
        <f t="shared" ref="M724:N724" si="1435">E724+G724</f>
        <v>0</v>
      </c>
      <c r="N724" s="71">
        <f t="shared" si="1435"/>
        <v>0</v>
      </c>
      <c r="O724" s="73" t="str">
        <f t="shared" si="5"/>
        <v/>
      </c>
      <c r="P724" s="71">
        <f t="shared" si="6"/>
        <v>0</v>
      </c>
      <c r="Q724" s="74"/>
      <c r="R724" s="75"/>
      <c r="S724" s="75"/>
      <c r="T724" s="75"/>
      <c r="U724" s="75"/>
      <c r="V724" s="75"/>
      <c r="W724" s="75"/>
      <c r="X724" s="75"/>
      <c r="Y724" s="75"/>
      <c r="Z724" s="75"/>
    </row>
    <row r="725" ht="18.75" customHeight="1">
      <c r="A725" s="65"/>
      <c r="B725" s="66"/>
      <c r="C725" s="67" t="str">
        <f t="shared" si="204"/>
        <v/>
      </c>
      <c r="D725" s="68" t="str">
        <f t="shared" si="205"/>
        <v/>
      </c>
      <c r="E725" s="69"/>
      <c r="F725" s="69"/>
      <c r="G725" s="71">
        <f>SUMIF('Nhập'!$J$11:$J$19999,$B725,'Nhập'!$M$11:$M$19999)</f>
        <v>0</v>
      </c>
      <c r="H725" s="71">
        <f>SUMIF('Nhập'!$J$11:$J$19999,$B725,'Nhập'!$O$11:$O$19999)</f>
        <v>0</v>
      </c>
      <c r="I725" s="71">
        <f>SUMIF(Xuat!$I$11:$I$19999,$B725,Xuat!$K$11:$K$19999)</f>
        <v>0</v>
      </c>
      <c r="J725" s="71">
        <f>SUMIF(Xuat!$I$11:$I$19999,$B725,Xuat!$K$11:$K$19999)</f>
        <v>0</v>
      </c>
      <c r="K725" s="71">
        <f t="shared" ref="K725:L725" si="1436">E725+G725-I725</f>
        <v>0</v>
      </c>
      <c r="L725" s="71">
        <f t="shared" si="1436"/>
        <v>0</v>
      </c>
      <c r="M725" s="71">
        <f t="shared" ref="M725:N725" si="1437">E725+G725</f>
        <v>0</v>
      </c>
      <c r="N725" s="71">
        <f t="shared" si="1437"/>
        <v>0</v>
      </c>
      <c r="O725" s="73" t="str">
        <f t="shared" si="5"/>
        <v/>
      </c>
      <c r="P725" s="71">
        <f t="shared" si="6"/>
        <v>0</v>
      </c>
      <c r="Q725" s="74"/>
      <c r="R725" s="75"/>
      <c r="S725" s="75"/>
      <c r="T725" s="75"/>
      <c r="U725" s="75"/>
      <c r="V725" s="75"/>
      <c r="W725" s="75"/>
      <c r="X725" s="75"/>
      <c r="Y725" s="75"/>
      <c r="Z725" s="75"/>
    </row>
    <row r="726" ht="18.75" customHeight="1">
      <c r="A726" s="65"/>
      <c r="B726" s="66"/>
      <c r="C726" s="67" t="str">
        <f t="shared" si="204"/>
        <v/>
      </c>
      <c r="D726" s="68" t="str">
        <f t="shared" si="205"/>
        <v/>
      </c>
      <c r="E726" s="69"/>
      <c r="F726" s="69"/>
      <c r="G726" s="71">
        <f>SUMIF('Nhập'!$J$11:$J$19999,$B726,'Nhập'!$M$11:$M$19999)</f>
        <v>0</v>
      </c>
      <c r="H726" s="71">
        <f>SUMIF('Nhập'!$J$11:$J$19999,$B726,'Nhập'!$O$11:$O$19999)</f>
        <v>0</v>
      </c>
      <c r="I726" s="71">
        <f>SUMIF(Xuat!$I$11:$I$19999,$B726,Xuat!$K$11:$K$19999)</f>
        <v>0</v>
      </c>
      <c r="J726" s="71">
        <f>SUMIF(Xuat!$I$11:$I$19999,$B726,Xuat!$K$11:$K$19999)</f>
        <v>0</v>
      </c>
      <c r="K726" s="71">
        <f t="shared" ref="K726:L726" si="1438">E726+G726-I726</f>
        <v>0</v>
      </c>
      <c r="L726" s="71">
        <f t="shared" si="1438"/>
        <v>0</v>
      </c>
      <c r="M726" s="71">
        <f t="shared" ref="M726:N726" si="1439">E726+G726</f>
        <v>0</v>
      </c>
      <c r="N726" s="71">
        <f t="shared" si="1439"/>
        <v>0</v>
      </c>
      <c r="O726" s="73" t="str">
        <f t="shared" si="5"/>
        <v/>
      </c>
      <c r="P726" s="71">
        <f t="shared" si="6"/>
        <v>0</v>
      </c>
      <c r="Q726" s="74"/>
      <c r="R726" s="75"/>
      <c r="S726" s="75"/>
      <c r="T726" s="75"/>
      <c r="U726" s="75"/>
      <c r="V726" s="75"/>
      <c r="W726" s="75"/>
      <c r="X726" s="75"/>
      <c r="Y726" s="75"/>
      <c r="Z726" s="75"/>
    </row>
    <row r="727" ht="18.75" customHeight="1">
      <c r="A727" s="65"/>
      <c r="B727" s="66"/>
      <c r="C727" s="67" t="str">
        <f t="shared" si="204"/>
        <v/>
      </c>
      <c r="D727" s="68" t="str">
        <f t="shared" si="205"/>
        <v/>
      </c>
      <c r="E727" s="69"/>
      <c r="F727" s="69"/>
      <c r="G727" s="71">
        <f>SUMIF('Nhập'!$J$11:$J$19999,$B727,'Nhập'!$M$11:$M$19999)</f>
        <v>0</v>
      </c>
      <c r="H727" s="71">
        <f>SUMIF('Nhập'!$J$11:$J$19999,$B727,'Nhập'!$O$11:$O$19999)</f>
        <v>0</v>
      </c>
      <c r="I727" s="71">
        <f>SUMIF(Xuat!$I$11:$I$19999,$B727,Xuat!$K$11:$K$19999)</f>
        <v>0</v>
      </c>
      <c r="J727" s="71">
        <f>SUMIF(Xuat!$I$11:$I$19999,$B727,Xuat!$K$11:$K$19999)</f>
        <v>0</v>
      </c>
      <c r="K727" s="71">
        <f t="shared" ref="K727:L727" si="1440">E727+G727-I727</f>
        <v>0</v>
      </c>
      <c r="L727" s="71">
        <f t="shared" si="1440"/>
        <v>0</v>
      </c>
      <c r="M727" s="71">
        <f t="shared" ref="M727:N727" si="1441">E727+G727</f>
        <v>0</v>
      </c>
      <c r="N727" s="71">
        <f t="shared" si="1441"/>
        <v>0</v>
      </c>
      <c r="O727" s="73" t="str">
        <f t="shared" si="5"/>
        <v/>
      </c>
      <c r="P727" s="71">
        <f t="shared" si="6"/>
        <v>0</v>
      </c>
      <c r="Q727" s="74"/>
      <c r="R727" s="75"/>
      <c r="S727" s="75"/>
      <c r="T727" s="75"/>
      <c r="U727" s="75"/>
      <c r="V727" s="75"/>
      <c r="W727" s="75"/>
      <c r="X727" s="75"/>
      <c r="Y727" s="75"/>
      <c r="Z727" s="75"/>
    </row>
    <row r="728" ht="18.75" customHeight="1">
      <c r="A728" s="65"/>
      <c r="B728" s="66"/>
      <c r="C728" s="67" t="str">
        <f t="shared" si="204"/>
        <v/>
      </c>
      <c r="D728" s="68" t="str">
        <f t="shared" si="205"/>
        <v/>
      </c>
      <c r="E728" s="69"/>
      <c r="F728" s="69"/>
      <c r="G728" s="71">
        <f>SUMIF('Nhập'!$J$11:$J$19999,$B728,'Nhập'!$M$11:$M$19999)</f>
        <v>0</v>
      </c>
      <c r="H728" s="71">
        <f>SUMIF('Nhập'!$J$11:$J$19999,$B728,'Nhập'!$O$11:$O$19999)</f>
        <v>0</v>
      </c>
      <c r="I728" s="71">
        <f>SUMIF(Xuat!$I$11:$I$19999,$B728,Xuat!$K$11:$K$19999)</f>
        <v>0</v>
      </c>
      <c r="J728" s="71">
        <f>SUMIF(Xuat!$I$11:$I$19999,$B728,Xuat!$K$11:$K$19999)</f>
        <v>0</v>
      </c>
      <c r="K728" s="71">
        <f t="shared" ref="K728:L728" si="1442">E728+G728-I728</f>
        <v>0</v>
      </c>
      <c r="L728" s="71">
        <f t="shared" si="1442"/>
        <v>0</v>
      </c>
      <c r="M728" s="71">
        <f t="shared" ref="M728:N728" si="1443">E728+G728</f>
        <v>0</v>
      </c>
      <c r="N728" s="71">
        <f t="shared" si="1443"/>
        <v>0</v>
      </c>
      <c r="O728" s="73" t="str">
        <f t="shared" si="5"/>
        <v/>
      </c>
      <c r="P728" s="71">
        <f t="shared" si="6"/>
        <v>0</v>
      </c>
      <c r="Q728" s="74"/>
      <c r="R728" s="75"/>
      <c r="S728" s="75"/>
      <c r="T728" s="75"/>
      <c r="U728" s="75"/>
      <c r="V728" s="75"/>
      <c r="W728" s="75"/>
      <c r="X728" s="75"/>
      <c r="Y728" s="75"/>
      <c r="Z728" s="75"/>
    </row>
    <row r="729" ht="18.75" customHeight="1">
      <c r="A729" s="65"/>
      <c r="B729" s="66"/>
      <c r="C729" s="67" t="str">
        <f t="shared" si="204"/>
        <v/>
      </c>
      <c r="D729" s="68" t="str">
        <f t="shared" si="205"/>
        <v/>
      </c>
      <c r="E729" s="69"/>
      <c r="F729" s="69"/>
      <c r="G729" s="71">
        <f>SUMIF('Nhập'!$J$11:$J$19999,$B729,'Nhập'!$M$11:$M$19999)</f>
        <v>0</v>
      </c>
      <c r="H729" s="71">
        <f>SUMIF('Nhập'!$J$11:$J$19999,$B729,'Nhập'!$O$11:$O$19999)</f>
        <v>0</v>
      </c>
      <c r="I729" s="71">
        <f>SUMIF(Xuat!$I$11:$I$19999,$B729,Xuat!$K$11:$K$19999)</f>
        <v>0</v>
      </c>
      <c r="J729" s="71">
        <f>SUMIF(Xuat!$I$11:$I$19999,$B729,Xuat!$K$11:$K$19999)</f>
        <v>0</v>
      </c>
      <c r="K729" s="71">
        <f t="shared" ref="K729:L729" si="1444">E729+G729-I729</f>
        <v>0</v>
      </c>
      <c r="L729" s="71">
        <f t="shared" si="1444"/>
        <v>0</v>
      </c>
      <c r="M729" s="71">
        <f t="shared" ref="M729:N729" si="1445">E729+G729</f>
        <v>0</v>
      </c>
      <c r="N729" s="71">
        <f t="shared" si="1445"/>
        <v>0</v>
      </c>
      <c r="O729" s="73" t="str">
        <f t="shared" si="5"/>
        <v/>
      </c>
      <c r="P729" s="71">
        <f t="shared" si="6"/>
        <v>0</v>
      </c>
      <c r="Q729" s="74"/>
      <c r="R729" s="75"/>
      <c r="S729" s="75"/>
      <c r="T729" s="75"/>
      <c r="U729" s="75"/>
      <c r="V729" s="75"/>
      <c r="W729" s="75"/>
      <c r="X729" s="75"/>
      <c r="Y729" s="75"/>
      <c r="Z729" s="75"/>
    </row>
    <row r="730" ht="18.75" customHeight="1">
      <c r="A730" s="65"/>
      <c r="B730" s="66"/>
      <c r="C730" s="67" t="str">
        <f t="shared" si="204"/>
        <v/>
      </c>
      <c r="D730" s="68" t="str">
        <f t="shared" si="205"/>
        <v/>
      </c>
      <c r="E730" s="69"/>
      <c r="F730" s="69"/>
      <c r="G730" s="71">
        <f>SUMIF('Nhập'!$J$11:$J$19999,$B730,'Nhập'!$M$11:$M$19999)</f>
        <v>0</v>
      </c>
      <c r="H730" s="71">
        <f>SUMIF('Nhập'!$J$11:$J$19999,$B730,'Nhập'!$O$11:$O$19999)</f>
        <v>0</v>
      </c>
      <c r="I730" s="71">
        <f>SUMIF(Xuat!$I$11:$I$19999,$B730,Xuat!$K$11:$K$19999)</f>
        <v>0</v>
      </c>
      <c r="J730" s="71">
        <f>SUMIF(Xuat!$I$11:$I$19999,$B730,Xuat!$K$11:$K$19999)</f>
        <v>0</v>
      </c>
      <c r="K730" s="71">
        <f t="shared" ref="K730:L730" si="1446">E730+G730-I730</f>
        <v>0</v>
      </c>
      <c r="L730" s="71">
        <f t="shared" si="1446"/>
        <v>0</v>
      </c>
      <c r="M730" s="71">
        <f t="shared" ref="M730:N730" si="1447">E730+G730</f>
        <v>0</v>
      </c>
      <c r="N730" s="71">
        <f t="shared" si="1447"/>
        <v>0</v>
      </c>
      <c r="O730" s="73" t="str">
        <f t="shared" si="5"/>
        <v/>
      </c>
      <c r="P730" s="71">
        <f t="shared" si="6"/>
        <v>0</v>
      </c>
      <c r="Q730" s="74"/>
      <c r="R730" s="75"/>
      <c r="S730" s="75"/>
      <c r="T730" s="75"/>
      <c r="U730" s="75"/>
      <c r="V730" s="75"/>
      <c r="W730" s="75"/>
      <c r="X730" s="75"/>
      <c r="Y730" s="75"/>
      <c r="Z730" s="75"/>
    </row>
    <row r="731" ht="18.75" customHeight="1">
      <c r="A731" s="65"/>
      <c r="B731" s="66"/>
      <c r="C731" s="67" t="str">
        <f t="shared" si="204"/>
        <v/>
      </c>
      <c r="D731" s="68" t="str">
        <f t="shared" si="205"/>
        <v/>
      </c>
      <c r="E731" s="69"/>
      <c r="F731" s="69"/>
      <c r="G731" s="71">
        <f>SUMIF('Nhập'!$J$11:$J$19999,$B731,'Nhập'!$M$11:$M$19999)</f>
        <v>0</v>
      </c>
      <c r="H731" s="71">
        <f>SUMIF('Nhập'!$J$11:$J$19999,$B731,'Nhập'!$O$11:$O$19999)</f>
        <v>0</v>
      </c>
      <c r="I731" s="71">
        <f>SUMIF(Xuat!$I$11:$I$19999,$B731,Xuat!$K$11:$K$19999)</f>
        <v>0</v>
      </c>
      <c r="J731" s="71">
        <f>SUMIF(Xuat!$I$11:$I$19999,$B731,Xuat!$K$11:$K$19999)</f>
        <v>0</v>
      </c>
      <c r="K731" s="71">
        <f t="shared" ref="K731:L731" si="1448">E731+G731-I731</f>
        <v>0</v>
      </c>
      <c r="L731" s="71">
        <f t="shared" si="1448"/>
        <v>0</v>
      </c>
      <c r="M731" s="71">
        <f t="shared" ref="M731:N731" si="1449">E731+G731</f>
        <v>0</v>
      </c>
      <c r="N731" s="71">
        <f t="shared" si="1449"/>
        <v>0</v>
      </c>
      <c r="O731" s="73" t="str">
        <f t="shared" si="5"/>
        <v/>
      </c>
      <c r="P731" s="71">
        <f t="shared" si="6"/>
        <v>0</v>
      </c>
      <c r="Q731" s="74"/>
      <c r="R731" s="75"/>
      <c r="S731" s="75"/>
      <c r="T731" s="75"/>
      <c r="U731" s="75"/>
      <c r="V731" s="75"/>
      <c r="W731" s="75"/>
      <c r="X731" s="75"/>
      <c r="Y731" s="75"/>
      <c r="Z731" s="75"/>
    </row>
    <row r="732" ht="18.75" customHeight="1">
      <c r="A732" s="65"/>
      <c r="B732" s="66"/>
      <c r="C732" s="67" t="str">
        <f t="shared" si="204"/>
        <v/>
      </c>
      <c r="D732" s="68" t="str">
        <f t="shared" si="205"/>
        <v/>
      </c>
      <c r="E732" s="69"/>
      <c r="F732" s="69"/>
      <c r="G732" s="71">
        <f>SUMIF('Nhập'!$J$11:$J$19999,$B732,'Nhập'!$M$11:$M$19999)</f>
        <v>0</v>
      </c>
      <c r="H732" s="71">
        <f>SUMIF('Nhập'!$J$11:$J$19999,$B732,'Nhập'!$O$11:$O$19999)</f>
        <v>0</v>
      </c>
      <c r="I732" s="71">
        <f>SUMIF(Xuat!$I$11:$I$19999,$B732,Xuat!$K$11:$K$19999)</f>
        <v>0</v>
      </c>
      <c r="J732" s="71">
        <f>SUMIF(Xuat!$I$11:$I$19999,$B732,Xuat!$K$11:$K$19999)</f>
        <v>0</v>
      </c>
      <c r="K732" s="71">
        <f t="shared" ref="K732:L732" si="1450">E732+G732-I732</f>
        <v>0</v>
      </c>
      <c r="L732" s="71">
        <f t="shared" si="1450"/>
        <v>0</v>
      </c>
      <c r="M732" s="71">
        <f t="shared" ref="M732:N732" si="1451">E732+G732</f>
        <v>0</v>
      </c>
      <c r="N732" s="71">
        <f t="shared" si="1451"/>
        <v>0</v>
      </c>
      <c r="O732" s="73" t="str">
        <f t="shared" si="5"/>
        <v/>
      </c>
      <c r="P732" s="71">
        <f t="shared" si="6"/>
        <v>0</v>
      </c>
      <c r="Q732" s="74"/>
      <c r="R732" s="75"/>
      <c r="S732" s="75"/>
      <c r="T732" s="75"/>
      <c r="U732" s="75"/>
      <c r="V732" s="75"/>
      <c r="W732" s="75"/>
      <c r="X732" s="75"/>
      <c r="Y732" s="75"/>
      <c r="Z732" s="75"/>
    </row>
    <row r="733" ht="18.75" customHeight="1">
      <c r="A733" s="65"/>
      <c r="B733" s="66"/>
      <c r="C733" s="67" t="str">
        <f t="shared" si="204"/>
        <v/>
      </c>
      <c r="D733" s="68" t="str">
        <f t="shared" si="205"/>
        <v/>
      </c>
      <c r="E733" s="69"/>
      <c r="F733" s="69"/>
      <c r="G733" s="71">
        <f>SUMIF('Nhập'!$J$11:$J$19999,$B733,'Nhập'!$M$11:$M$19999)</f>
        <v>0</v>
      </c>
      <c r="H733" s="71">
        <f>SUMIF('Nhập'!$J$11:$J$19999,$B733,'Nhập'!$O$11:$O$19999)</f>
        <v>0</v>
      </c>
      <c r="I733" s="71">
        <f>SUMIF(Xuat!$I$11:$I$19999,$B733,Xuat!$K$11:$K$19999)</f>
        <v>0</v>
      </c>
      <c r="J733" s="71">
        <f>SUMIF(Xuat!$I$11:$I$19999,$B733,Xuat!$K$11:$K$19999)</f>
        <v>0</v>
      </c>
      <c r="K733" s="71">
        <f t="shared" ref="K733:L733" si="1452">E733+G733-I733</f>
        <v>0</v>
      </c>
      <c r="L733" s="71">
        <f t="shared" si="1452"/>
        <v>0</v>
      </c>
      <c r="M733" s="71">
        <f t="shared" ref="M733:N733" si="1453">E733+G733</f>
        <v>0</v>
      </c>
      <c r="N733" s="71">
        <f t="shared" si="1453"/>
        <v>0</v>
      </c>
      <c r="O733" s="73" t="str">
        <f t="shared" si="5"/>
        <v/>
      </c>
      <c r="P733" s="71">
        <f t="shared" si="6"/>
        <v>0</v>
      </c>
      <c r="Q733" s="74"/>
      <c r="R733" s="75"/>
      <c r="S733" s="75"/>
      <c r="T733" s="75"/>
      <c r="U733" s="75"/>
      <c r="V733" s="75"/>
      <c r="W733" s="75"/>
      <c r="X733" s="75"/>
      <c r="Y733" s="75"/>
      <c r="Z733" s="75"/>
    </row>
    <row r="734" ht="18.75" customHeight="1">
      <c r="A734" s="65"/>
      <c r="B734" s="66"/>
      <c r="C734" s="67" t="str">
        <f t="shared" si="204"/>
        <v/>
      </c>
      <c r="D734" s="68" t="str">
        <f t="shared" si="205"/>
        <v/>
      </c>
      <c r="E734" s="69"/>
      <c r="F734" s="69"/>
      <c r="G734" s="71">
        <f>SUMIF('Nhập'!$J$11:$J$19999,$B734,'Nhập'!$M$11:$M$19999)</f>
        <v>0</v>
      </c>
      <c r="H734" s="71">
        <f>SUMIF('Nhập'!$J$11:$J$19999,$B734,'Nhập'!$O$11:$O$19999)</f>
        <v>0</v>
      </c>
      <c r="I734" s="71">
        <f>SUMIF(Xuat!$I$11:$I$19999,$B734,Xuat!$K$11:$K$19999)</f>
        <v>0</v>
      </c>
      <c r="J734" s="71">
        <f>SUMIF(Xuat!$I$11:$I$19999,$B734,Xuat!$K$11:$K$19999)</f>
        <v>0</v>
      </c>
      <c r="K734" s="71">
        <f t="shared" ref="K734:L734" si="1454">E734+G734-I734</f>
        <v>0</v>
      </c>
      <c r="L734" s="71">
        <f t="shared" si="1454"/>
        <v>0</v>
      </c>
      <c r="M734" s="71">
        <f t="shared" ref="M734:N734" si="1455">E734+G734</f>
        <v>0</v>
      </c>
      <c r="N734" s="71">
        <f t="shared" si="1455"/>
        <v>0</v>
      </c>
      <c r="O734" s="73" t="str">
        <f t="shared" si="5"/>
        <v/>
      </c>
      <c r="P734" s="71">
        <f t="shared" si="6"/>
        <v>0</v>
      </c>
      <c r="Q734" s="74"/>
      <c r="R734" s="75"/>
      <c r="S734" s="75"/>
      <c r="T734" s="75"/>
      <c r="U734" s="75"/>
      <c r="V734" s="75"/>
      <c r="W734" s="75"/>
      <c r="X734" s="75"/>
      <c r="Y734" s="75"/>
      <c r="Z734" s="75"/>
    </row>
    <row r="735" ht="18.75" customHeight="1">
      <c r="A735" s="65"/>
      <c r="B735" s="66"/>
      <c r="C735" s="67" t="str">
        <f t="shared" si="204"/>
        <v/>
      </c>
      <c r="D735" s="68" t="str">
        <f t="shared" si="205"/>
        <v/>
      </c>
      <c r="E735" s="69"/>
      <c r="F735" s="69"/>
      <c r="G735" s="71">
        <f>SUMIF('Nhập'!$J$11:$J$19999,$B735,'Nhập'!$M$11:$M$19999)</f>
        <v>0</v>
      </c>
      <c r="H735" s="71">
        <f>SUMIF('Nhập'!$J$11:$J$19999,$B735,'Nhập'!$O$11:$O$19999)</f>
        <v>0</v>
      </c>
      <c r="I735" s="71">
        <f>SUMIF(Xuat!$I$11:$I$19999,$B735,Xuat!$K$11:$K$19999)</f>
        <v>0</v>
      </c>
      <c r="J735" s="71">
        <f>SUMIF(Xuat!$I$11:$I$19999,$B735,Xuat!$K$11:$K$19999)</f>
        <v>0</v>
      </c>
      <c r="K735" s="71">
        <f t="shared" ref="K735:L735" si="1456">E735+G735-I735</f>
        <v>0</v>
      </c>
      <c r="L735" s="71">
        <f t="shared" si="1456"/>
        <v>0</v>
      </c>
      <c r="M735" s="71">
        <f t="shared" ref="M735:N735" si="1457">E735+G735</f>
        <v>0</v>
      </c>
      <c r="N735" s="71">
        <f t="shared" si="1457"/>
        <v>0</v>
      </c>
      <c r="O735" s="73" t="str">
        <f t="shared" si="5"/>
        <v/>
      </c>
      <c r="P735" s="71">
        <f t="shared" si="6"/>
        <v>0</v>
      </c>
      <c r="Q735" s="74"/>
      <c r="R735" s="75"/>
      <c r="S735" s="75"/>
      <c r="T735" s="75"/>
      <c r="U735" s="75"/>
      <c r="V735" s="75"/>
      <c r="W735" s="75"/>
      <c r="X735" s="75"/>
      <c r="Y735" s="75"/>
      <c r="Z735" s="75"/>
    </row>
    <row r="736" ht="18.75" customHeight="1">
      <c r="A736" s="65"/>
      <c r="B736" s="66"/>
      <c r="C736" s="67" t="str">
        <f t="shared" si="204"/>
        <v/>
      </c>
      <c r="D736" s="68" t="str">
        <f t="shared" si="205"/>
        <v/>
      </c>
      <c r="E736" s="69"/>
      <c r="F736" s="69"/>
      <c r="G736" s="71">
        <f>SUMIF('Nhập'!$J$11:$J$19999,$B736,'Nhập'!$M$11:$M$19999)</f>
        <v>0</v>
      </c>
      <c r="H736" s="71">
        <f>SUMIF('Nhập'!$J$11:$J$19999,$B736,'Nhập'!$O$11:$O$19999)</f>
        <v>0</v>
      </c>
      <c r="I736" s="71">
        <f>SUMIF(Xuat!$I$11:$I$19999,$B736,Xuat!$K$11:$K$19999)</f>
        <v>0</v>
      </c>
      <c r="J736" s="71">
        <f>SUMIF(Xuat!$I$11:$I$19999,$B736,Xuat!$K$11:$K$19999)</f>
        <v>0</v>
      </c>
      <c r="K736" s="71">
        <f t="shared" ref="K736:L736" si="1458">E736+G736-I736</f>
        <v>0</v>
      </c>
      <c r="L736" s="71">
        <f t="shared" si="1458"/>
        <v>0</v>
      </c>
      <c r="M736" s="71">
        <f t="shared" ref="M736:N736" si="1459">E736+G736</f>
        <v>0</v>
      </c>
      <c r="N736" s="71">
        <f t="shared" si="1459"/>
        <v>0</v>
      </c>
      <c r="O736" s="73" t="str">
        <f t="shared" si="5"/>
        <v/>
      </c>
      <c r="P736" s="71">
        <f t="shared" si="6"/>
        <v>0</v>
      </c>
      <c r="Q736" s="74"/>
      <c r="R736" s="75"/>
      <c r="S736" s="75"/>
      <c r="T736" s="75"/>
      <c r="U736" s="75"/>
      <c r="V736" s="75"/>
      <c r="W736" s="75"/>
      <c r="X736" s="75"/>
      <c r="Y736" s="75"/>
      <c r="Z736" s="75"/>
    </row>
    <row r="737" ht="18.75" customHeight="1">
      <c r="A737" s="65"/>
      <c r="B737" s="66"/>
      <c r="C737" s="67" t="str">
        <f t="shared" si="204"/>
        <v/>
      </c>
      <c r="D737" s="68" t="str">
        <f t="shared" si="205"/>
        <v/>
      </c>
      <c r="E737" s="69"/>
      <c r="F737" s="69"/>
      <c r="G737" s="71">
        <f>SUMIF('Nhập'!$J$11:$J$19999,$B737,'Nhập'!$M$11:$M$19999)</f>
        <v>0</v>
      </c>
      <c r="H737" s="71">
        <f>SUMIF('Nhập'!$J$11:$J$19999,$B737,'Nhập'!$O$11:$O$19999)</f>
        <v>0</v>
      </c>
      <c r="I737" s="71">
        <f>SUMIF(Xuat!$I$11:$I$19999,$B737,Xuat!$K$11:$K$19999)</f>
        <v>0</v>
      </c>
      <c r="J737" s="71">
        <f>SUMIF(Xuat!$I$11:$I$19999,$B737,Xuat!$K$11:$K$19999)</f>
        <v>0</v>
      </c>
      <c r="K737" s="71">
        <f t="shared" ref="K737:L737" si="1460">E737+G737-I737</f>
        <v>0</v>
      </c>
      <c r="L737" s="71">
        <f t="shared" si="1460"/>
        <v>0</v>
      </c>
      <c r="M737" s="71">
        <f t="shared" ref="M737:N737" si="1461">E737+G737</f>
        <v>0</v>
      </c>
      <c r="N737" s="71">
        <f t="shared" si="1461"/>
        <v>0</v>
      </c>
      <c r="O737" s="73" t="str">
        <f t="shared" si="5"/>
        <v/>
      </c>
      <c r="P737" s="71">
        <f t="shared" si="6"/>
        <v>0</v>
      </c>
      <c r="Q737" s="74"/>
      <c r="R737" s="75"/>
      <c r="S737" s="75"/>
      <c r="T737" s="75"/>
      <c r="U737" s="75"/>
      <c r="V737" s="75"/>
      <c r="W737" s="75"/>
      <c r="X737" s="75"/>
      <c r="Y737" s="75"/>
      <c r="Z737" s="75"/>
    </row>
    <row r="738" ht="18.75" customHeight="1">
      <c r="A738" s="65"/>
      <c r="B738" s="66"/>
      <c r="C738" s="67" t="str">
        <f t="shared" si="204"/>
        <v/>
      </c>
      <c r="D738" s="68" t="str">
        <f t="shared" si="205"/>
        <v/>
      </c>
      <c r="E738" s="69"/>
      <c r="F738" s="69"/>
      <c r="G738" s="71">
        <f>SUMIF('Nhập'!$J$11:$J$19999,$B738,'Nhập'!$M$11:$M$19999)</f>
        <v>0</v>
      </c>
      <c r="H738" s="71">
        <f>SUMIF('Nhập'!$J$11:$J$19999,$B738,'Nhập'!$O$11:$O$19999)</f>
        <v>0</v>
      </c>
      <c r="I738" s="71">
        <f>SUMIF(Xuat!$I$11:$I$19999,$B738,Xuat!$K$11:$K$19999)</f>
        <v>0</v>
      </c>
      <c r="J738" s="71">
        <f>SUMIF(Xuat!$I$11:$I$19999,$B738,Xuat!$K$11:$K$19999)</f>
        <v>0</v>
      </c>
      <c r="K738" s="71">
        <f t="shared" ref="K738:L738" si="1462">E738+G738-I738</f>
        <v>0</v>
      </c>
      <c r="L738" s="71">
        <f t="shared" si="1462"/>
        <v>0</v>
      </c>
      <c r="M738" s="71">
        <f t="shared" ref="M738:N738" si="1463">E738+G738</f>
        <v>0</v>
      </c>
      <c r="N738" s="71">
        <f t="shared" si="1463"/>
        <v>0</v>
      </c>
      <c r="O738" s="73" t="str">
        <f t="shared" si="5"/>
        <v/>
      </c>
      <c r="P738" s="71">
        <f t="shared" si="6"/>
        <v>0</v>
      </c>
      <c r="Q738" s="74"/>
      <c r="R738" s="75"/>
      <c r="S738" s="75"/>
      <c r="T738" s="75"/>
      <c r="U738" s="75"/>
      <c r="V738" s="75"/>
      <c r="W738" s="75"/>
      <c r="X738" s="75"/>
      <c r="Y738" s="75"/>
      <c r="Z738" s="75"/>
    </row>
    <row r="739" ht="18.75" customHeight="1">
      <c r="A739" s="65"/>
      <c r="B739" s="66"/>
      <c r="C739" s="67" t="str">
        <f t="shared" si="204"/>
        <v/>
      </c>
      <c r="D739" s="68" t="str">
        <f t="shared" si="205"/>
        <v/>
      </c>
      <c r="E739" s="69"/>
      <c r="F739" s="69"/>
      <c r="G739" s="71">
        <f>SUMIF('Nhập'!$J$11:$J$19999,$B739,'Nhập'!$M$11:$M$19999)</f>
        <v>0</v>
      </c>
      <c r="H739" s="71">
        <f>SUMIF('Nhập'!$J$11:$J$19999,$B739,'Nhập'!$O$11:$O$19999)</f>
        <v>0</v>
      </c>
      <c r="I739" s="71">
        <f>SUMIF(Xuat!$I$11:$I$19999,$B739,Xuat!$K$11:$K$19999)</f>
        <v>0</v>
      </c>
      <c r="J739" s="71">
        <f>SUMIF(Xuat!$I$11:$I$19999,$B739,Xuat!$K$11:$K$19999)</f>
        <v>0</v>
      </c>
      <c r="K739" s="71">
        <f t="shared" ref="K739:L739" si="1464">E739+G739-I739</f>
        <v>0</v>
      </c>
      <c r="L739" s="71">
        <f t="shared" si="1464"/>
        <v>0</v>
      </c>
      <c r="M739" s="71">
        <f t="shared" ref="M739:N739" si="1465">E739+G739</f>
        <v>0</v>
      </c>
      <c r="N739" s="71">
        <f t="shared" si="1465"/>
        <v>0</v>
      </c>
      <c r="O739" s="73" t="str">
        <f t="shared" si="5"/>
        <v/>
      </c>
      <c r="P739" s="71">
        <f t="shared" si="6"/>
        <v>0</v>
      </c>
      <c r="Q739" s="74"/>
      <c r="R739" s="75"/>
      <c r="S739" s="75"/>
      <c r="T739" s="75"/>
      <c r="U739" s="75"/>
      <c r="V739" s="75"/>
      <c r="W739" s="75"/>
      <c r="X739" s="75"/>
      <c r="Y739" s="75"/>
      <c r="Z739" s="75"/>
    </row>
    <row r="740" ht="18.75" customHeight="1">
      <c r="A740" s="65"/>
      <c r="B740" s="66"/>
      <c r="C740" s="67" t="str">
        <f t="shared" si="204"/>
        <v/>
      </c>
      <c r="D740" s="68" t="str">
        <f t="shared" si="205"/>
        <v/>
      </c>
      <c r="E740" s="69"/>
      <c r="F740" s="69"/>
      <c r="G740" s="71">
        <f>SUMIF('Nhập'!$J$11:$J$19999,$B740,'Nhập'!$M$11:$M$19999)</f>
        <v>0</v>
      </c>
      <c r="H740" s="71">
        <f>SUMIF('Nhập'!$J$11:$J$19999,$B740,'Nhập'!$O$11:$O$19999)</f>
        <v>0</v>
      </c>
      <c r="I740" s="71">
        <f>SUMIF(Xuat!$I$11:$I$19999,$B740,Xuat!$K$11:$K$19999)</f>
        <v>0</v>
      </c>
      <c r="J740" s="71">
        <f>SUMIF(Xuat!$I$11:$I$19999,$B740,Xuat!$K$11:$K$19999)</f>
        <v>0</v>
      </c>
      <c r="K740" s="71">
        <f t="shared" ref="K740:L740" si="1466">E740+G740-I740</f>
        <v>0</v>
      </c>
      <c r="L740" s="71">
        <f t="shared" si="1466"/>
        <v>0</v>
      </c>
      <c r="M740" s="71">
        <f t="shared" ref="M740:N740" si="1467">E740+G740</f>
        <v>0</v>
      </c>
      <c r="N740" s="71">
        <f t="shared" si="1467"/>
        <v>0</v>
      </c>
      <c r="O740" s="73" t="str">
        <f t="shared" si="5"/>
        <v/>
      </c>
      <c r="P740" s="71">
        <f t="shared" si="6"/>
        <v>0</v>
      </c>
      <c r="Q740" s="74"/>
      <c r="R740" s="75"/>
      <c r="S740" s="75"/>
      <c r="T740" s="75"/>
      <c r="U740" s="75"/>
      <c r="V740" s="75"/>
      <c r="W740" s="75"/>
      <c r="X740" s="75"/>
      <c r="Y740" s="75"/>
      <c r="Z740" s="75"/>
    </row>
    <row r="741" ht="18.75" customHeight="1">
      <c r="A741" s="65"/>
      <c r="B741" s="66"/>
      <c r="C741" s="67" t="str">
        <f t="shared" si="204"/>
        <v/>
      </c>
      <c r="D741" s="68" t="str">
        <f t="shared" si="205"/>
        <v/>
      </c>
      <c r="E741" s="69"/>
      <c r="F741" s="69"/>
      <c r="G741" s="71">
        <f>SUMIF('Nhập'!$J$11:$J$19999,$B741,'Nhập'!$M$11:$M$19999)</f>
        <v>0</v>
      </c>
      <c r="H741" s="71">
        <f>SUMIF('Nhập'!$J$11:$J$19999,$B741,'Nhập'!$O$11:$O$19999)</f>
        <v>0</v>
      </c>
      <c r="I741" s="71">
        <f>SUMIF(Xuat!$I$11:$I$19999,$B741,Xuat!$K$11:$K$19999)</f>
        <v>0</v>
      </c>
      <c r="J741" s="71">
        <f>SUMIF(Xuat!$I$11:$I$19999,$B741,Xuat!$K$11:$K$19999)</f>
        <v>0</v>
      </c>
      <c r="K741" s="71">
        <f t="shared" ref="K741:L741" si="1468">E741+G741-I741</f>
        <v>0</v>
      </c>
      <c r="L741" s="71">
        <f t="shared" si="1468"/>
        <v>0</v>
      </c>
      <c r="M741" s="71">
        <f t="shared" ref="M741:N741" si="1469">E741+G741</f>
        <v>0</v>
      </c>
      <c r="N741" s="71">
        <f t="shared" si="1469"/>
        <v>0</v>
      </c>
      <c r="O741" s="73" t="str">
        <f t="shared" si="5"/>
        <v/>
      </c>
      <c r="P741" s="71">
        <f t="shared" si="6"/>
        <v>0</v>
      </c>
      <c r="Q741" s="74"/>
      <c r="R741" s="75"/>
      <c r="S741" s="75"/>
      <c r="T741" s="75"/>
      <c r="U741" s="75"/>
      <c r="V741" s="75"/>
      <c r="W741" s="75"/>
      <c r="X741" s="75"/>
      <c r="Y741" s="75"/>
      <c r="Z741" s="75"/>
    </row>
    <row r="742" ht="18.75" customHeight="1">
      <c r="A742" s="65"/>
      <c r="B742" s="66"/>
      <c r="C742" s="67" t="str">
        <f t="shared" si="204"/>
        <v/>
      </c>
      <c r="D742" s="68" t="str">
        <f t="shared" si="205"/>
        <v/>
      </c>
      <c r="E742" s="69"/>
      <c r="F742" s="69"/>
      <c r="G742" s="71">
        <f>SUMIF('Nhập'!$J$11:$J$19999,$B742,'Nhập'!$M$11:$M$19999)</f>
        <v>0</v>
      </c>
      <c r="H742" s="71">
        <f>SUMIF('Nhập'!$J$11:$J$19999,$B742,'Nhập'!$O$11:$O$19999)</f>
        <v>0</v>
      </c>
      <c r="I742" s="71">
        <f>SUMIF(Xuat!$I$11:$I$19999,$B742,Xuat!$K$11:$K$19999)</f>
        <v>0</v>
      </c>
      <c r="J742" s="71">
        <f>SUMIF(Xuat!$I$11:$I$19999,$B742,Xuat!$K$11:$K$19999)</f>
        <v>0</v>
      </c>
      <c r="K742" s="71">
        <f t="shared" ref="K742:L742" si="1470">E742+G742-I742</f>
        <v>0</v>
      </c>
      <c r="L742" s="71">
        <f t="shared" si="1470"/>
        <v>0</v>
      </c>
      <c r="M742" s="71">
        <f t="shared" ref="M742:N742" si="1471">E742+G742</f>
        <v>0</v>
      </c>
      <c r="N742" s="71">
        <f t="shared" si="1471"/>
        <v>0</v>
      </c>
      <c r="O742" s="73" t="str">
        <f t="shared" si="5"/>
        <v/>
      </c>
      <c r="P742" s="71">
        <f t="shared" si="6"/>
        <v>0</v>
      </c>
      <c r="Q742" s="74"/>
      <c r="R742" s="75"/>
      <c r="S742" s="75"/>
      <c r="T742" s="75"/>
      <c r="U742" s="75"/>
      <c r="V742" s="75"/>
      <c r="W742" s="75"/>
      <c r="X742" s="75"/>
      <c r="Y742" s="75"/>
      <c r="Z742" s="75"/>
    </row>
    <row r="743" ht="18.75" customHeight="1">
      <c r="A743" s="65"/>
      <c r="B743" s="66"/>
      <c r="C743" s="67" t="str">
        <f t="shared" si="204"/>
        <v/>
      </c>
      <c r="D743" s="68" t="str">
        <f t="shared" si="205"/>
        <v/>
      </c>
      <c r="E743" s="69"/>
      <c r="F743" s="69"/>
      <c r="G743" s="71">
        <f>SUMIF('Nhập'!$J$11:$J$19999,$B743,'Nhập'!$M$11:$M$19999)</f>
        <v>0</v>
      </c>
      <c r="H743" s="71">
        <f>SUMIF('Nhập'!$J$11:$J$19999,$B743,'Nhập'!$O$11:$O$19999)</f>
        <v>0</v>
      </c>
      <c r="I743" s="71">
        <f>SUMIF(Xuat!$I$11:$I$19999,$B743,Xuat!$K$11:$K$19999)</f>
        <v>0</v>
      </c>
      <c r="J743" s="71">
        <f>SUMIF(Xuat!$I$11:$I$19999,$B743,Xuat!$K$11:$K$19999)</f>
        <v>0</v>
      </c>
      <c r="K743" s="71">
        <f t="shared" ref="K743:L743" si="1472">E743+G743-I743</f>
        <v>0</v>
      </c>
      <c r="L743" s="71">
        <f t="shared" si="1472"/>
        <v>0</v>
      </c>
      <c r="M743" s="71">
        <f t="shared" ref="M743:N743" si="1473">E743+G743</f>
        <v>0</v>
      </c>
      <c r="N743" s="71">
        <f t="shared" si="1473"/>
        <v>0</v>
      </c>
      <c r="O743" s="73" t="str">
        <f t="shared" si="5"/>
        <v/>
      </c>
      <c r="P743" s="71">
        <f t="shared" si="6"/>
        <v>0</v>
      </c>
      <c r="Q743" s="74"/>
      <c r="R743" s="75"/>
      <c r="S743" s="75"/>
      <c r="T743" s="75"/>
      <c r="U743" s="75"/>
      <c r="V743" s="75"/>
      <c r="W743" s="75"/>
      <c r="X743" s="75"/>
      <c r="Y743" s="75"/>
      <c r="Z743" s="75"/>
    </row>
    <row r="744" ht="18.75" customHeight="1">
      <c r="A744" s="65"/>
      <c r="B744" s="66"/>
      <c r="C744" s="67" t="str">
        <f t="shared" si="204"/>
        <v/>
      </c>
      <c r="D744" s="68" t="str">
        <f t="shared" si="205"/>
        <v/>
      </c>
      <c r="E744" s="69"/>
      <c r="F744" s="69"/>
      <c r="G744" s="71">
        <f>SUMIF('Nhập'!$J$11:$J$19999,$B744,'Nhập'!$M$11:$M$19999)</f>
        <v>0</v>
      </c>
      <c r="H744" s="71">
        <f>SUMIF('Nhập'!$J$11:$J$19999,$B744,'Nhập'!$O$11:$O$19999)</f>
        <v>0</v>
      </c>
      <c r="I744" s="71">
        <f>SUMIF(Xuat!$I$11:$I$19999,$B744,Xuat!$K$11:$K$19999)</f>
        <v>0</v>
      </c>
      <c r="J744" s="71">
        <f>SUMIF(Xuat!$I$11:$I$19999,$B744,Xuat!$K$11:$K$19999)</f>
        <v>0</v>
      </c>
      <c r="K744" s="71">
        <f t="shared" ref="K744:L744" si="1474">E744+G744-I744</f>
        <v>0</v>
      </c>
      <c r="L744" s="71">
        <f t="shared" si="1474"/>
        <v>0</v>
      </c>
      <c r="M744" s="71">
        <f t="shared" ref="M744:N744" si="1475">E744+G744</f>
        <v>0</v>
      </c>
      <c r="N744" s="71">
        <f t="shared" si="1475"/>
        <v>0</v>
      </c>
      <c r="O744" s="73" t="str">
        <f t="shared" si="5"/>
        <v/>
      </c>
      <c r="P744" s="71">
        <f t="shared" si="6"/>
        <v>0</v>
      </c>
      <c r="Q744" s="74"/>
      <c r="R744" s="75"/>
      <c r="S744" s="75"/>
      <c r="T744" s="75"/>
      <c r="U744" s="75"/>
      <c r="V744" s="75"/>
      <c r="W744" s="75"/>
      <c r="X744" s="75"/>
      <c r="Y744" s="75"/>
      <c r="Z744" s="75"/>
    </row>
    <row r="745" ht="18.75" customHeight="1">
      <c r="A745" s="65"/>
      <c r="B745" s="66"/>
      <c r="C745" s="67" t="str">
        <f t="shared" si="204"/>
        <v/>
      </c>
      <c r="D745" s="68" t="str">
        <f t="shared" si="205"/>
        <v/>
      </c>
      <c r="E745" s="69"/>
      <c r="F745" s="69"/>
      <c r="G745" s="71">
        <f>SUMIF('Nhập'!$J$11:$J$19999,$B745,'Nhập'!$M$11:$M$19999)</f>
        <v>0</v>
      </c>
      <c r="H745" s="71">
        <f>SUMIF('Nhập'!$J$11:$J$19999,$B745,'Nhập'!$O$11:$O$19999)</f>
        <v>0</v>
      </c>
      <c r="I745" s="71">
        <f>SUMIF(Xuat!$I$11:$I$19999,$B745,Xuat!$K$11:$K$19999)</f>
        <v>0</v>
      </c>
      <c r="J745" s="71">
        <f>SUMIF(Xuat!$I$11:$I$19999,$B745,Xuat!$K$11:$K$19999)</f>
        <v>0</v>
      </c>
      <c r="K745" s="71">
        <f t="shared" ref="K745:L745" si="1476">E745+G745-I745</f>
        <v>0</v>
      </c>
      <c r="L745" s="71">
        <f t="shared" si="1476"/>
        <v>0</v>
      </c>
      <c r="M745" s="71">
        <f t="shared" ref="M745:N745" si="1477">E745+G745</f>
        <v>0</v>
      </c>
      <c r="N745" s="71">
        <f t="shared" si="1477"/>
        <v>0</v>
      </c>
      <c r="O745" s="73" t="str">
        <f t="shared" si="5"/>
        <v/>
      </c>
      <c r="P745" s="71">
        <f t="shared" si="6"/>
        <v>0</v>
      </c>
      <c r="Q745" s="74"/>
      <c r="R745" s="75"/>
      <c r="S745" s="75"/>
      <c r="T745" s="75"/>
      <c r="U745" s="75"/>
      <c r="V745" s="75"/>
      <c r="W745" s="75"/>
      <c r="X745" s="75"/>
      <c r="Y745" s="75"/>
      <c r="Z745" s="75"/>
    </row>
    <row r="746" ht="18.75" customHeight="1">
      <c r="A746" s="65"/>
      <c r="B746" s="66"/>
      <c r="C746" s="67" t="str">
        <f t="shared" si="204"/>
        <v/>
      </c>
      <c r="D746" s="68" t="str">
        <f t="shared" si="205"/>
        <v/>
      </c>
      <c r="E746" s="69"/>
      <c r="F746" s="69"/>
      <c r="G746" s="71">
        <f>SUMIF('Nhập'!$J$11:$J$19999,$B746,'Nhập'!$M$11:$M$19999)</f>
        <v>0</v>
      </c>
      <c r="H746" s="71">
        <f>SUMIF('Nhập'!$J$11:$J$19999,$B746,'Nhập'!$O$11:$O$19999)</f>
        <v>0</v>
      </c>
      <c r="I746" s="71">
        <f>SUMIF(Xuat!$I$11:$I$19999,$B746,Xuat!$K$11:$K$19999)</f>
        <v>0</v>
      </c>
      <c r="J746" s="71">
        <f>SUMIF(Xuat!$I$11:$I$19999,$B746,Xuat!$K$11:$K$19999)</f>
        <v>0</v>
      </c>
      <c r="K746" s="71">
        <f t="shared" ref="K746:L746" si="1478">E746+G746-I746</f>
        <v>0</v>
      </c>
      <c r="L746" s="71">
        <f t="shared" si="1478"/>
        <v>0</v>
      </c>
      <c r="M746" s="71">
        <f t="shared" ref="M746:N746" si="1479">E746+G746</f>
        <v>0</v>
      </c>
      <c r="N746" s="71">
        <f t="shared" si="1479"/>
        <v>0</v>
      </c>
      <c r="O746" s="73" t="str">
        <f t="shared" si="5"/>
        <v/>
      </c>
      <c r="P746" s="71">
        <f t="shared" si="6"/>
        <v>0</v>
      </c>
      <c r="Q746" s="74"/>
      <c r="R746" s="75"/>
      <c r="S746" s="75"/>
      <c r="T746" s="75"/>
      <c r="U746" s="75"/>
      <c r="V746" s="75"/>
      <c r="W746" s="75"/>
      <c r="X746" s="75"/>
      <c r="Y746" s="75"/>
      <c r="Z746" s="75"/>
    </row>
    <row r="747" ht="18.75" customHeight="1">
      <c r="A747" s="65"/>
      <c r="B747" s="66"/>
      <c r="C747" s="67" t="str">
        <f t="shared" si="204"/>
        <v/>
      </c>
      <c r="D747" s="68" t="str">
        <f t="shared" si="205"/>
        <v/>
      </c>
      <c r="E747" s="69"/>
      <c r="F747" s="69"/>
      <c r="G747" s="71">
        <f>SUMIF('Nhập'!$J$11:$J$19999,$B747,'Nhập'!$M$11:$M$19999)</f>
        <v>0</v>
      </c>
      <c r="H747" s="71">
        <f>SUMIF('Nhập'!$J$11:$J$19999,$B747,'Nhập'!$O$11:$O$19999)</f>
        <v>0</v>
      </c>
      <c r="I747" s="71">
        <f>SUMIF(Xuat!$I$11:$I$19999,$B747,Xuat!$K$11:$K$19999)</f>
        <v>0</v>
      </c>
      <c r="J747" s="71">
        <f>SUMIF(Xuat!$I$11:$I$19999,$B747,Xuat!$K$11:$K$19999)</f>
        <v>0</v>
      </c>
      <c r="K747" s="71">
        <f t="shared" ref="K747:L747" si="1480">E747+G747-I747</f>
        <v>0</v>
      </c>
      <c r="L747" s="71">
        <f t="shared" si="1480"/>
        <v>0</v>
      </c>
      <c r="M747" s="71">
        <f t="shared" ref="M747:N747" si="1481">E747+G747</f>
        <v>0</v>
      </c>
      <c r="N747" s="71">
        <f t="shared" si="1481"/>
        <v>0</v>
      </c>
      <c r="O747" s="73" t="str">
        <f t="shared" si="5"/>
        <v/>
      </c>
      <c r="P747" s="71">
        <f t="shared" si="6"/>
        <v>0</v>
      </c>
      <c r="Q747" s="74"/>
      <c r="R747" s="75"/>
      <c r="S747" s="75"/>
      <c r="T747" s="75"/>
      <c r="U747" s="75"/>
      <c r="V747" s="75"/>
      <c r="W747" s="75"/>
      <c r="X747" s="75"/>
      <c r="Y747" s="75"/>
      <c r="Z747" s="75"/>
    </row>
    <row r="748" ht="18.75" customHeight="1">
      <c r="A748" s="65"/>
      <c r="B748" s="66"/>
      <c r="C748" s="67" t="str">
        <f t="shared" si="204"/>
        <v/>
      </c>
      <c r="D748" s="68" t="str">
        <f t="shared" si="205"/>
        <v/>
      </c>
      <c r="E748" s="69"/>
      <c r="F748" s="69"/>
      <c r="G748" s="71">
        <f>SUMIF('Nhập'!$J$11:$J$19999,$B748,'Nhập'!$M$11:$M$19999)</f>
        <v>0</v>
      </c>
      <c r="H748" s="71">
        <f>SUMIF('Nhập'!$J$11:$J$19999,$B748,'Nhập'!$O$11:$O$19999)</f>
        <v>0</v>
      </c>
      <c r="I748" s="71">
        <f>SUMIF(Xuat!$I$11:$I$19999,$B748,Xuat!$K$11:$K$19999)</f>
        <v>0</v>
      </c>
      <c r="J748" s="71">
        <f>SUMIF(Xuat!$I$11:$I$19999,$B748,Xuat!$K$11:$K$19999)</f>
        <v>0</v>
      </c>
      <c r="K748" s="71">
        <f t="shared" ref="K748:L748" si="1482">E748+G748-I748</f>
        <v>0</v>
      </c>
      <c r="L748" s="71">
        <f t="shared" si="1482"/>
        <v>0</v>
      </c>
      <c r="M748" s="71">
        <f t="shared" ref="M748:N748" si="1483">E748+G748</f>
        <v>0</v>
      </c>
      <c r="N748" s="71">
        <f t="shared" si="1483"/>
        <v>0</v>
      </c>
      <c r="O748" s="73" t="str">
        <f t="shared" si="5"/>
        <v/>
      </c>
      <c r="P748" s="71">
        <f t="shared" si="6"/>
        <v>0</v>
      </c>
      <c r="Q748" s="74"/>
      <c r="R748" s="75"/>
      <c r="S748" s="75"/>
      <c r="T748" s="75"/>
      <c r="U748" s="75"/>
      <c r="V748" s="75"/>
      <c r="W748" s="75"/>
      <c r="X748" s="75"/>
      <c r="Y748" s="75"/>
      <c r="Z748" s="75"/>
    </row>
    <row r="749" ht="18.75" customHeight="1">
      <c r="A749" s="65"/>
      <c r="B749" s="66"/>
      <c r="C749" s="67" t="str">
        <f t="shared" si="204"/>
        <v/>
      </c>
      <c r="D749" s="68" t="str">
        <f t="shared" si="205"/>
        <v/>
      </c>
      <c r="E749" s="69"/>
      <c r="F749" s="69"/>
      <c r="G749" s="71">
        <f>SUMIF('Nhập'!$J$11:$J$19999,$B749,'Nhập'!$M$11:$M$19999)</f>
        <v>0</v>
      </c>
      <c r="H749" s="71">
        <f>SUMIF('Nhập'!$J$11:$J$19999,$B749,'Nhập'!$O$11:$O$19999)</f>
        <v>0</v>
      </c>
      <c r="I749" s="71">
        <f>SUMIF(Xuat!$I$11:$I$19999,$B749,Xuat!$K$11:$K$19999)</f>
        <v>0</v>
      </c>
      <c r="J749" s="71">
        <f>SUMIF(Xuat!$I$11:$I$19999,$B749,Xuat!$K$11:$K$19999)</f>
        <v>0</v>
      </c>
      <c r="K749" s="71">
        <f t="shared" ref="K749:L749" si="1484">E749+G749-I749</f>
        <v>0</v>
      </c>
      <c r="L749" s="71">
        <f t="shared" si="1484"/>
        <v>0</v>
      </c>
      <c r="M749" s="71">
        <f t="shared" ref="M749:N749" si="1485">E749+G749</f>
        <v>0</v>
      </c>
      <c r="N749" s="71">
        <f t="shared" si="1485"/>
        <v>0</v>
      </c>
      <c r="O749" s="73" t="str">
        <f t="shared" si="5"/>
        <v/>
      </c>
      <c r="P749" s="71">
        <f t="shared" si="6"/>
        <v>0</v>
      </c>
      <c r="Q749" s="74"/>
      <c r="R749" s="75"/>
      <c r="S749" s="75"/>
      <c r="T749" s="75"/>
      <c r="U749" s="75"/>
      <c r="V749" s="75"/>
      <c r="W749" s="75"/>
      <c r="X749" s="75"/>
      <c r="Y749" s="75"/>
      <c r="Z749" s="75"/>
    </row>
    <row r="750" ht="18.75" customHeight="1">
      <c r="A750" s="65"/>
      <c r="B750" s="66"/>
      <c r="C750" s="67" t="str">
        <f t="shared" si="204"/>
        <v/>
      </c>
      <c r="D750" s="68" t="str">
        <f t="shared" si="205"/>
        <v/>
      </c>
      <c r="E750" s="69"/>
      <c r="F750" s="69"/>
      <c r="G750" s="71">
        <f>SUMIF('Nhập'!$J$11:$J$19999,$B750,'Nhập'!$M$11:$M$19999)</f>
        <v>0</v>
      </c>
      <c r="H750" s="71">
        <f>SUMIF('Nhập'!$J$11:$J$19999,$B750,'Nhập'!$O$11:$O$19999)</f>
        <v>0</v>
      </c>
      <c r="I750" s="71">
        <f>SUMIF(Xuat!$I$11:$I$19999,$B750,Xuat!$K$11:$K$19999)</f>
        <v>0</v>
      </c>
      <c r="J750" s="71">
        <f>SUMIF(Xuat!$I$11:$I$19999,$B750,Xuat!$K$11:$K$19999)</f>
        <v>0</v>
      </c>
      <c r="K750" s="71">
        <f t="shared" ref="K750:L750" si="1486">E750+G750-I750</f>
        <v>0</v>
      </c>
      <c r="L750" s="71">
        <f t="shared" si="1486"/>
        <v>0</v>
      </c>
      <c r="M750" s="71">
        <f t="shared" ref="M750:N750" si="1487">E750+G750</f>
        <v>0</v>
      </c>
      <c r="N750" s="71">
        <f t="shared" si="1487"/>
        <v>0</v>
      </c>
      <c r="O750" s="73" t="str">
        <f t="shared" si="5"/>
        <v/>
      </c>
      <c r="P750" s="71">
        <f t="shared" si="6"/>
        <v>0</v>
      </c>
      <c r="Q750" s="74"/>
      <c r="R750" s="75"/>
      <c r="S750" s="75"/>
      <c r="T750" s="75"/>
      <c r="U750" s="75"/>
      <c r="V750" s="75"/>
      <c r="W750" s="75"/>
      <c r="X750" s="75"/>
      <c r="Y750" s="75"/>
      <c r="Z750" s="75"/>
    </row>
    <row r="751" ht="18.75" customHeight="1">
      <c r="A751" s="65"/>
      <c r="B751" s="66"/>
      <c r="C751" s="67" t="str">
        <f t="shared" si="204"/>
        <v/>
      </c>
      <c r="D751" s="68" t="str">
        <f t="shared" si="205"/>
        <v/>
      </c>
      <c r="E751" s="69"/>
      <c r="F751" s="69"/>
      <c r="G751" s="71">
        <f>SUMIF('Nhập'!$J$11:$J$19999,$B751,'Nhập'!$M$11:$M$19999)</f>
        <v>0</v>
      </c>
      <c r="H751" s="71">
        <f>SUMIF('Nhập'!$J$11:$J$19999,$B751,'Nhập'!$O$11:$O$19999)</f>
        <v>0</v>
      </c>
      <c r="I751" s="71">
        <f>SUMIF(Xuat!$I$11:$I$19999,$B751,Xuat!$K$11:$K$19999)</f>
        <v>0</v>
      </c>
      <c r="J751" s="71">
        <f>SUMIF(Xuat!$I$11:$I$19999,$B751,Xuat!$K$11:$K$19999)</f>
        <v>0</v>
      </c>
      <c r="K751" s="71">
        <f t="shared" ref="K751:L751" si="1488">E751+G751-I751</f>
        <v>0</v>
      </c>
      <c r="L751" s="71">
        <f t="shared" si="1488"/>
        <v>0</v>
      </c>
      <c r="M751" s="71">
        <f t="shared" ref="M751:N751" si="1489">E751+G751</f>
        <v>0</v>
      </c>
      <c r="N751" s="71">
        <f t="shared" si="1489"/>
        <v>0</v>
      </c>
      <c r="O751" s="73" t="str">
        <f t="shared" si="5"/>
        <v/>
      </c>
      <c r="P751" s="71">
        <f t="shared" si="6"/>
        <v>0</v>
      </c>
      <c r="Q751" s="74"/>
      <c r="R751" s="75"/>
      <c r="S751" s="75"/>
      <c r="T751" s="75"/>
      <c r="U751" s="75"/>
      <c r="V751" s="75"/>
      <c r="W751" s="75"/>
      <c r="X751" s="75"/>
      <c r="Y751" s="75"/>
      <c r="Z751" s="75"/>
    </row>
    <row r="752" ht="18.75" customHeight="1">
      <c r="A752" s="65"/>
      <c r="B752" s="66"/>
      <c r="C752" s="67" t="str">
        <f t="shared" si="204"/>
        <v/>
      </c>
      <c r="D752" s="68" t="str">
        <f t="shared" si="205"/>
        <v/>
      </c>
      <c r="E752" s="69"/>
      <c r="F752" s="69"/>
      <c r="G752" s="71">
        <f>SUMIF('Nhập'!$J$11:$J$19999,$B752,'Nhập'!$M$11:$M$19999)</f>
        <v>0</v>
      </c>
      <c r="H752" s="71">
        <f>SUMIF('Nhập'!$J$11:$J$19999,$B752,'Nhập'!$O$11:$O$19999)</f>
        <v>0</v>
      </c>
      <c r="I752" s="71">
        <f>SUMIF(Xuat!$I$11:$I$19999,$B752,Xuat!$K$11:$K$19999)</f>
        <v>0</v>
      </c>
      <c r="J752" s="71">
        <f>SUMIF(Xuat!$I$11:$I$19999,$B752,Xuat!$K$11:$K$19999)</f>
        <v>0</v>
      </c>
      <c r="K752" s="71">
        <f t="shared" ref="K752:L752" si="1490">E752+G752-I752</f>
        <v>0</v>
      </c>
      <c r="L752" s="71">
        <f t="shared" si="1490"/>
        <v>0</v>
      </c>
      <c r="M752" s="71">
        <f t="shared" ref="M752:N752" si="1491">E752+G752</f>
        <v>0</v>
      </c>
      <c r="N752" s="71">
        <f t="shared" si="1491"/>
        <v>0</v>
      </c>
      <c r="O752" s="73" t="str">
        <f t="shared" si="5"/>
        <v/>
      </c>
      <c r="P752" s="71">
        <f t="shared" si="6"/>
        <v>0</v>
      </c>
      <c r="Q752" s="74"/>
      <c r="R752" s="75"/>
      <c r="S752" s="75"/>
      <c r="T752" s="75"/>
      <c r="U752" s="75"/>
      <c r="V752" s="75"/>
      <c r="W752" s="75"/>
      <c r="X752" s="75"/>
      <c r="Y752" s="75"/>
      <c r="Z752" s="75"/>
    </row>
    <row r="753" ht="18.75" customHeight="1">
      <c r="A753" s="65"/>
      <c r="B753" s="66"/>
      <c r="C753" s="67" t="str">
        <f t="shared" si="204"/>
        <v/>
      </c>
      <c r="D753" s="68" t="str">
        <f t="shared" si="205"/>
        <v/>
      </c>
      <c r="E753" s="69"/>
      <c r="F753" s="69"/>
      <c r="G753" s="71">
        <f>SUMIF('Nhập'!$J$11:$J$19999,$B753,'Nhập'!$M$11:$M$19999)</f>
        <v>0</v>
      </c>
      <c r="H753" s="71">
        <f>SUMIF('Nhập'!$J$11:$J$19999,$B753,'Nhập'!$O$11:$O$19999)</f>
        <v>0</v>
      </c>
      <c r="I753" s="71">
        <f>SUMIF(Xuat!$I$11:$I$19999,$B753,Xuat!$K$11:$K$19999)</f>
        <v>0</v>
      </c>
      <c r="J753" s="71">
        <f>SUMIF(Xuat!$I$11:$I$19999,$B753,Xuat!$K$11:$K$19999)</f>
        <v>0</v>
      </c>
      <c r="K753" s="71">
        <f t="shared" ref="K753:L753" si="1492">E753+G753-I753</f>
        <v>0</v>
      </c>
      <c r="L753" s="71">
        <f t="shared" si="1492"/>
        <v>0</v>
      </c>
      <c r="M753" s="71">
        <f t="shared" ref="M753:N753" si="1493">E753+G753</f>
        <v>0</v>
      </c>
      <c r="N753" s="71">
        <f t="shared" si="1493"/>
        <v>0</v>
      </c>
      <c r="O753" s="73" t="str">
        <f t="shared" si="5"/>
        <v/>
      </c>
      <c r="P753" s="71">
        <f t="shared" si="6"/>
        <v>0</v>
      </c>
      <c r="Q753" s="74"/>
      <c r="R753" s="75"/>
      <c r="S753" s="75"/>
      <c r="T753" s="75"/>
      <c r="U753" s="75"/>
      <c r="V753" s="75"/>
      <c r="W753" s="75"/>
      <c r="X753" s="75"/>
      <c r="Y753" s="75"/>
      <c r="Z753" s="75"/>
    </row>
    <row r="754" ht="18.75" customHeight="1">
      <c r="A754" s="65"/>
      <c r="B754" s="66"/>
      <c r="C754" s="67" t="str">
        <f t="shared" si="204"/>
        <v/>
      </c>
      <c r="D754" s="68" t="str">
        <f t="shared" si="205"/>
        <v/>
      </c>
      <c r="E754" s="69"/>
      <c r="F754" s="69"/>
      <c r="G754" s="71">
        <f>SUMIF('Nhập'!$J$11:$J$19999,$B754,'Nhập'!$M$11:$M$19999)</f>
        <v>0</v>
      </c>
      <c r="H754" s="71">
        <f>SUMIF('Nhập'!$J$11:$J$19999,$B754,'Nhập'!$O$11:$O$19999)</f>
        <v>0</v>
      </c>
      <c r="I754" s="71">
        <f>SUMIF(Xuat!$I$11:$I$19999,$B754,Xuat!$K$11:$K$19999)</f>
        <v>0</v>
      </c>
      <c r="J754" s="71">
        <f>SUMIF(Xuat!$I$11:$I$19999,$B754,Xuat!$K$11:$K$19999)</f>
        <v>0</v>
      </c>
      <c r="K754" s="71">
        <f t="shared" ref="K754:L754" si="1494">E754+G754-I754</f>
        <v>0</v>
      </c>
      <c r="L754" s="71">
        <f t="shared" si="1494"/>
        <v>0</v>
      </c>
      <c r="M754" s="71">
        <f t="shared" ref="M754:N754" si="1495">E754+G754</f>
        <v>0</v>
      </c>
      <c r="N754" s="71">
        <f t="shared" si="1495"/>
        <v>0</v>
      </c>
      <c r="O754" s="73" t="str">
        <f t="shared" si="5"/>
        <v/>
      </c>
      <c r="P754" s="71">
        <f t="shared" si="6"/>
        <v>0</v>
      </c>
      <c r="Q754" s="74"/>
      <c r="R754" s="75"/>
      <c r="S754" s="75"/>
      <c r="T754" s="75"/>
      <c r="U754" s="75"/>
      <c r="V754" s="75"/>
      <c r="W754" s="75"/>
      <c r="X754" s="75"/>
      <c r="Y754" s="75"/>
      <c r="Z754" s="75"/>
    </row>
    <row r="755" ht="18.75" customHeight="1">
      <c r="A755" s="65"/>
      <c r="B755" s="66"/>
      <c r="C755" s="67" t="str">
        <f t="shared" si="204"/>
        <v/>
      </c>
      <c r="D755" s="68" t="str">
        <f t="shared" si="205"/>
        <v/>
      </c>
      <c r="E755" s="69"/>
      <c r="F755" s="69"/>
      <c r="G755" s="71">
        <f>SUMIF('Nhập'!$J$11:$J$19999,$B755,'Nhập'!$M$11:$M$19999)</f>
        <v>0</v>
      </c>
      <c r="H755" s="71">
        <f>SUMIF('Nhập'!$J$11:$J$19999,$B755,'Nhập'!$O$11:$O$19999)</f>
        <v>0</v>
      </c>
      <c r="I755" s="71">
        <f>SUMIF(Xuat!$I$11:$I$19999,$B755,Xuat!$K$11:$K$19999)</f>
        <v>0</v>
      </c>
      <c r="J755" s="71">
        <f>SUMIF(Xuat!$I$11:$I$19999,$B755,Xuat!$K$11:$K$19999)</f>
        <v>0</v>
      </c>
      <c r="K755" s="71">
        <f t="shared" ref="K755:L755" si="1496">E755+G755-I755</f>
        <v>0</v>
      </c>
      <c r="L755" s="71">
        <f t="shared" si="1496"/>
        <v>0</v>
      </c>
      <c r="M755" s="71">
        <f t="shared" ref="M755:N755" si="1497">E755+G755</f>
        <v>0</v>
      </c>
      <c r="N755" s="71">
        <f t="shared" si="1497"/>
        <v>0</v>
      </c>
      <c r="O755" s="73" t="str">
        <f t="shared" si="5"/>
        <v/>
      </c>
      <c r="P755" s="71">
        <f t="shared" si="6"/>
        <v>0</v>
      </c>
      <c r="Q755" s="74"/>
      <c r="R755" s="75"/>
      <c r="S755" s="75"/>
      <c r="T755" s="75"/>
      <c r="U755" s="75"/>
      <c r="V755" s="75"/>
      <c r="W755" s="75"/>
      <c r="X755" s="75"/>
      <c r="Y755" s="75"/>
      <c r="Z755" s="75"/>
    </row>
    <row r="756" ht="18.75" customHeight="1">
      <c r="A756" s="65"/>
      <c r="B756" s="66"/>
      <c r="C756" s="67" t="str">
        <f t="shared" si="204"/>
        <v/>
      </c>
      <c r="D756" s="68" t="str">
        <f t="shared" si="205"/>
        <v/>
      </c>
      <c r="E756" s="69"/>
      <c r="F756" s="69"/>
      <c r="G756" s="71">
        <f>SUMIF('Nhập'!$J$11:$J$19999,$B756,'Nhập'!$M$11:$M$19999)</f>
        <v>0</v>
      </c>
      <c r="H756" s="71">
        <f>SUMIF('Nhập'!$J$11:$J$19999,$B756,'Nhập'!$O$11:$O$19999)</f>
        <v>0</v>
      </c>
      <c r="I756" s="71">
        <f>SUMIF(Xuat!$I$11:$I$19999,$B756,Xuat!$K$11:$K$19999)</f>
        <v>0</v>
      </c>
      <c r="J756" s="71">
        <f>SUMIF(Xuat!$I$11:$I$19999,$B756,Xuat!$K$11:$K$19999)</f>
        <v>0</v>
      </c>
      <c r="K756" s="71">
        <f t="shared" ref="K756:L756" si="1498">E756+G756-I756</f>
        <v>0</v>
      </c>
      <c r="L756" s="71">
        <f t="shared" si="1498"/>
        <v>0</v>
      </c>
      <c r="M756" s="71">
        <f t="shared" ref="M756:N756" si="1499">E756+G756</f>
        <v>0</v>
      </c>
      <c r="N756" s="71">
        <f t="shared" si="1499"/>
        <v>0</v>
      </c>
      <c r="O756" s="73" t="str">
        <f t="shared" si="5"/>
        <v/>
      </c>
      <c r="P756" s="71">
        <f t="shared" si="6"/>
        <v>0</v>
      </c>
      <c r="Q756" s="74"/>
      <c r="R756" s="75"/>
      <c r="S756" s="75"/>
      <c r="T756" s="75"/>
      <c r="U756" s="75"/>
      <c r="V756" s="75"/>
      <c r="W756" s="75"/>
      <c r="X756" s="75"/>
      <c r="Y756" s="75"/>
      <c r="Z756" s="75"/>
    </row>
    <row r="757" ht="18.75" customHeight="1">
      <c r="A757" s="65"/>
      <c r="B757" s="66"/>
      <c r="C757" s="67" t="str">
        <f t="shared" si="204"/>
        <v/>
      </c>
      <c r="D757" s="68" t="str">
        <f t="shared" si="205"/>
        <v/>
      </c>
      <c r="E757" s="69"/>
      <c r="F757" s="69"/>
      <c r="G757" s="71">
        <f>SUMIF('Nhập'!$J$11:$J$19999,$B757,'Nhập'!$M$11:$M$19999)</f>
        <v>0</v>
      </c>
      <c r="H757" s="71">
        <f>SUMIF('Nhập'!$J$11:$J$19999,$B757,'Nhập'!$O$11:$O$19999)</f>
        <v>0</v>
      </c>
      <c r="I757" s="71">
        <f>SUMIF(Xuat!$I$11:$I$19999,$B757,Xuat!$K$11:$K$19999)</f>
        <v>0</v>
      </c>
      <c r="J757" s="71">
        <f>SUMIF(Xuat!$I$11:$I$19999,$B757,Xuat!$K$11:$K$19999)</f>
        <v>0</v>
      </c>
      <c r="K757" s="71">
        <f t="shared" ref="K757:L757" si="1500">E757+G757-I757</f>
        <v>0</v>
      </c>
      <c r="L757" s="71">
        <f t="shared" si="1500"/>
        <v>0</v>
      </c>
      <c r="M757" s="71">
        <f t="shared" ref="M757:N757" si="1501">E757+G757</f>
        <v>0</v>
      </c>
      <c r="N757" s="71">
        <f t="shared" si="1501"/>
        <v>0</v>
      </c>
      <c r="O757" s="73" t="str">
        <f t="shared" si="5"/>
        <v/>
      </c>
      <c r="P757" s="71">
        <f t="shared" si="6"/>
        <v>0</v>
      </c>
      <c r="Q757" s="74"/>
      <c r="R757" s="75"/>
      <c r="S757" s="75"/>
      <c r="T757" s="75"/>
      <c r="U757" s="75"/>
      <c r="V757" s="75"/>
      <c r="W757" s="75"/>
      <c r="X757" s="75"/>
      <c r="Y757" s="75"/>
      <c r="Z757" s="75"/>
    </row>
    <row r="758" ht="18.75" customHeight="1">
      <c r="A758" s="65"/>
      <c r="B758" s="66"/>
      <c r="C758" s="67" t="str">
        <f t="shared" si="204"/>
        <v/>
      </c>
      <c r="D758" s="68" t="str">
        <f t="shared" si="205"/>
        <v/>
      </c>
      <c r="E758" s="69"/>
      <c r="F758" s="69"/>
      <c r="G758" s="71">
        <f>SUMIF('Nhập'!$J$11:$J$19999,$B758,'Nhập'!$M$11:$M$19999)</f>
        <v>0</v>
      </c>
      <c r="H758" s="71">
        <f>SUMIF('Nhập'!$J$11:$J$19999,$B758,'Nhập'!$O$11:$O$19999)</f>
        <v>0</v>
      </c>
      <c r="I758" s="71">
        <f>SUMIF(Xuat!$I$11:$I$19999,$B758,Xuat!$K$11:$K$19999)</f>
        <v>0</v>
      </c>
      <c r="J758" s="71">
        <f>SUMIF(Xuat!$I$11:$I$19999,$B758,Xuat!$K$11:$K$19999)</f>
        <v>0</v>
      </c>
      <c r="K758" s="71">
        <f t="shared" ref="K758:L758" si="1502">E758+G758-I758</f>
        <v>0</v>
      </c>
      <c r="L758" s="71">
        <f t="shared" si="1502"/>
        <v>0</v>
      </c>
      <c r="M758" s="71">
        <f t="shared" ref="M758:N758" si="1503">E758+G758</f>
        <v>0</v>
      </c>
      <c r="N758" s="71">
        <f t="shared" si="1503"/>
        <v>0</v>
      </c>
      <c r="O758" s="73" t="str">
        <f t="shared" si="5"/>
        <v/>
      </c>
      <c r="P758" s="71">
        <f t="shared" si="6"/>
        <v>0</v>
      </c>
      <c r="Q758" s="74"/>
      <c r="R758" s="75"/>
      <c r="S758" s="75"/>
      <c r="T758" s="75"/>
      <c r="U758" s="75"/>
      <c r="V758" s="75"/>
      <c r="W758" s="75"/>
      <c r="X758" s="75"/>
      <c r="Y758" s="75"/>
      <c r="Z758" s="75"/>
    </row>
    <row r="759" ht="18.75" customHeight="1">
      <c r="A759" s="65"/>
      <c r="B759" s="66"/>
      <c r="C759" s="67" t="str">
        <f t="shared" si="204"/>
        <v/>
      </c>
      <c r="D759" s="68" t="str">
        <f t="shared" si="205"/>
        <v/>
      </c>
      <c r="E759" s="69"/>
      <c r="F759" s="69"/>
      <c r="G759" s="71">
        <f>SUMIF('Nhập'!$J$11:$J$19999,$B759,'Nhập'!$M$11:$M$19999)</f>
        <v>0</v>
      </c>
      <c r="H759" s="71">
        <f>SUMIF('Nhập'!$J$11:$J$19999,$B759,'Nhập'!$O$11:$O$19999)</f>
        <v>0</v>
      </c>
      <c r="I759" s="71">
        <f>SUMIF(Xuat!$I$11:$I$19999,$B759,Xuat!$K$11:$K$19999)</f>
        <v>0</v>
      </c>
      <c r="J759" s="71">
        <f>SUMIF(Xuat!$I$11:$I$19999,$B759,Xuat!$K$11:$K$19999)</f>
        <v>0</v>
      </c>
      <c r="K759" s="71">
        <f t="shared" ref="K759:L759" si="1504">E759+G759-I759</f>
        <v>0</v>
      </c>
      <c r="L759" s="71">
        <f t="shared" si="1504"/>
        <v>0</v>
      </c>
      <c r="M759" s="71">
        <f t="shared" ref="M759:N759" si="1505">E759+G759</f>
        <v>0</v>
      </c>
      <c r="N759" s="71">
        <f t="shared" si="1505"/>
        <v>0</v>
      </c>
      <c r="O759" s="73" t="str">
        <f t="shared" si="5"/>
        <v/>
      </c>
      <c r="P759" s="71">
        <f t="shared" si="6"/>
        <v>0</v>
      </c>
      <c r="Q759" s="74"/>
      <c r="R759" s="75"/>
      <c r="S759" s="75"/>
      <c r="T759" s="75"/>
      <c r="U759" s="75"/>
      <c r="V759" s="75"/>
      <c r="W759" s="75"/>
      <c r="X759" s="75"/>
      <c r="Y759" s="75"/>
      <c r="Z759" s="75"/>
    </row>
    <row r="760" ht="18.75" customHeight="1">
      <c r="A760" s="65"/>
      <c r="B760" s="66"/>
      <c r="C760" s="67" t="str">
        <f t="shared" si="204"/>
        <v/>
      </c>
      <c r="D760" s="68" t="str">
        <f t="shared" si="205"/>
        <v/>
      </c>
      <c r="E760" s="69"/>
      <c r="F760" s="69"/>
      <c r="G760" s="71">
        <f>SUMIF('Nhập'!$J$11:$J$19999,$B760,'Nhập'!$M$11:$M$19999)</f>
        <v>0</v>
      </c>
      <c r="H760" s="71">
        <f>SUMIF('Nhập'!$J$11:$J$19999,$B760,'Nhập'!$O$11:$O$19999)</f>
        <v>0</v>
      </c>
      <c r="I760" s="71">
        <f>SUMIF(Xuat!$I$11:$I$19999,$B760,Xuat!$K$11:$K$19999)</f>
        <v>0</v>
      </c>
      <c r="J760" s="71">
        <f>SUMIF(Xuat!$I$11:$I$19999,$B760,Xuat!$K$11:$K$19999)</f>
        <v>0</v>
      </c>
      <c r="K760" s="71">
        <f t="shared" ref="K760:L760" si="1506">E760+G760-I760</f>
        <v>0</v>
      </c>
      <c r="L760" s="71">
        <f t="shared" si="1506"/>
        <v>0</v>
      </c>
      <c r="M760" s="71">
        <f t="shared" ref="M760:N760" si="1507">E760+G760</f>
        <v>0</v>
      </c>
      <c r="N760" s="71">
        <f t="shared" si="1507"/>
        <v>0</v>
      </c>
      <c r="O760" s="73" t="str">
        <f t="shared" si="5"/>
        <v/>
      </c>
      <c r="P760" s="71">
        <f t="shared" si="6"/>
        <v>0</v>
      </c>
      <c r="Q760" s="74"/>
      <c r="R760" s="75"/>
      <c r="S760" s="75"/>
      <c r="T760" s="75"/>
      <c r="U760" s="75"/>
      <c r="V760" s="75"/>
      <c r="W760" s="75"/>
      <c r="X760" s="75"/>
      <c r="Y760" s="75"/>
      <c r="Z760" s="75"/>
    </row>
    <row r="761" ht="18.75" customHeight="1">
      <c r="A761" s="65"/>
      <c r="B761" s="66"/>
      <c r="C761" s="67" t="str">
        <f t="shared" si="204"/>
        <v/>
      </c>
      <c r="D761" s="68" t="str">
        <f t="shared" si="205"/>
        <v/>
      </c>
      <c r="E761" s="69"/>
      <c r="F761" s="69"/>
      <c r="G761" s="71">
        <f>SUMIF('Nhập'!$J$11:$J$19999,$B761,'Nhập'!$M$11:$M$19999)</f>
        <v>0</v>
      </c>
      <c r="H761" s="71">
        <f>SUMIF('Nhập'!$J$11:$J$19999,$B761,'Nhập'!$O$11:$O$19999)</f>
        <v>0</v>
      </c>
      <c r="I761" s="71">
        <f>SUMIF(Xuat!$I$11:$I$19999,$B761,Xuat!$K$11:$K$19999)</f>
        <v>0</v>
      </c>
      <c r="J761" s="71">
        <f>SUMIF(Xuat!$I$11:$I$19999,$B761,Xuat!$K$11:$K$19999)</f>
        <v>0</v>
      </c>
      <c r="K761" s="71">
        <f t="shared" ref="K761:L761" si="1508">E761+G761-I761</f>
        <v>0</v>
      </c>
      <c r="L761" s="71">
        <f t="shared" si="1508"/>
        <v>0</v>
      </c>
      <c r="M761" s="71">
        <f t="shared" ref="M761:N761" si="1509">E761+G761</f>
        <v>0</v>
      </c>
      <c r="N761" s="71">
        <f t="shared" si="1509"/>
        <v>0</v>
      </c>
      <c r="O761" s="73" t="str">
        <f t="shared" si="5"/>
        <v/>
      </c>
      <c r="P761" s="71">
        <f t="shared" si="6"/>
        <v>0</v>
      </c>
      <c r="Q761" s="74"/>
      <c r="R761" s="75"/>
      <c r="S761" s="75"/>
      <c r="T761" s="75"/>
      <c r="U761" s="75"/>
      <c r="V761" s="75"/>
      <c r="W761" s="75"/>
      <c r="X761" s="75"/>
      <c r="Y761" s="75"/>
      <c r="Z761" s="75"/>
    </row>
    <row r="762" ht="18.75" customHeight="1">
      <c r="A762" s="65"/>
      <c r="B762" s="66"/>
      <c r="C762" s="67" t="str">
        <f t="shared" si="204"/>
        <v/>
      </c>
      <c r="D762" s="68" t="str">
        <f t="shared" si="205"/>
        <v/>
      </c>
      <c r="E762" s="69"/>
      <c r="F762" s="69"/>
      <c r="G762" s="71">
        <f>SUMIF('Nhập'!$J$11:$J$19999,$B762,'Nhập'!$M$11:$M$19999)</f>
        <v>0</v>
      </c>
      <c r="H762" s="71">
        <f>SUMIF('Nhập'!$J$11:$J$19999,$B762,'Nhập'!$O$11:$O$19999)</f>
        <v>0</v>
      </c>
      <c r="I762" s="71">
        <f>SUMIF(Xuat!$I$11:$I$19999,$B762,Xuat!$K$11:$K$19999)</f>
        <v>0</v>
      </c>
      <c r="J762" s="71">
        <f>SUMIF(Xuat!$I$11:$I$19999,$B762,Xuat!$K$11:$K$19999)</f>
        <v>0</v>
      </c>
      <c r="K762" s="71">
        <f t="shared" ref="K762:L762" si="1510">E762+G762-I762</f>
        <v>0</v>
      </c>
      <c r="L762" s="71">
        <f t="shared" si="1510"/>
        <v>0</v>
      </c>
      <c r="M762" s="71">
        <f t="shared" ref="M762:N762" si="1511">E762+G762</f>
        <v>0</v>
      </c>
      <c r="N762" s="71">
        <f t="shared" si="1511"/>
        <v>0</v>
      </c>
      <c r="O762" s="73" t="str">
        <f t="shared" si="5"/>
        <v/>
      </c>
      <c r="P762" s="71">
        <f t="shared" si="6"/>
        <v>0</v>
      </c>
      <c r="Q762" s="74"/>
      <c r="R762" s="75"/>
      <c r="S762" s="75"/>
      <c r="T762" s="75"/>
      <c r="U762" s="75"/>
      <c r="V762" s="75"/>
      <c r="W762" s="75"/>
      <c r="X762" s="75"/>
      <c r="Y762" s="75"/>
      <c r="Z762" s="75"/>
    </row>
    <row r="763" ht="18.75" customHeight="1">
      <c r="A763" s="65"/>
      <c r="B763" s="66"/>
      <c r="C763" s="67" t="str">
        <f t="shared" si="204"/>
        <v/>
      </c>
      <c r="D763" s="68" t="str">
        <f t="shared" si="205"/>
        <v/>
      </c>
      <c r="E763" s="69"/>
      <c r="F763" s="69"/>
      <c r="G763" s="71">
        <f>SUMIF('Nhập'!$J$11:$J$19999,$B763,'Nhập'!$M$11:$M$19999)</f>
        <v>0</v>
      </c>
      <c r="H763" s="71">
        <f>SUMIF('Nhập'!$J$11:$J$19999,$B763,'Nhập'!$O$11:$O$19999)</f>
        <v>0</v>
      </c>
      <c r="I763" s="71">
        <f>SUMIF(Xuat!$I$11:$I$19999,$B763,Xuat!$K$11:$K$19999)</f>
        <v>0</v>
      </c>
      <c r="J763" s="71">
        <f>SUMIF(Xuat!$I$11:$I$19999,$B763,Xuat!$K$11:$K$19999)</f>
        <v>0</v>
      </c>
      <c r="K763" s="71">
        <f t="shared" ref="K763:L763" si="1512">E763+G763-I763</f>
        <v>0</v>
      </c>
      <c r="L763" s="71">
        <f t="shared" si="1512"/>
        <v>0</v>
      </c>
      <c r="M763" s="71">
        <f t="shared" ref="M763:N763" si="1513">E763+G763</f>
        <v>0</v>
      </c>
      <c r="N763" s="71">
        <f t="shared" si="1513"/>
        <v>0</v>
      </c>
      <c r="O763" s="73" t="str">
        <f t="shared" si="5"/>
        <v/>
      </c>
      <c r="P763" s="71">
        <f t="shared" si="6"/>
        <v>0</v>
      </c>
      <c r="Q763" s="74"/>
      <c r="R763" s="75"/>
      <c r="S763" s="75"/>
      <c r="T763" s="75"/>
      <c r="U763" s="75"/>
      <c r="V763" s="75"/>
      <c r="W763" s="75"/>
      <c r="X763" s="75"/>
      <c r="Y763" s="75"/>
      <c r="Z763" s="75"/>
    </row>
    <row r="764" ht="18.75" customHeight="1">
      <c r="A764" s="65"/>
      <c r="B764" s="66"/>
      <c r="C764" s="67" t="str">
        <f t="shared" si="204"/>
        <v/>
      </c>
      <c r="D764" s="68" t="str">
        <f t="shared" si="205"/>
        <v/>
      </c>
      <c r="E764" s="69"/>
      <c r="F764" s="69"/>
      <c r="G764" s="71">
        <f>SUMIF('Nhập'!$J$11:$J$19999,$B764,'Nhập'!$M$11:$M$19999)</f>
        <v>0</v>
      </c>
      <c r="H764" s="71">
        <f>SUMIF('Nhập'!$J$11:$J$19999,$B764,'Nhập'!$O$11:$O$19999)</f>
        <v>0</v>
      </c>
      <c r="I764" s="71">
        <f>SUMIF(Xuat!$I$11:$I$19999,$B764,Xuat!$K$11:$K$19999)</f>
        <v>0</v>
      </c>
      <c r="J764" s="71">
        <f>SUMIF(Xuat!$I$11:$I$19999,$B764,Xuat!$K$11:$K$19999)</f>
        <v>0</v>
      </c>
      <c r="K764" s="71">
        <f t="shared" ref="K764:L764" si="1514">E764+G764-I764</f>
        <v>0</v>
      </c>
      <c r="L764" s="71">
        <f t="shared" si="1514"/>
        <v>0</v>
      </c>
      <c r="M764" s="71">
        <f t="shared" ref="M764:N764" si="1515">E764+G764</f>
        <v>0</v>
      </c>
      <c r="N764" s="71">
        <f t="shared" si="1515"/>
        <v>0</v>
      </c>
      <c r="O764" s="73" t="str">
        <f t="shared" si="5"/>
        <v/>
      </c>
      <c r="P764" s="71">
        <f t="shared" si="6"/>
        <v>0</v>
      </c>
      <c r="Q764" s="74"/>
      <c r="R764" s="75"/>
      <c r="S764" s="75"/>
      <c r="T764" s="75"/>
      <c r="U764" s="75"/>
      <c r="V764" s="75"/>
      <c r="W764" s="75"/>
      <c r="X764" s="75"/>
      <c r="Y764" s="75"/>
      <c r="Z764" s="75"/>
    </row>
    <row r="765" ht="18.75" customHeight="1">
      <c r="A765" s="65"/>
      <c r="B765" s="66"/>
      <c r="C765" s="67" t="str">
        <f t="shared" si="204"/>
        <v/>
      </c>
      <c r="D765" s="68" t="str">
        <f t="shared" si="205"/>
        <v/>
      </c>
      <c r="E765" s="69"/>
      <c r="F765" s="69"/>
      <c r="G765" s="71">
        <f>SUMIF('Nhập'!$J$11:$J$19999,$B765,'Nhập'!$M$11:$M$19999)</f>
        <v>0</v>
      </c>
      <c r="H765" s="71">
        <f>SUMIF('Nhập'!$J$11:$J$19999,$B765,'Nhập'!$O$11:$O$19999)</f>
        <v>0</v>
      </c>
      <c r="I765" s="71">
        <f>SUMIF(Xuat!$I$11:$I$19999,$B765,Xuat!$K$11:$K$19999)</f>
        <v>0</v>
      </c>
      <c r="J765" s="71">
        <f>SUMIF(Xuat!$I$11:$I$19999,$B765,Xuat!$K$11:$K$19999)</f>
        <v>0</v>
      </c>
      <c r="K765" s="71">
        <f t="shared" ref="K765:L765" si="1516">E765+G765-I765</f>
        <v>0</v>
      </c>
      <c r="L765" s="71">
        <f t="shared" si="1516"/>
        <v>0</v>
      </c>
      <c r="M765" s="71">
        <f t="shared" ref="M765:N765" si="1517">E765+G765</f>
        <v>0</v>
      </c>
      <c r="N765" s="71">
        <f t="shared" si="1517"/>
        <v>0</v>
      </c>
      <c r="O765" s="73" t="str">
        <f t="shared" si="5"/>
        <v/>
      </c>
      <c r="P765" s="71">
        <f t="shared" si="6"/>
        <v>0</v>
      </c>
      <c r="Q765" s="74"/>
      <c r="R765" s="75"/>
      <c r="S765" s="75"/>
      <c r="T765" s="75"/>
      <c r="U765" s="75"/>
      <c r="V765" s="75"/>
      <c r="W765" s="75"/>
      <c r="X765" s="75"/>
      <c r="Y765" s="75"/>
      <c r="Z765" s="75"/>
    </row>
    <row r="766" ht="18.75" customHeight="1">
      <c r="A766" s="65"/>
      <c r="B766" s="66"/>
      <c r="C766" s="67" t="str">
        <f t="shared" si="204"/>
        <v/>
      </c>
      <c r="D766" s="68" t="str">
        <f t="shared" si="205"/>
        <v/>
      </c>
      <c r="E766" s="69"/>
      <c r="F766" s="69"/>
      <c r="G766" s="71">
        <f>SUMIF('Nhập'!$J$11:$J$19999,$B766,'Nhập'!$M$11:$M$19999)</f>
        <v>0</v>
      </c>
      <c r="H766" s="71">
        <f>SUMIF('Nhập'!$J$11:$J$19999,$B766,'Nhập'!$O$11:$O$19999)</f>
        <v>0</v>
      </c>
      <c r="I766" s="71">
        <f>SUMIF(Xuat!$I$11:$I$19999,$B766,Xuat!$K$11:$K$19999)</f>
        <v>0</v>
      </c>
      <c r="J766" s="71">
        <f>SUMIF(Xuat!$I$11:$I$19999,$B766,Xuat!$K$11:$K$19999)</f>
        <v>0</v>
      </c>
      <c r="K766" s="71">
        <f t="shared" ref="K766:L766" si="1518">E766+G766-I766</f>
        <v>0</v>
      </c>
      <c r="L766" s="71">
        <f t="shared" si="1518"/>
        <v>0</v>
      </c>
      <c r="M766" s="71">
        <f t="shared" ref="M766:N766" si="1519">E766+G766</f>
        <v>0</v>
      </c>
      <c r="N766" s="71">
        <f t="shared" si="1519"/>
        <v>0</v>
      </c>
      <c r="O766" s="73" t="str">
        <f t="shared" si="5"/>
        <v/>
      </c>
      <c r="P766" s="71">
        <f t="shared" si="6"/>
        <v>0</v>
      </c>
      <c r="Q766" s="74"/>
      <c r="R766" s="75"/>
      <c r="S766" s="75"/>
      <c r="T766" s="75"/>
      <c r="U766" s="75"/>
      <c r="V766" s="75"/>
      <c r="W766" s="75"/>
      <c r="X766" s="75"/>
      <c r="Y766" s="75"/>
      <c r="Z766" s="75"/>
    </row>
    <row r="767" ht="18.75" customHeight="1">
      <c r="A767" s="65"/>
      <c r="B767" s="66"/>
      <c r="C767" s="67" t="str">
        <f t="shared" si="204"/>
        <v/>
      </c>
      <c r="D767" s="68" t="str">
        <f t="shared" si="205"/>
        <v/>
      </c>
      <c r="E767" s="69"/>
      <c r="F767" s="69"/>
      <c r="G767" s="71">
        <f>SUMIF('Nhập'!$J$11:$J$19999,$B767,'Nhập'!$M$11:$M$19999)</f>
        <v>0</v>
      </c>
      <c r="H767" s="71">
        <f>SUMIF('Nhập'!$J$11:$J$19999,$B767,'Nhập'!$O$11:$O$19999)</f>
        <v>0</v>
      </c>
      <c r="I767" s="71">
        <f>SUMIF(Xuat!$I$11:$I$19999,$B767,Xuat!$K$11:$K$19999)</f>
        <v>0</v>
      </c>
      <c r="J767" s="71">
        <f>SUMIF(Xuat!$I$11:$I$19999,$B767,Xuat!$K$11:$K$19999)</f>
        <v>0</v>
      </c>
      <c r="K767" s="71">
        <f t="shared" ref="K767:L767" si="1520">E767+G767-I767</f>
        <v>0</v>
      </c>
      <c r="L767" s="71">
        <f t="shared" si="1520"/>
        <v>0</v>
      </c>
      <c r="M767" s="71">
        <f t="shared" ref="M767:N767" si="1521">E767+G767</f>
        <v>0</v>
      </c>
      <c r="N767" s="71">
        <f t="shared" si="1521"/>
        <v>0</v>
      </c>
      <c r="O767" s="73" t="str">
        <f t="shared" si="5"/>
        <v/>
      </c>
      <c r="P767" s="71">
        <f t="shared" si="6"/>
        <v>0</v>
      </c>
      <c r="Q767" s="74"/>
      <c r="R767" s="75"/>
      <c r="S767" s="75"/>
      <c r="T767" s="75"/>
      <c r="U767" s="75"/>
      <c r="V767" s="75"/>
      <c r="W767" s="75"/>
      <c r="X767" s="75"/>
      <c r="Y767" s="75"/>
      <c r="Z767" s="75"/>
    </row>
    <row r="768" ht="18.75" customHeight="1">
      <c r="A768" s="65"/>
      <c r="B768" s="66"/>
      <c r="C768" s="67" t="str">
        <f t="shared" si="204"/>
        <v/>
      </c>
      <c r="D768" s="68" t="str">
        <f t="shared" si="205"/>
        <v/>
      </c>
      <c r="E768" s="69"/>
      <c r="F768" s="69"/>
      <c r="G768" s="71">
        <f>SUMIF('Nhập'!$J$11:$J$19999,$B768,'Nhập'!$M$11:$M$19999)</f>
        <v>0</v>
      </c>
      <c r="H768" s="71">
        <f>SUMIF('Nhập'!$J$11:$J$19999,$B768,'Nhập'!$O$11:$O$19999)</f>
        <v>0</v>
      </c>
      <c r="I768" s="71">
        <f>SUMIF(Xuat!$I$11:$I$19999,$B768,Xuat!$K$11:$K$19999)</f>
        <v>0</v>
      </c>
      <c r="J768" s="71">
        <f>SUMIF(Xuat!$I$11:$I$19999,$B768,Xuat!$K$11:$K$19999)</f>
        <v>0</v>
      </c>
      <c r="K768" s="71">
        <f t="shared" ref="K768:L768" si="1522">E768+G768-I768</f>
        <v>0</v>
      </c>
      <c r="L768" s="71">
        <f t="shared" si="1522"/>
        <v>0</v>
      </c>
      <c r="M768" s="71">
        <f t="shared" ref="M768:N768" si="1523">E768+G768</f>
        <v>0</v>
      </c>
      <c r="N768" s="71">
        <f t="shared" si="1523"/>
        <v>0</v>
      </c>
      <c r="O768" s="73" t="str">
        <f t="shared" si="5"/>
        <v/>
      </c>
      <c r="P768" s="71">
        <f t="shared" si="6"/>
        <v>0</v>
      </c>
      <c r="Q768" s="74"/>
      <c r="R768" s="75"/>
      <c r="S768" s="75"/>
      <c r="T768" s="75"/>
      <c r="U768" s="75"/>
      <c r="V768" s="75"/>
      <c r="W768" s="75"/>
      <c r="X768" s="75"/>
      <c r="Y768" s="75"/>
      <c r="Z768" s="75"/>
    </row>
    <row r="769" ht="18.75" customHeight="1">
      <c r="A769" s="65"/>
      <c r="B769" s="66"/>
      <c r="C769" s="67" t="str">
        <f t="shared" si="204"/>
        <v/>
      </c>
      <c r="D769" s="68" t="str">
        <f t="shared" si="205"/>
        <v/>
      </c>
      <c r="E769" s="69"/>
      <c r="F769" s="69"/>
      <c r="G769" s="71">
        <f>SUMIF('Nhập'!$J$11:$J$19999,$B769,'Nhập'!$M$11:$M$19999)</f>
        <v>0</v>
      </c>
      <c r="H769" s="71">
        <f>SUMIF('Nhập'!$J$11:$J$19999,$B769,'Nhập'!$O$11:$O$19999)</f>
        <v>0</v>
      </c>
      <c r="I769" s="71">
        <f>SUMIF(Xuat!$I$11:$I$19999,$B769,Xuat!$K$11:$K$19999)</f>
        <v>0</v>
      </c>
      <c r="J769" s="71">
        <f>SUMIF(Xuat!$I$11:$I$19999,$B769,Xuat!$K$11:$K$19999)</f>
        <v>0</v>
      </c>
      <c r="K769" s="71">
        <f t="shared" ref="K769:L769" si="1524">E769+G769-I769</f>
        <v>0</v>
      </c>
      <c r="L769" s="71">
        <f t="shared" si="1524"/>
        <v>0</v>
      </c>
      <c r="M769" s="71">
        <f t="shared" ref="M769:N769" si="1525">E769+G769</f>
        <v>0</v>
      </c>
      <c r="N769" s="71">
        <f t="shared" si="1525"/>
        <v>0</v>
      </c>
      <c r="O769" s="73" t="str">
        <f t="shared" si="5"/>
        <v/>
      </c>
      <c r="P769" s="71">
        <f t="shared" si="6"/>
        <v>0</v>
      </c>
      <c r="Q769" s="74"/>
      <c r="R769" s="75"/>
      <c r="S769" s="75"/>
      <c r="T769" s="75"/>
      <c r="U769" s="75"/>
      <c r="V769" s="75"/>
      <c r="W769" s="75"/>
      <c r="X769" s="75"/>
      <c r="Y769" s="75"/>
      <c r="Z769" s="75"/>
    </row>
    <row r="770" ht="18.75" customHeight="1">
      <c r="A770" s="65"/>
      <c r="B770" s="66"/>
      <c r="C770" s="67" t="str">
        <f t="shared" si="204"/>
        <v/>
      </c>
      <c r="D770" s="68" t="str">
        <f t="shared" si="205"/>
        <v/>
      </c>
      <c r="E770" s="69"/>
      <c r="F770" s="69"/>
      <c r="G770" s="71">
        <f>SUMIF('Nhập'!$J$11:$J$19999,$B770,'Nhập'!$M$11:$M$19999)</f>
        <v>0</v>
      </c>
      <c r="H770" s="71">
        <f>SUMIF('Nhập'!$J$11:$J$19999,$B770,'Nhập'!$O$11:$O$19999)</f>
        <v>0</v>
      </c>
      <c r="I770" s="71">
        <f>SUMIF(Xuat!$I$11:$I$19999,$B770,Xuat!$K$11:$K$19999)</f>
        <v>0</v>
      </c>
      <c r="J770" s="71">
        <f>SUMIF(Xuat!$I$11:$I$19999,$B770,Xuat!$K$11:$K$19999)</f>
        <v>0</v>
      </c>
      <c r="K770" s="71">
        <f t="shared" ref="K770:L770" si="1526">E770+G770-I770</f>
        <v>0</v>
      </c>
      <c r="L770" s="71">
        <f t="shared" si="1526"/>
        <v>0</v>
      </c>
      <c r="M770" s="71">
        <f t="shared" ref="M770:N770" si="1527">E770+G770</f>
        <v>0</v>
      </c>
      <c r="N770" s="71">
        <f t="shared" si="1527"/>
        <v>0</v>
      </c>
      <c r="O770" s="73" t="str">
        <f t="shared" si="5"/>
        <v/>
      </c>
      <c r="P770" s="71">
        <f t="shared" si="6"/>
        <v>0</v>
      </c>
      <c r="Q770" s="74"/>
      <c r="R770" s="75"/>
      <c r="S770" s="75"/>
      <c r="T770" s="75"/>
      <c r="U770" s="75"/>
      <c r="V770" s="75"/>
      <c r="W770" s="75"/>
      <c r="X770" s="75"/>
      <c r="Y770" s="75"/>
      <c r="Z770" s="75"/>
    </row>
    <row r="771" ht="18.75" customHeight="1">
      <c r="A771" s="65"/>
      <c r="B771" s="66"/>
      <c r="C771" s="67" t="str">
        <f t="shared" si="204"/>
        <v/>
      </c>
      <c r="D771" s="68" t="str">
        <f t="shared" si="205"/>
        <v/>
      </c>
      <c r="E771" s="69"/>
      <c r="F771" s="69"/>
      <c r="G771" s="71">
        <f>SUMIF('Nhập'!$J$11:$J$19999,$B771,'Nhập'!$M$11:$M$19999)</f>
        <v>0</v>
      </c>
      <c r="H771" s="71">
        <f>SUMIF('Nhập'!$J$11:$J$19999,$B771,'Nhập'!$O$11:$O$19999)</f>
        <v>0</v>
      </c>
      <c r="I771" s="71">
        <f>SUMIF(Xuat!$I$11:$I$19999,$B771,Xuat!$K$11:$K$19999)</f>
        <v>0</v>
      </c>
      <c r="J771" s="71">
        <f>SUMIF(Xuat!$I$11:$I$19999,$B771,Xuat!$K$11:$K$19999)</f>
        <v>0</v>
      </c>
      <c r="K771" s="71">
        <f t="shared" ref="K771:L771" si="1528">E771+G771-I771</f>
        <v>0</v>
      </c>
      <c r="L771" s="71">
        <f t="shared" si="1528"/>
        <v>0</v>
      </c>
      <c r="M771" s="71">
        <f t="shared" ref="M771:N771" si="1529">E771+G771</f>
        <v>0</v>
      </c>
      <c r="N771" s="71">
        <f t="shared" si="1529"/>
        <v>0</v>
      </c>
      <c r="O771" s="73" t="str">
        <f t="shared" si="5"/>
        <v/>
      </c>
      <c r="P771" s="71">
        <f t="shared" si="6"/>
        <v>0</v>
      </c>
      <c r="Q771" s="74"/>
      <c r="R771" s="75"/>
      <c r="S771" s="75"/>
      <c r="T771" s="75"/>
      <c r="U771" s="75"/>
      <c r="V771" s="75"/>
      <c r="W771" s="75"/>
      <c r="X771" s="75"/>
      <c r="Y771" s="75"/>
      <c r="Z771" s="75"/>
    </row>
    <row r="772" ht="18.75" customHeight="1">
      <c r="A772" s="65"/>
      <c r="B772" s="66"/>
      <c r="C772" s="67" t="str">
        <f t="shared" si="204"/>
        <v/>
      </c>
      <c r="D772" s="68" t="str">
        <f t="shared" si="205"/>
        <v/>
      </c>
      <c r="E772" s="69"/>
      <c r="F772" s="69"/>
      <c r="G772" s="71">
        <f>SUMIF('Nhập'!$J$11:$J$19999,$B772,'Nhập'!$M$11:$M$19999)</f>
        <v>0</v>
      </c>
      <c r="H772" s="71">
        <f>SUMIF('Nhập'!$J$11:$J$19999,$B772,'Nhập'!$O$11:$O$19999)</f>
        <v>0</v>
      </c>
      <c r="I772" s="71">
        <f>SUMIF(Xuat!$I$11:$I$19999,$B772,Xuat!$K$11:$K$19999)</f>
        <v>0</v>
      </c>
      <c r="J772" s="71">
        <f>SUMIF(Xuat!$I$11:$I$19999,$B772,Xuat!$K$11:$K$19999)</f>
        <v>0</v>
      </c>
      <c r="K772" s="71">
        <f t="shared" ref="K772:L772" si="1530">E772+G772-I772</f>
        <v>0</v>
      </c>
      <c r="L772" s="71">
        <f t="shared" si="1530"/>
        <v>0</v>
      </c>
      <c r="M772" s="71">
        <f t="shared" ref="M772:N772" si="1531">E772+G772</f>
        <v>0</v>
      </c>
      <c r="N772" s="71">
        <f t="shared" si="1531"/>
        <v>0</v>
      </c>
      <c r="O772" s="73" t="str">
        <f t="shared" si="5"/>
        <v/>
      </c>
      <c r="P772" s="71">
        <f t="shared" si="6"/>
        <v>0</v>
      </c>
      <c r="Q772" s="74"/>
      <c r="R772" s="75"/>
      <c r="S772" s="75"/>
      <c r="T772" s="75"/>
      <c r="U772" s="75"/>
      <c r="V772" s="75"/>
      <c r="W772" s="75"/>
      <c r="X772" s="75"/>
      <c r="Y772" s="75"/>
      <c r="Z772" s="75"/>
    </row>
    <row r="773" ht="18.75" customHeight="1">
      <c r="A773" s="65"/>
      <c r="B773" s="66"/>
      <c r="C773" s="67" t="str">
        <f t="shared" si="204"/>
        <v/>
      </c>
      <c r="D773" s="68" t="str">
        <f t="shared" si="205"/>
        <v/>
      </c>
      <c r="E773" s="69"/>
      <c r="F773" s="69"/>
      <c r="G773" s="71">
        <f>SUMIF('Nhập'!$J$11:$J$19999,$B773,'Nhập'!$M$11:$M$19999)</f>
        <v>0</v>
      </c>
      <c r="H773" s="71">
        <f>SUMIF('Nhập'!$J$11:$J$19999,$B773,'Nhập'!$O$11:$O$19999)</f>
        <v>0</v>
      </c>
      <c r="I773" s="71">
        <f>SUMIF(Xuat!$I$11:$I$19999,$B773,Xuat!$K$11:$K$19999)</f>
        <v>0</v>
      </c>
      <c r="J773" s="71">
        <f>SUMIF(Xuat!$I$11:$I$19999,$B773,Xuat!$K$11:$K$19999)</f>
        <v>0</v>
      </c>
      <c r="K773" s="71">
        <f t="shared" ref="K773:L773" si="1532">E773+G773-I773</f>
        <v>0</v>
      </c>
      <c r="L773" s="71">
        <f t="shared" si="1532"/>
        <v>0</v>
      </c>
      <c r="M773" s="71">
        <f t="shared" ref="M773:N773" si="1533">E773+G773</f>
        <v>0</v>
      </c>
      <c r="N773" s="71">
        <f t="shared" si="1533"/>
        <v>0</v>
      </c>
      <c r="O773" s="73" t="str">
        <f t="shared" si="5"/>
        <v/>
      </c>
      <c r="P773" s="71">
        <f t="shared" si="6"/>
        <v>0</v>
      </c>
      <c r="Q773" s="74"/>
      <c r="R773" s="75"/>
      <c r="S773" s="75"/>
      <c r="T773" s="75"/>
      <c r="U773" s="75"/>
      <c r="V773" s="75"/>
      <c r="W773" s="75"/>
      <c r="X773" s="75"/>
      <c r="Y773" s="75"/>
      <c r="Z773" s="75"/>
    </row>
    <row r="774" ht="18.75" customHeight="1">
      <c r="A774" s="65"/>
      <c r="B774" s="66"/>
      <c r="C774" s="67" t="str">
        <f t="shared" si="204"/>
        <v/>
      </c>
      <c r="D774" s="68" t="str">
        <f t="shared" si="205"/>
        <v/>
      </c>
      <c r="E774" s="69"/>
      <c r="F774" s="69"/>
      <c r="G774" s="71">
        <f>SUMIF('Nhập'!$J$11:$J$19999,$B774,'Nhập'!$M$11:$M$19999)</f>
        <v>0</v>
      </c>
      <c r="H774" s="71">
        <f>SUMIF('Nhập'!$J$11:$J$19999,$B774,'Nhập'!$O$11:$O$19999)</f>
        <v>0</v>
      </c>
      <c r="I774" s="71">
        <f>SUMIF(Xuat!$I$11:$I$19999,$B774,Xuat!$K$11:$K$19999)</f>
        <v>0</v>
      </c>
      <c r="J774" s="71">
        <f>SUMIF(Xuat!$I$11:$I$19999,$B774,Xuat!$K$11:$K$19999)</f>
        <v>0</v>
      </c>
      <c r="K774" s="71">
        <f t="shared" ref="K774:L774" si="1534">E774+G774-I774</f>
        <v>0</v>
      </c>
      <c r="L774" s="71">
        <f t="shared" si="1534"/>
        <v>0</v>
      </c>
      <c r="M774" s="71">
        <f t="shared" ref="M774:N774" si="1535">E774+G774</f>
        <v>0</v>
      </c>
      <c r="N774" s="71">
        <f t="shared" si="1535"/>
        <v>0</v>
      </c>
      <c r="O774" s="73" t="str">
        <f t="shared" si="5"/>
        <v/>
      </c>
      <c r="P774" s="71">
        <f t="shared" si="6"/>
        <v>0</v>
      </c>
      <c r="Q774" s="74"/>
      <c r="R774" s="75"/>
      <c r="S774" s="75"/>
      <c r="T774" s="75"/>
      <c r="U774" s="75"/>
      <c r="V774" s="75"/>
      <c r="W774" s="75"/>
      <c r="X774" s="75"/>
      <c r="Y774" s="75"/>
      <c r="Z774" s="75"/>
    </row>
    <row r="775" ht="18.75" customHeight="1">
      <c r="A775" s="65"/>
      <c r="B775" s="66"/>
      <c r="C775" s="67" t="str">
        <f t="shared" si="204"/>
        <v/>
      </c>
      <c r="D775" s="68" t="str">
        <f t="shared" si="205"/>
        <v/>
      </c>
      <c r="E775" s="69"/>
      <c r="F775" s="69"/>
      <c r="G775" s="71">
        <f>SUMIF('Nhập'!$J$11:$J$19999,$B775,'Nhập'!$M$11:$M$19999)</f>
        <v>0</v>
      </c>
      <c r="H775" s="71">
        <f>SUMIF('Nhập'!$J$11:$J$19999,$B775,'Nhập'!$O$11:$O$19999)</f>
        <v>0</v>
      </c>
      <c r="I775" s="71">
        <f>SUMIF(Xuat!$I$11:$I$19999,$B775,Xuat!$K$11:$K$19999)</f>
        <v>0</v>
      </c>
      <c r="J775" s="71">
        <f>SUMIF(Xuat!$I$11:$I$19999,$B775,Xuat!$K$11:$K$19999)</f>
        <v>0</v>
      </c>
      <c r="K775" s="71">
        <f t="shared" ref="K775:L775" si="1536">E775+G775-I775</f>
        <v>0</v>
      </c>
      <c r="L775" s="71">
        <f t="shared" si="1536"/>
        <v>0</v>
      </c>
      <c r="M775" s="71">
        <f t="shared" ref="M775:N775" si="1537">E775+G775</f>
        <v>0</v>
      </c>
      <c r="N775" s="71">
        <f t="shared" si="1537"/>
        <v>0</v>
      </c>
      <c r="O775" s="73" t="str">
        <f t="shared" si="5"/>
        <v/>
      </c>
      <c r="P775" s="71">
        <f t="shared" si="6"/>
        <v>0</v>
      </c>
      <c r="Q775" s="74"/>
      <c r="R775" s="75"/>
      <c r="S775" s="75"/>
      <c r="T775" s="75"/>
      <c r="U775" s="75"/>
      <c r="V775" s="75"/>
      <c r="W775" s="75"/>
      <c r="X775" s="75"/>
      <c r="Y775" s="75"/>
      <c r="Z775" s="75"/>
    </row>
    <row r="776" ht="18.75" customHeight="1">
      <c r="A776" s="65"/>
      <c r="B776" s="66"/>
      <c r="C776" s="67" t="str">
        <f t="shared" si="204"/>
        <v/>
      </c>
      <c r="D776" s="68" t="str">
        <f t="shared" si="205"/>
        <v/>
      </c>
      <c r="E776" s="69"/>
      <c r="F776" s="69"/>
      <c r="G776" s="71">
        <f>SUMIF('Nhập'!$J$11:$J$19999,$B776,'Nhập'!$M$11:$M$19999)</f>
        <v>0</v>
      </c>
      <c r="H776" s="71">
        <f>SUMIF('Nhập'!$J$11:$J$19999,$B776,'Nhập'!$O$11:$O$19999)</f>
        <v>0</v>
      </c>
      <c r="I776" s="71">
        <f>SUMIF(Xuat!$I$11:$I$19999,$B776,Xuat!$K$11:$K$19999)</f>
        <v>0</v>
      </c>
      <c r="J776" s="71">
        <f>SUMIF(Xuat!$I$11:$I$19999,$B776,Xuat!$K$11:$K$19999)</f>
        <v>0</v>
      </c>
      <c r="K776" s="71">
        <f t="shared" ref="K776:L776" si="1538">E776+G776-I776</f>
        <v>0</v>
      </c>
      <c r="L776" s="71">
        <f t="shared" si="1538"/>
        <v>0</v>
      </c>
      <c r="M776" s="71">
        <f t="shared" ref="M776:N776" si="1539">E776+G776</f>
        <v>0</v>
      </c>
      <c r="N776" s="71">
        <f t="shared" si="1539"/>
        <v>0</v>
      </c>
      <c r="O776" s="73" t="str">
        <f t="shared" si="5"/>
        <v/>
      </c>
      <c r="P776" s="71">
        <f t="shared" si="6"/>
        <v>0</v>
      </c>
      <c r="Q776" s="74"/>
      <c r="R776" s="75"/>
      <c r="S776" s="75"/>
      <c r="T776" s="75"/>
      <c r="U776" s="75"/>
      <c r="V776" s="75"/>
      <c r="W776" s="75"/>
      <c r="X776" s="75"/>
      <c r="Y776" s="75"/>
      <c r="Z776" s="75"/>
    </row>
    <row r="777" ht="18.75" customHeight="1">
      <c r="A777" s="65"/>
      <c r="B777" s="66"/>
      <c r="C777" s="67" t="str">
        <f t="shared" si="204"/>
        <v/>
      </c>
      <c r="D777" s="68" t="str">
        <f t="shared" si="205"/>
        <v/>
      </c>
      <c r="E777" s="69"/>
      <c r="F777" s="69"/>
      <c r="G777" s="71">
        <f>SUMIF('Nhập'!$J$11:$J$19999,$B777,'Nhập'!$M$11:$M$19999)</f>
        <v>0</v>
      </c>
      <c r="H777" s="71">
        <f>SUMIF('Nhập'!$J$11:$J$19999,$B777,'Nhập'!$O$11:$O$19999)</f>
        <v>0</v>
      </c>
      <c r="I777" s="71">
        <f>SUMIF(Xuat!$I$11:$I$19999,$B777,Xuat!$K$11:$K$19999)</f>
        <v>0</v>
      </c>
      <c r="J777" s="71">
        <f>SUMIF(Xuat!$I$11:$I$19999,$B777,Xuat!$K$11:$K$19999)</f>
        <v>0</v>
      </c>
      <c r="K777" s="71">
        <f t="shared" ref="K777:L777" si="1540">E777+G777-I777</f>
        <v>0</v>
      </c>
      <c r="L777" s="71">
        <f t="shared" si="1540"/>
        <v>0</v>
      </c>
      <c r="M777" s="71">
        <f t="shared" ref="M777:N777" si="1541">E777+G777</f>
        <v>0</v>
      </c>
      <c r="N777" s="71">
        <f t="shared" si="1541"/>
        <v>0</v>
      </c>
      <c r="O777" s="73" t="str">
        <f t="shared" si="5"/>
        <v/>
      </c>
      <c r="P777" s="71">
        <f t="shared" si="6"/>
        <v>0</v>
      </c>
      <c r="Q777" s="74"/>
      <c r="R777" s="75"/>
      <c r="S777" s="75"/>
      <c r="T777" s="75"/>
      <c r="U777" s="75"/>
      <c r="V777" s="75"/>
      <c r="W777" s="75"/>
      <c r="X777" s="75"/>
      <c r="Y777" s="75"/>
      <c r="Z777" s="75"/>
    </row>
    <row r="778" ht="18.75" customHeight="1">
      <c r="A778" s="65"/>
      <c r="B778" s="66"/>
      <c r="C778" s="67" t="str">
        <f t="shared" si="204"/>
        <v/>
      </c>
      <c r="D778" s="68" t="str">
        <f t="shared" si="205"/>
        <v/>
      </c>
      <c r="E778" s="69"/>
      <c r="F778" s="69"/>
      <c r="G778" s="71">
        <f>SUMIF('Nhập'!$J$11:$J$19999,$B778,'Nhập'!$M$11:$M$19999)</f>
        <v>0</v>
      </c>
      <c r="H778" s="71">
        <f>SUMIF('Nhập'!$J$11:$J$19999,$B778,'Nhập'!$O$11:$O$19999)</f>
        <v>0</v>
      </c>
      <c r="I778" s="71">
        <f>SUMIF(Xuat!$I$11:$I$19999,$B778,Xuat!$K$11:$K$19999)</f>
        <v>0</v>
      </c>
      <c r="J778" s="71">
        <f>SUMIF(Xuat!$I$11:$I$19999,$B778,Xuat!$K$11:$K$19999)</f>
        <v>0</v>
      </c>
      <c r="K778" s="71">
        <f t="shared" ref="K778:L778" si="1542">E778+G778-I778</f>
        <v>0</v>
      </c>
      <c r="L778" s="71">
        <f t="shared" si="1542"/>
        <v>0</v>
      </c>
      <c r="M778" s="71">
        <f t="shared" ref="M778:N778" si="1543">E778+G778</f>
        <v>0</v>
      </c>
      <c r="N778" s="71">
        <f t="shared" si="1543"/>
        <v>0</v>
      </c>
      <c r="O778" s="73" t="str">
        <f t="shared" si="5"/>
        <v/>
      </c>
      <c r="P778" s="71">
        <f t="shared" si="6"/>
        <v>0</v>
      </c>
      <c r="Q778" s="74"/>
      <c r="R778" s="75"/>
      <c r="S778" s="75"/>
      <c r="T778" s="75"/>
      <c r="U778" s="75"/>
      <c r="V778" s="75"/>
      <c r="W778" s="75"/>
      <c r="X778" s="75"/>
      <c r="Y778" s="75"/>
      <c r="Z778" s="75"/>
    </row>
    <row r="779" ht="18.75" customHeight="1">
      <c r="A779" s="65"/>
      <c r="B779" s="66"/>
      <c r="C779" s="67" t="str">
        <f t="shared" si="204"/>
        <v/>
      </c>
      <c r="D779" s="68" t="str">
        <f t="shared" si="205"/>
        <v/>
      </c>
      <c r="E779" s="69"/>
      <c r="F779" s="69"/>
      <c r="G779" s="71">
        <f>SUMIF('Nhập'!$J$11:$J$19999,$B779,'Nhập'!$M$11:$M$19999)</f>
        <v>0</v>
      </c>
      <c r="H779" s="71">
        <f>SUMIF('Nhập'!$J$11:$J$19999,$B779,'Nhập'!$O$11:$O$19999)</f>
        <v>0</v>
      </c>
      <c r="I779" s="71">
        <f>SUMIF(Xuat!$I$11:$I$19999,$B779,Xuat!$K$11:$K$19999)</f>
        <v>0</v>
      </c>
      <c r="J779" s="71">
        <f>SUMIF(Xuat!$I$11:$I$19999,$B779,Xuat!$K$11:$K$19999)</f>
        <v>0</v>
      </c>
      <c r="K779" s="71">
        <f t="shared" ref="K779:L779" si="1544">E779+G779-I779</f>
        <v>0</v>
      </c>
      <c r="L779" s="71">
        <f t="shared" si="1544"/>
        <v>0</v>
      </c>
      <c r="M779" s="71">
        <f t="shared" ref="M779:N779" si="1545">E779+G779</f>
        <v>0</v>
      </c>
      <c r="N779" s="71">
        <f t="shared" si="1545"/>
        <v>0</v>
      </c>
      <c r="O779" s="73" t="str">
        <f t="shared" si="5"/>
        <v/>
      </c>
      <c r="P779" s="71">
        <f t="shared" si="6"/>
        <v>0</v>
      </c>
      <c r="Q779" s="74"/>
      <c r="R779" s="75"/>
      <c r="S779" s="75"/>
      <c r="T779" s="75"/>
      <c r="U779" s="75"/>
      <c r="V779" s="75"/>
      <c r="W779" s="75"/>
      <c r="X779" s="75"/>
      <c r="Y779" s="75"/>
      <c r="Z779" s="75"/>
    </row>
    <row r="780" ht="18.75" customHeight="1">
      <c r="A780" s="65"/>
      <c r="B780" s="66"/>
      <c r="C780" s="67" t="str">
        <f t="shared" si="204"/>
        <v/>
      </c>
      <c r="D780" s="68" t="str">
        <f t="shared" si="205"/>
        <v/>
      </c>
      <c r="E780" s="69"/>
      <c r="F780" s="69"/>
      <c r="G780" s="71">
        <f>SUMIF('Nhập'!$J$11:$J$19999,$B780,'Nhập'!$M$11:$M$19999)</f>
        <v>0</v>
      </c>
      <c r="H780" s="71">
        <f>SUMIF('Nhập'!$J$11:$J$19999,$B780,'Nhập'!$O$11:$O$19999)</f>
        <v>0</v>
      </c>
      <c r="I780" s="71">
        <f>SUMIF(Xuat!$I$11:$I$19999,$B780,Xuat!$K$11:$K$19999)</f>
        <v>0</v>
      </c>
      <c r="J780" s="71">
        <f>SUMIF(Xuat!$I$11:$I$19999,$B780,Xuat!$K$11:$K$19999)</f>
        <v>0</v>
      </c>
      <c r="K780" s="71">
        <f t="shared" ref="K780:L780" si="1546">E780+G780-I780</f>
        <v>0</v>
      </c>
      <c r="L780" s="71">
        <f t="shared" si="1546"/>
        <v>0</v>
      </c>
      <c r="M780" s="71">
        <f t="shared" ref="M780:N780" si="1547">E780+G780</f>
        <v>0</v>
      </c>
      <c r="N780" s="71">
        <f t="shared" si="1547"/>
        <v>0</v>
      </c>
      <c r="O780" s="73" t="str">
        <f t="shared" si="5"/>
        <v/>
      </c>
      <c r="P780" s="71">
        <f t="shared" si="6"/>
        <v>0</v>
      </c>
      <c r="Q780" s="74"/>
      <c r="R780" s="75"/>
      <c r="S780" s="75"/>
      <c r="T780" s="75"/>
      <c r="U780" s="75"/>
      <c r="V780" s="75"/>
      <c r="W780" s="75"/>
      <c r="X780" s="75"/>
      <c r="Y780" s="75"/>
      <c r="Z780" s="75"/>
    </row>
    <row r="781" ht="18.75" customHeight="1">
      <c r="A781" s="65"/>
      <c r="B781" s="66"/>
      <c r="C781" s="67" t="str">
        <f t="shared" si="204"/>
        <v/>
      </c>
      <c r="D781" s="68" t="str">
        <f t="shared" si="205"/>
        <v/>
      </c>
      <c r="E781" s="69"/>
      <c r="F781" s="69"/>
      <c r="G781" s="71">
        <f>SUMIF('Nhập'!$J$11:$J$19999,$B781,'Nhập'!$M$11:$M$19999)</f>
        <v>0</v>
      </c>
      <c r="H781" s="71">
        <f>SUMIF('Nhập'!$J$11:$J$19999,$B781,'Nhập'!$O$11:$O$19999)</f>
        <v>0</v>
      </c>
      <c r="I781" s="71">
        <f>SUMIF(Xuat!$I$11:$I$19999,$B781,Xuat!$K$11:$K$19999)</f>
        <v>0</v>
      </c>
      <c r="J781" s="71">
        <f>SUMIF(Xuat!$I$11:$I$19999,$B781,Xuat!$K$11:$K$19999)</f>
        <v>0</v>
      </c>
      <c r="K781" s="71">
        <f t="shared" ref="K781:L781" si="1548">E781+G781-I781</f>
        <v>0</v>
      </c>
      <c r="L781" s="71">
        <f t="shared" si="1548"/>
        <v>0</v>
      </c>
      <c r="M781" s="71">
        <f t="shared" ref="M781:N781" si="1549">E781+G781</f>
        <v>0</v>
      </c>
      <c r="N781" s="71">
        <f t="shared" si="1549"/>
        <v>0</v>
      </c>
      <c r="O781" s="73" t="str">
        <f t="shared" si="5"/>
        <v/>
      </c>
      <c r="P781" s="71">
        <f t="shared" si="6"/>
        <v>0</v>
      </c>
      <c r="Q781" s="74"/>
      <c r="R781" s="75"/>
      <c r="S781" s="75"/>
      <c r="T781" s="75"/>
      <c r="U781" s="75"/>
      <c r="V781" s="75"/>
      <c r="W781" s="75"/>
      <c r="X781" s="75"/>
      <c r="Y781" s="75"/>
      <c r="Z781" s="75"/>
    </row>
    <row r="782" ht="18.75" customHeight="1">
      <c r="A782" s="65"/>
      <c r="B782" s="66"/>
      <c r="C782" s="67" t="str">
        <f t="shared" si="204"/>
        <v/>
      </c>
      <c r="D782" s="68" t="str">
        <f t="shared" si="205"/>
        <v/>
      </c>
      <c r="E782" s="69"/>
      <c r="F782" s="69"/>
      <c r="G782" s="71">
        <f>SUMIF('Nhập'!$J$11:$J$19999,$B782,'Nhập'!$M$11:$M$19999)</f>
        <v>0</v>
      </c>
      <c r="H782" s="71">
        <f>SUMIF('Nhập'!$J$11:$J$19999,$B782,'Nhập'!$O$11:$O$19999)</f>
        <v>0</v>
      </c>
      <c r="I782" s="71">
        <f>SUMIF(Xuat!$I$11:$I$19999,$B782,Xuat!$K$11:$K$19999)</f>
        <v>0</v>
      </c>
      <c r="J782" s="71">
        <f>SUMIF(Xuat!$I$11:$I$19999,$B782,Xuat!$K$11:$K$19999)</f>
        <v>0</v>
      </c>
      <c r="K782" s="71">
        <f t="shared" ref="K782:L782" si="1550">E782+G782-I782</f>
        <v>0</v>
      </c>
      <c r="L782" s="71">
        <f t="shared" si="1550"/>
        <v>0</v>
      </c>
      <c r="M782" s="71">
        <f t="shared" ref="M782:N782" si="1551">E782+G782</f>
        <v>0</v>
      </c>
      <c r="N782" s="71">
        <f t="shared" si="1551"/>
        <v>0</v>
      </c>
      <c r="O782" s="73" t="str">
        <f t="shared" si="5"/>
        <v/>
      </c>
      <c r="P782" s="71">
        <f t="shared" si="6"/>
        <v>0</v>
      </c>
      <c r="Q782" s="74"/>
      <c r="R782" s="75"/>
      <c r="S782" s="75"/>
      <c r="T782" s="75"/>
      <c r="U782" s="75"/>
      <c r="V782" s="75"/>
      <c r="W782" s="75"/>
      <c r="X782" s="75"/>
      <c r="Y782" s="75"/>
      <c r="Z782" s="75"/>
    </row>
    <row r="783" ht="18.75" customHeight="1">
      <c r="A783" s="65"/>
      <c r="B783" s="66"/>
      <c r="C783" s="67" t="str">
        <f t="shared" si="204"/>
        <v/>
      </c>
      <c r="D783" s="68" t="str">
        <f t="shared" si="205"/>
        <v/>
      </c>
      <c r="E783" s="69"/>
      <c r="F783" s="69"/>
      <c r="G783" s="71">
        <f>SUMIF('Nhập'!$J$11:$J$19999,$B783,'Nhập'!$M$11:$M$19999)</f>
        <v>0</v>
      </c>
      <c r="H783" s="71">
        <f>SUMIF('Nhập'!$J$11:$J$19999,$B783,'Nhập'!$O$11:$O$19999)</f>
        <v>0</v>
      </c>
      <c r="I783" s="71">
        <f>SUMIF(Xuat!$I$11:$I$19999,$B783,Xuat!$K$11:$K$19999)</f>
        <v>0</v>
      </c>
      <c r="J783" s="71">
        <f>SUMIF(Xuat!$I$11:$I$19999,$B783,Xuat!$K$11:$K$19999)</f>
        <v>0</v>
      </c>
      <c r="K783" s="71">
        <f t="shared" ref="K783:L783" si="1552">E783+G783-I783</f>
        <v>0</v>
      </c>
      <c r="L783" s="71">
        <f t="shared" si="1552"/>
        <v>0</v>
      </c>
      <c r="M783" s="71">
        <f t="shared" ref="M783:N783" si="1553">E783+G783</f>
        <v>0</v>
      </c>
      <c r="N783" s="71">
        <f t="shared" si="1553"/>
        <v>0</v>
      </c>
      <c r="O783" s="73" t="str">
        <f t="shared" si="5"/>
        <v/>
      </c>
      <c r="P783" s="71">
        <f t="shared" si="6"/>
        <v>0</v>
      </c>
      <c r="Q783" s="74"/>
      <c r="R783" s="75"/>
      <c r="S783" s="75"/>
      <c r="T783" s="75"/>
      <c r="U783" s="75"/>
      <c r="V783" s="75"/>
      <c r="W783" s="75"/>
      <c r="X783" s="75"/>
      <c r="Y783" s="75"/>
      <c r="Z783" s="75"/>
    </row>
    <row r="784" ht="18.75" customHeight="1">
      <c r="A784" s="65"/>
      <c r="B784" s="66"/>
      <c r="C784" s="67" t="str">
        <f t="shared" si="204"/>
        <v/>
      </c>
      <c r="D784" s="68" t="str">
        <f t="shared" si="205"/>
        <v/>
      </c>
      <c r="E784" s="69"/>
      <c r="F784" s="69"/>
      <c r="G784" s="71">
        <f>SUMIF('Nhập'!$J$11:$J$19999,$B784,'Nhập'!$M$11:$M$19999)</f>
        <v>0</v>
      </c>
      <c r="H784" s="71">
        <f>SUMIF('Nhập'!$J$11:$J$19999,$B784,'Nhập'!$O$11:$O$19999)</f>
        <v>0</v>
      </c>
      <c r="I784" s="71">
        <f>SUMIF(Xuat!$I$11:$I$19999,$B784,Xuat!$K$11:$K$19999)</f>
        <v>0</v>
      </c>
      <c r="J784" s="71">
        <f>SUMIF(Xuat!$I$11:$I$19999,$B784,Xuat!$K$11:$K$19999)</f>
        <v>0</v>
      </c>
      <c r="K784" s="71">
        <f t="shared" ref="K784:L784" si="1554">E784+G784-I784</f>
        <v>0</v>
      </c>
      <c r="L784" s="71">
        <f t="shared" si="1554"/>
        <v>0</v>
      </c>
      <c r="M784" s="71">
        <f t="shared" ref="M784:N784" si="1555">E784+G784</f>
        <v>0</v>
      </c>
      <c r="N784" s="71">
        <f t="shared" si="1555"/>
        <v>0</v>
      </c>
      <c r="O784" s="73" t="str">
        <f t="shared" si="5"/>
        <v/>
      </c>
      <c r="P784" s="71">
        <f t="shared" si="6"/>
        <v>0</v>
      </c>
      <c r="Q784" s="74"/>
      <c r="R784" s="75"/>
      <c r="S784" s="75"/>
      <c r="T784" s="75"/>
      <c r="U784" s="75"/>
      <c r="V784" s="75"/>
      <c r="W784" s="75"/>
      <c r="X784" s="75"/>
      <c r="Y784" s="75"/>
      <c r="Z784" s="75"/>
    </row>
    <row r="785" ht="18.75" customHeight="1">
      <c r="A785" s="65"/>
      <c r="B785" s="66"/>
      <c r="C785" s="67" t="str">
        <f t="shared" si="204"/>
        <v/>
      </c>
      <c r="D785" s="68" t="str">
        <f t="shared" si="205"/>
        <v/>
      </c>
      <c r="E785" s="69"/>
      <c r="F785" s="69"/>
      <c r="G785" s="71">
        <f>SUMIF('Nhập'!$J$11:$J$19999,$B785,'Nhập'!$M$11:$M$19999)</f>
        <v>0</v>
      </c>
      <c r="H785" s="71">
        <f>SUMIF('Nhập'!$J$11:$J$19999,$B785,'Nhập'!$O$11:$O$19999)</f>
        <v>0</v>
      </c>
      <c r="I785" s="71">
        <f>SUMIF(Xuat!$I$11:$I$19999,$B785,Xuat!$K$11:$K$19999)</f>
        <v>0</v>
      </c>
      <c r="J785" s="71">
        <f>SUMIF(Xuat!$I$11:$I$19999,$B785,Xuat!$K$11:$K$19999)</f>
        <v>0</v>
      </c>
      <c r="K785" s="71">
        <f t="shared" ref="K785:L785" si="1556">E785+G785-I785</f>
        <v>0</v>
      </c>
      <c r="L785" s="71">
        <f t="shared" si="1556"/>
        <v>0</v>
      </c>
      <c r="M785" s="71">
        <f t="shared" ref="M785:N785" si="1557">E785+G785</f>
        <v>0</v>
      </c>
      <c r="N785" s="71">
        <f t="shared" si="1557"/>
        <v>0</v>
      </c>
      <c r="O785" s="73" t="str">
        <f t="shared" si="5"/>
        <v/>
      </c>
      <c r="P785" s="71">
        <f t="shared" si="6"/>
        <v>0</v>
      </c>
      <c r="Q785" s="74"/>
      <c r="R785" s="75"/>
      <c r="S785" s="75"/>
      <c r="T785" s="75"/>
      <c r="U785" s="75"/>
      <c r="V785" s="75"/>
      <c r="W785" s="75"/>
      <c r="X785" s="75"/>
      <c r="Y785" s="75"/>
      <c r="Z785" s="75"/>
    </row>
    <row r="786" ht="18.75" customHeight="1">
      <c r="A786" s="65"/>
      <c r="B786" s="66"/>
      <c r="C786" s="67" t="str">
        <f t="shared" si="204"/>
        <v/>
      </c>
      <c r="D786" s="68" t="str">
        <f t="shared" si="205"/>
        <v/>
      </c>
      <c r="E786" s="69"/>
      <c r="F786" s="69"/>
      <c r="G786" s="71">
        <f>SUMIF('Nhập'!$J$11:$J$19999,$B786,'Nhập'!$M$11:$M$19999)</f>
        <v>0</v>
      </c>
      <c r="H786" s="71">
        <f>SUMIF('Nhập'!$J$11:$J$19999,$B786,'Nhập'!$O$11:$O$19999)</f>
        <v>0</v>
      </c>
      <c r="I786" s="71">
        <f>SUMIF(Xuat!$I$11:$I$19999,$B786,Xuat!$K$11:$K$19999)</f>
        <v>0</v>
      </c>
      <c r="J786" s="71">
        <f>SUMIF(Xuat!$I$11:$I$19999,$B786,Xuat!$K$11:$K$19999)</f>
        <v>0</v>
      </c>
      <c r="K786" s="71">
        <f t="shared" ref="K786:L786" si="1558">E786+G786-I786</f>
        <v>0</v>
      </c>
      <c r="L786" s="71">
        <f t="shared" si="1558"/>
        <v>0</v>
      </c>
      <c r="M786" s="71">
        <f t="shared" ref="M786:N786" si="1559">E786+G786</f>
        <v>0</v>
      </c>
      <c r="N786" s="71">
        <f t="shared" si="1559"/>
        <v>0</v>
      </c>
      <c r="O786" s="73" t="str">
        <f t="shared" si="5"/>
        <v/>
      </c>
      <c r="P786" s="71">
        <f t="shared" si="6"/>
        <v>0</v>
      </c>
      <c r="Q786" s="74"/>
      <c r="R786" s="75"/>
      <c r="S786" s="75"/>
      <c r="T786" s="75"/>
      <c r="U786" s="75"/>
      <c r="V786" s="75"/>
      <c r="W786" s="75"/>
      <c r="X786" s="75"/>
      <c r="Y786" s="75"/>
      <c r="Z786" s="75"/>
    </row>
    <row r="787" ht="15.75" customHeight="1">
      <c r="A787" s="310"/>
      <c r="B787" s="255"/>
      <c r="C787" s="311" t="str">
        <f t="shared" si="204"/>
        <v/>
      </c>
      <c r="D787" s="312" t="str">
        <f t="shared" si="205"/>
        <v/>
      </c>
      <c r="E787" s="313"/>
      <c r="F787" s="313"/>
      <c r="G787" s="314">
        <f>SUMIF('Nhập'!$J$11:$J$19999,$B787,'Nhập'!$M$11:$M$19999)</f>
        <v>0</v>
      </c>
      <c r="H787" s="314">
        <f>SUMIF('Nhập'!$J$11:$J$19999,$B787,'Nhập'!$O$11:$O$19999)</f>
        <v>0</v>
      </c>
      <c r="I787" s="314">
        <f>SUMIF(Xuat!$I$11:$I$19999,$B787,Xuat!$K$11:$K$19999)</f>
        <v>0</v>
      </c>
      <c r="J787" s="314">
        <f>SUMIF(Xuat!$I$11:$I$19999,$B787,Xuat!$K$11:$K$19999)</f>
        <v>0</v>
      </c>
      <c r="K787" s="314">
        <f t="shared" ref="K787:L787" si="1560">E787+G787-I787</f>
        <v>0</v>
      </c>
      <c r="L787" s="314">
        <f t="shared" si="1560"/>
        <v>0</v>
      </c>
      <c r="M787" s="314">
        <f t="shared" ref="M787:N787" si="1561">E787+G787</f>
        <v>0</v>
      </c>
      <c r="N787" s="314">
        <f t="shared" si="1561"/>
        <v>0</v>
      </c>
      <c r="O787" s="315" t="str">
        <f t="shared" si="5"/>
        <v/>
      </c>
      <c r="P787" s="314">
        <f t="shared" si="6"/>
        <v>0</v>
      </c>
      <c r="Q787" s="316"/>
      <c r="R787" s="252"/>
      <c r="S787" s="252"/>
      <c r="T787" s="252"/>
      <c r="U787" s="252"/>
      <c r="V787" s="252"/>
      <c r="W787" s="252"/>
      <c r="X787" s="252"/>
      <c r="Y787" s="252"/>
      <c r="Z787" s="252"/>
    </row>
    <row r="788" ht="15.75" customHeight="1">
      <c r="A788" s="310"/>
      <c r="B788" s="255"/>
      <c r="C788" s="311" t="str">
        <f t="shared" si="204"/>
        <v/>
      </c>
      <c r="D788" s="312" t="str">
        <f t="shared" si="205"/>
        <v/>
      </c>
      <c r="E788" s="313"/>
      <c r="F788" s="313"/>
      <c r="G788" s="314">
        <f>SUMIF('Nhập'!$J$11:$J$19999,$B788,'Nhập'!$M$11:$M$19999)</f>
        <v>0</v>
      </c>
      <c r="H788" s="314">
        <f>SUMIF('Nhập'!$J$11:$J$19999,$B788,'Nhập'!$O$11:$O$19999)</f>
        <v>0</v>
      </c>
      <c r="I788" s="314">
        <f>SUMIF(Xuat!$I$11:$I$19999,$B788,Xuat!$K$11:$K$19999)</f>
        <v>0</v>
      </c>
      <c r="J788" s="314">
        <f>SUMIF(Xuat!$I$11:$I$19999,$B788,Xuat!$K$11:$K$19999)</f>
        <v>0</v>
      </c>
      <c r="K788" s="314">
        <f t="shared" ref="K788:L788" si="1562">E788+G788-I788</f>
        <v>0</v>
      </c>
      <c r="L788" s="314">
        <f t="shared" si="1562"/>
        <v>0</v>
      </c>
      <c r="M788" s="314">
        <f t="shared" ref="M788:N788" si="1563">E788+G788</f>
        <v>0</v>
      </c>
      <c r="N788" s="314">
        <f t="shared" si="1563"/>
        <v>0</v>
      </c>
      <c r="O788" s="315" t="str">
        <f t="shared" si="5"/>
        <v/>
      </c>
      <c r="P788" s="314">
        <f t="shared" si="6"/>
        <v>0</v>
      </c>
      <c r="Q788" s="316"/>
      <c r="R788" s="252"/>
      <c r="S788" s="252"/>
      <c r="T788" s="252"/>
      <c r="U788" s="252"/>
      <c r="V788" s="252"/>
      <c r="W788" s="252"/>
      <c r="X788" s="252"/>
      <c r="Y788" s="252"/>
      <c r="Z788" s="252"/>
    </row>
    <row r="789" ht="15.75" customHeight="1">
      <c r="A789" s="310"/>
      <c r="B789" s="255"/>
      <c r="C789" s="311" t="str">
        <f t="shared" si="204"/>
        <v/>
      </c>
      <c r="D789" s="312" t="str">
        <f t="shared" si="205"/>
        <v/>
      </c>
      <c r="E789" s="313"/>
      <c r="F789" s="313"/>
      <c r="G789" s="314">
        <f>SUMIF('Nhập'!$J$11:$J$19999,$B789,'Nhập'!$M$11:$M$19999)</f>
        <v>0</v>
      </c>
      <c r="H789" s="314">
        <f>SUMIF('Nhập'!$J$11:$J$19999,$B789,'Nhập'!$O$11:$O$19999)</f>
        <v>0</v>
      </c>
      <c r="I789" s="314">
        <f>SUMIF(Xuat!$I$11:$I$19999,$B789,Xuat!$K$11:$K$19999)</f>
        <v>0</v>
      </c>
      <c r="J789" s="314">
        <f>SUMIF(Xuat!$I$11:$I$19999,$B789,Xuat!$K$11:$K$19999)</f>
        <v>0</v>
      </c>
      <c r="K789" s="314">
        <f t="shared" ref="K789:L789" si="1564">E789+G789-I789</f>
        <v>0</v>
      </c>
      <c r="L789" s="314">
        <f t="shared" si="1564"/>
        <v>0</v>
      </c>
      <c r="M789" s="314">
        <f t="shared" ref="M789:N789" si="1565">E789+G789</f>
        <v>0</v>
      </c>
      <c r="N789" s="314">
        <f t="shared" si="1565"/>
        <v>0</v>
      </c>
      <c r="O789" s="315" t="str">
        <f t="shared" si="5"/>
        <v/>
      </c>
      <c r="P789" s="314">
        <f t="shared" si="6"/>
        <v>0</v>
      </c>
      <c r="Q789" s="316"/>
      <c r="R789" s="252"/>
      <c r="S789" s="252"/>
      <c r="T789" s="252"/>
      <c r="U789" s="252"/>
      <c r="V789" s="252"/>
      <c r="W789" s="252"/>
      <c r="X789" s="252"/>
      <c r="Y789" s="252"/>
      <c r="Z789" s="252"/>
    </row>
    <row r="790" ht="15.75" customHeight="1">
      <c r="A790" s="310"/>
      <c r="B790" s="255"/>
      <c r="C790" s="311" t="str">
        <f t="shared" si="204"/>
        <v/>
      </c>
      <c r="D790" s="312" t="str">
        <f t="shared" si="205"/>
        <v/>
      </c>
      <c r="E790" s="313"/>
      <c r="F790" s="313"/>
      <c r="G790" s="314">
        <f>SUMIF('Nhập'!$J$11:$J$19999,$B790,'Nhập'!$M$11:$M$19999)</f>
        <v>0</v>
      </c>
      <c r="H790" s="314">
        <f>SUMIF('Nhập'!$J$11:$J$19999,$B790,'Nhập'!$O$11:$O$19999)</f>
        <v>0</v>
      </c>
      <c r="I790" s="314">
        <f>SUMIF(Xuat!$I$11:$I$19999,$B790,Xuat!$K$11:$K$19999)</f>
        <v>0</v>
      </c>
      <c r="J790" s="314">
        <f>SUMIF(Xuat!$I$11:$I$19999,$B790,Xuat!$K$11:$K$19999)</f>
        <v>0</v>
      </c>
      <c r="K790" s="314">
        <f t="shared" ref="K790:L790" si="1566">E790+G790-I790</f>
        <v>0</v>
      </c>
      <c r="L790" s="314">
        <f t="shared" si="1566"/>
        <v>0</v>
      </c>
      <c r="M790" s="314">
        <f t="shared" ref="M790:N790" si="1567">E790+G790</f>
        <v>0</v>
      </c>
      <c r="N790" s="314">
        <f t="shared" si="1567"/>
        <v>0</v>
      </c>
      <c r="O790" s="315" t="str">
        <f t="shared" si="5"/>
        <v/>
      </c>
      <c r="P790" s="314">
        <f t="shared" si="6"/>
        <v>0</v>
      </c>
      <c r="Q790" s="316"/>
      <c r="R790" s="252"/>
      <c r="S790" s="252"/>
      <c r="T790" s="252"/>
      <c r="U790" s="252"/>
      <c r="V790" s="252"/>
      <c r="W790" s="252"/>
      <c r="X790" s="252"/>
      <c r="Y790" s="252"/>
      <c r="Z790" s="252"/>
    </row>
    <row r="791" ht="15.75" customHeight="1">
      <c r="A791" s="310"/>
      <c r="B791" s="255"/>
      <c r="C791" s="311" t="str">
        <f t="shared" si="204"/>
        <v/>
      </c>
      <c r="D791" s="312" t="str">
        <f t="shared" si="205"/>
        <v/>
      </c>
      <c r="E791" s="313"/>
      <c r="F791" s="313"/>
      <c r="G791" s="314">
        <f>SUMIF('Nhập'!$J$11:$J$19999,$B791,'Nhập'!$M$11:$M$19999)</f>
        <v>0</v>
      </c>
      <c r="H791" s="314">
        <f>SUMIF('Nhập'!$J$11:$J$19999,$B791,'Nhập'!$O$11:$O$19999)</f>
        <v>0</v>
      </c>
      <c r="I791" s="314">
        <f>SUMIF(Xuat!$I$11:$I$19999,$B791,Xuat!$K$11:$K$19999)</f>
        <v>0</v>
      </c>
      <c r="J791" s="314">
        <f>SUMIF(Xuat!$I$11:$I$19999,$B791,Xuat!$K$11:$K$19999)</f>
        <v>0</v>
      </c>
      <c r="K791" s="314">
        <f t="shared" ref="K791:L791" si="1568">E791+G791-I791</f>
        <v>0</v>
      </c>
      <c r="L791" s="314">
        <f t="shared" si="1568"/>
        <v>0</v>
      </c>
      <c r="M791" s="314">
        <f t="shared" ref="M791:N791" si="1569">E791+G791</f>
        <v>0</v>
      </c>
      <c r="N791" s="314">
        <f t="shared" si="1569"/>
        <v>0</v>
      </c>
      <c r="O791" s="315" t="str">
        <f t="shared" si="5"/>
        <v/>
      </c>
      <c r="P791" s="314">
        <f t="shared" si="6"/>
        <v>0</v>
      </c>
      <c r="Q791" s="316"/>
      <c r="R791" s="252"/>
      <c r="S791" s="252"/>
      <c r="T791" s="252"/>
      <c r="U791" s="252"/>
      <c r="V791" s="252"/>
      <c r="W791" s="252"/>
      <c r="X791" s="252"/>
      <c r="Y791" s="252"/>
      <c r="Z791" s="252"/>
    </row>
    <row r="792" ht="15.75" customHeight="1">
      <c r="A792" s="310"/>
      <c r="B792" s="255"/>
      <c r="C792" s="311" t="str">
        <f t="shared" si="204"/>
        <v/>
      </c>
      <c r="D792" s="312" t="str">
        <f t="shared" si="205"/>
        <v/>
      </c>
      <c r="E792" s="313"/>
      <c r="F792" s="313"/>
      <c r="G792" s="314">
        <f>SUMIF('Nhập'!$J$11:$J$19999,$B792,'Nhập'!$M$11:$M$19999)</f>
        <v>0</v>
      </c>
      <c r="H792" s="314">
        <f>SUMIF('Nhập'!$J$11:$J$19999,$B792,'Nhập'!$O$11:$O$19999)</f>
        <v>0</v>
      </c>
      <c r="I792" s="314">
        <f>SUMIF(Xuat!$I$11:$I$19999,$B792,Xuat!$K$11:$K$19999)</f>
        <v>0</v>
      </c>
      <c r="J792" s="314">
        <f>SUMIF(Xuat!$I$11:$I$19999,$B792,Xuat!$K$11:$K$19999)</f>
        <v>0</v>
      </c>
      <c r="K792" s="314">
        <f t="shared" ref="K792:L792" si="1570">E792+G792-I792</f>
        <v>0</v>
      </c>
      <c r="L792" s="314">
        <f t="shared" si="1570"/>
        <v>0</v>
      </c>
      <c r="M792" s="314">
        <f t="shared" ref="M792:N792" si="1571">E792+G792</f>
        <v>0</v>
      </c>
      <c r="N792" s="314">
        <f t="shared" si="1571"/>
        <v>0</v>
      </c>
      <c r="O792" s="315" t="str">
        <f t="shared" si="5"/>
        <v/>
      </c>
      <c r="P792" s="314">
        <f t="shared" si="6"/>
        <v>0</v>
      </c>
      <c r="Q792" s="316"/>
      <c r="R792" s="252"/>
      <c r="S792" s="252"/>
      <c r="T792" s="252"/>
      <c r="U792" s="252"/>
      <c r="V792" s="252"/>
      <c r="W792" s="252"/>
      <c r="X792" s="252"/>
      <c r="Y792" s="252"/>
      <c r="Z792" s="252"/>
    </row>
    <row r="793" ht="15.75" customHeight="1">
      <c r="A793" s="310"/>
      <c r="B793" s="255"/>
      <c r="C793" s="311" t="str">
        <f t="shared" si="204"/>
        <v/>
      </c>
      <c r="D793" s="312" t="str">
        <f t="shared" si="205"/>
        <v/>
      </c>
      <c r="E793" s="313"/>
      <c r="F793" s="313"/>
      <c r="G793" s="314">
        <f>SUMIF('Nhập'!$J$11:$J$19999,$B793,'Nhập'!$M$11:$M$19999)</f>
        <v>0</v>
      </c>
      <c r="H793" s="314">
        <f>SUMIF('Nhập'!$J$11:$J$19999,$B793,'Nhập'!$O$11:$O$19999)</f>
        <v>0</v>
      </c>
      <c r="I793" s="314">
        <f>SUMIF(Xuat!$I$11:$I$19999,$B793,Xuat!$K$11:$K$19999)</f>
        <v>0</v>
      </c>
      <c r="J793" s="314">
        <f>SUMIF(Xuat!$I$11:$I$19999,$B793,Xuat!$K$11:$K$19999)</f>
        <v>0</v>
      </c>
      <c r="K793" s="314">
        <f t="shared" ref="K793:L793" si="1572">E793+G793-I793</f>
        <v>0</v>
      </c>
      <c r="L793" s="314">
        <f t="shared" si="1572"/>
        <v>0</v>
      </c>
      <c r="M793" s="314">
        <f t="shared" ref="M793:N793" si="1573">E793+G793</f>
        <v>0</v>
      </c>
      <c r="N793" s="314">
        <f t="shared" si="1573"/>
        <v>0</v>
      </c>
      <c r="O793" s="315" t="str">
        <f t="shared" si="5"/>
        <v/>
      </c>
      <c r="P793" s="314">
        <f t="shared" si="6"/>
        <v>0</v>
      </c>
      <c r="Q793" s="316"/>
      <c r="R793" s="252"/>
      <c r="S793" s="252"/>
      <c r="T793" s="252"/>
      <c r="U793" s="252"/>
      <c r="V793" s="252"/>
      <c r="W793" s="252"/>
      <c r="X793" s="252"/>
      <c r="Y793" s="252"/>
      <c r="Z793" s="252"/>
    </row>
    <row r="794" ht="15.75" customHeight="1">
      <c r="A794" s="310"/>
      <c r="B794" s="255"/>
      <c r="C794" s="311"/>
      <c r="D794" s="312"/>
      <c r="E794" s="313"/>
      <c r="F794" s="313"/>
      <c r="G794" s="314">
        <f>SUMIF('Nhập'!$J$11:$J$19999,$B794,'Nhập'!$M$11:$M$19999)</f>
        <v>0</v>
      </c>
      <c r="H794" s="314">
        <f>SUMIF('Nhập'!$J$11:$J$19999,$B794,'Nhập'!$O$11:$O$19999)</f>
        <v>0</v>
      </c>
      <c r="I794" s="314">
        <f>SUMIF(Xuat!$I$11:$I$19999,$B794,Xuat!$K$11:$K$19999)</f>
        <v>0</v>
      </c>
      <c r="J794" s="314">
        <f>SUMIF(Xuat!$I$11:$I$19999,$B794,Xuat!$K$11:$K$19999)</f>
        <v>0</v>
      </c>
      <c r="K794" s="314">
        <f t="shared" ref="K794:L794" si="1574">E794+G794-I794</f>
        <v>0</v>
      </c>
      <c r="L794" s="314">
        <f t="shared" si="1574"/>
        <v>0</v>
      </c>
      <c r="M794" s="314">
        <f t="shared" ref="M794:N794" si="1575">E794+G794</f>
        <v>0</v>
      </c>
      <c r="N794" s="314">
        <f t="shared" si="1575"/>
        <v>0</v>
      </c>
      <c r="O794" s="315" t="str">
        <f t="shared" si="5"/>
        <v/>
      </c>
      <c r="P794" s="314">
        <f t="shared" si="6"/>
        <v>0</v>
      </c>
      <c r="Q794" s="316"/>
      <c r="R794" s="252"/>
      <c r="S794" s="252"/>
      <c r="T794" s="252"/>
      <c r="U794" s="252"/>
      <c r="V794" s="252"/>
      <c r="W794" s="252"/>
      <c r="X794" s="252"/>
      <c r="Y794" s="252"/>
      <c r="Z794" s="252"/>
    </row>
    <row r="795" ht="15.75" customHeight="1">
      <c r="D795" s="12"/>
      <c r="E795" s="26"/>
      <c r="F795" s="26"/>
      <c r="G795" s="26"/>
      <c r="Q795" s="13"/>
    </row>
    <row r="796" ht="15.75" customHeight="1">
      <c r="D796" s="12"/>
      <c r="E796" s="26"/>
      <c r="F796" s="26"/>
      <c r="G796" s="26"/>
      <c r="Q796" s="13"/>
    </row>
    <row r="797" ht="15.75" customHeight="1">
      <c r="D797" s="12"/>
      <c r="E797" s="26"/>
      <c r="F797" s="26"/>
      <c r="G797" s="26"/>
      <c r="Q797" s="13"/>
    </row>
    <row r="798" ht="15.75" customHeight="1">
      <c r="D798" s="12"/>
      <c r="E798" s="26"/>
      <c r="F798" s="26"/>
      <c r="G798" s="26"/>
      <c r="Q798" s="13"/>
    </row>
    <row r="799" ht="15.75" customHeight="1">
      <c r="D799" s="12"/>
      <c r="E799" s="26"/>
      <c r="F799" s="26"/>
      <c r="G799" s="26"/>
      <c r="Q799" s="13"/>
    </row>
    <row r="800" ht="15.75" customHeight="1">
      <c r="D800" s="12"/>
      <c r="E800" s="26"/>
      <c r="F800" s="26"/>
      <c r="G800" s="26"/>
      <c r="Q800" s="13"/>
    </row>
    <row r="801" ht="15.75" customHeight="1">
      <c r="D801" s="12"/>
      <c r="E801" s="26"/>
      <c r="F801" s="26"/>
      <c r="G801" s="26"/>
      <c r="Q801" s="13"/>
    </row>
    <row r="802" ht="15.75" customHeight="1">
      <c r="D802" s="12"/>
      <c r="E802" s="26"/>
      <c r="F802" s="26"/>
      <c r="G802" s="26"/>
      <c r="Q802" s="13"/>
    </row>
    <row r="803" ht="15.75" customHeight="1">
      <c r="D803" s="12"/>
      <c r="E803" s="26"/>
      <c r="F803" s="26"/>
      <c r="G803" s="26"/>
      <c r="Q803" s="13"/>
    </row>
    <row r="804" ht="15.75" customHeight="1">
      <c r="D804" s="12"/>
      <c r="E804" s="26"/>
      <c r="F804" s="26"/>
      <c r="G804" s="26"/>
      <c r="Q804" s="13"/>
    </row>
    <row r="805" ht="15.75" customHeight="1">
      <c r="D805" s="12"/>
      <c r="E805" s="26"/>
      <c r="F805" s="26"/>
      <c r="G805" s="26"/>
      <c r="Q805" s="13"/>
    </row>
    <row r="806" ht="15.75" customHeight="1">
      <c r="D806" s="12"/>
      <c r="E806" s="26"/>
      <c r="F806" s="26"/>
      <c r="G806" s="26"/>
      <c r="Q806" s="13"/>
    </row>
    <row r="807" ht="15.75" customHeight="1">
      <c r="D807" s="12"/>
      <c r="E807" s="26"/>
      <c r="F807" s="26"/>
      <c r="G807" s="26"/>
      <c r="Q807" s="13"/>
    </row>
    <row r="808" ht="15.75" customHeight="1">
      <c r="D808" s="12"/>
      <c r="E808" s="26"/>
      <c r="F808" s="26"/>
      <c r="G808" s="26"/>
      <c r="Q808" s="13"/>
    </row>
    <row r="809" ht="15.75" customHeight="1">
      <c r="D809" s="12"/>
      <c r="E809" s="26"/>
      <c r="F809" s="26"/>
      <c r="G809" s="26"/>
      <c r="Q809" s="13"/>
    </row>
    <row r="810" ht="15.75" customHeight="1">
      <c r="D810" s="12"/>
      <c r="E810" s="26"/>
      <c r="F810" s="26"/>
      <c r="G810" s="26"/>
      <c r="Q810" s="13"/>
    </row>
    <row r="811" ht="15.75" customHeight="1">
      <c r="D811" s="12"/>
      <c r="E811" s="26"/>
      <c r="F811" s="26"/>
      <c r="G811" s="26"/>
      <c r="Q811" s="13"/>
    </row>
    <row r="812" ht="15.75" customHeight="1">
      <c r="D812" s="12"/>
      <c r="E812" s="26"/>
      <c r="F812" s="26"/>
      <c r="G812" s="26"/>
      <c r="Q812" s="13"/>
    </row>
    <row r="813" ht="15.75" customHeight="1">
      <c r="D813" s="12"/>
      <c r="E813" s="26"/>
      <c r="F813" s="26"/>
      <c r="G813" s="26"/>
      <c r="Q813" s="13"/>
    </row>
    <row r="814" ht="15.75" customHeight="1">
      <c r="D814" s="12"/>
      <c r="E814" s="26"/>
      <c r="F814" s="26"/>
      <c r="G814" s="26"/>
      <c r="Q814" s="13"/>
    </row>
    <row r="815" ht="15.75" customHeight="1">
      <c r="D815" s="12"/>
      <c r="E815" s="26"/>
      <c r="F815" s="26"/>
      <c r="G815" s="26"/>
      <c r="Q815" s="13"/>
    </row>
    <row r="816" ht="15.75" customHeight="1">
      <c r="D816" s="12"/>
      <c r="E816" s="26"/>
      <c r="F816" s="26"/>
      <c r="G816" s="26"/>
      <c r="Q816" s="13"/>
    </row>
    <row r="817" ht="15.75" customHeight="1">
      <c r="D817" s="12"/>
      <c r="E817" s="26"/>
      <c r="F817" s="26"/>
      <c r="G817" s="26"/>
      <c r="Q817" s="13"/>
    </row>
    <row r="818" ht="15.75" customHeight="1">
      <c r="D818" s="12"/>
      <c r="E818" s="26"/>
      <c r="F818" s="26"/>
      <c r="G818" s="26"/>
      <c r="Q818" s="13"/>
    </row>
    <row r="819" ht="15.75" customHeight="1">
      <c r="D819" s="12"/>
      <c r="E819" s="26"/>
      <c r="F819" s="26"/>
      <c r="G819" s="26"/>
      <c r="Q819" s="13"/>
    </row>
    <row r="820" ht="15.75" customHeight="1">
      <c r="D820" s="12"/>
      <c r="E820" s="26"/>
      <c r="F820" s="26"/>
      <c r="G820" s="26"/>
      <c r="Q820" s="13"/>
    </row>
    <row r="821" ht="15.75" customHeight="1">
      <c r="D821" s="12"/>
      <c r="E821" s="26"/>
      <c r="F821" s="26"/>
      <c r="G821" s="26"/>
      <c r="Q821" s="13"/>
    </row>
    <row r="822" ht="15.75" customHeight="1">
      <c r="D822" s="12"/>
      <c r="E822" s="26"/>
      <c r="F822" s="26"/>
      <c r="G822" s="26"/>
      <c r="Q822" s="13"/>
    </row>
    <row r="823" ht="15.75" customHeight="1">
      <c r="D823" s="12"/>
      <c r="E823" s="26"/>
      <c r="F823" s="26"/>
      <c r="G823" s="26"/>
      <c r="Q823" s="13"/>
    </row>
    <row r="824" ht="15.75" customHeight="1">
      <c r="D824" s="12"/>
      <c r="E824" s="26"/>
      <c r="F824" s="26"/>
      <c r="G824" s="26"/>
      <c r="Q824" s="13"/>
    </row>
    <row r="825" ht="15.75" customHeight="1">
      <c r="D825" s="12"/>
      <c r="E825" s="26"/>
      <c r="F825" s="26"/>
      <c r="G825" s="26"/>
      <c r="Q825" s="13"/>
    </row>
    <row r="826" ht="15.75" customHeight="1">
      <c r="D826" s="12"/>
      <c r="E826" s="26"/>
      <c r="F826" s="26"/>
      <c r="G826" s="26"/>
      <c r="Q826" s="13"/>
    </row>
    <row r="827" ht="15.75" customHeight="1">
      <c r="D827" s="12"/>
      <c r="E827" s="26"/>
      <c r="F827" s="26"/>
      <c r="G827" s="26"/>
      <c r="Q827" s="13"/>
    </row>
    <row r="828" ht="15.75" customHeight="1">
      <c r="D828" s="12"/>
      <c r="E828" s="26"/>
      <c r="F828" s="26"/>
      <c r="G828" s="26"/>
      <c r="Q828" s="13"/>
    </row>
    <row r="829" ht="15.75" customHeight="1">
      <c r="D829" s="12"/>
      <c r="E829" s="26"/>
      <c r="F829" s="26"/>
      <c r="G829" s="26"/>
      <c r="Q829" s="13"/>
    </row>
    <row r="830" ht="15.75" customHeight="1">
      <c r="D830" s="12"/>
      <c r="E830" s="26"/>
      <c r="F830" s="26"/>
      <c r="G830" s="26"/>
      <c r="Q830" s="13"/>
    </row>
    <row r="831" ht="15.75" customHeight="1">
      <c r="D831" s="12"/>
      <c r="E831" s="26"/>
      <c r="F831" s="26"/>
      <c r="G831" s="26"/>
      <c r="Q831" s="13"/>
    </row>
    <row r="832" ht="15.75" customHeight="1">
      <c r="D832" s="12"/>
      <c r="E832" s="26"/>
      <c r="F832" s="26"/>
      <c r="G832" s="26"/>
      <c r="Q832" s="13"/>
    </row>
    <row r="833" ht="15.75" customHeight="1">
      <c r="D833" s="12"/>
      <c r="E833" s="26"/>
      <c r="F833" s="26"/>
      <c r="G833" s="26"/>
      <c r="Q833" s="13"/>
    </row>
    <row r="834" ht="15.75" customHeight="1">
      <c r="D834" s="12"/>
      <c r="E834" s="26"/>
      <c r="F834" s="26"/>
      <c r="G834" s="26"/>
      <c r="Q834" s="13"/>
    </row>
    <row r="835" ht="15.75" customHeight="1">
      <c r="D835" s="12"/>
      <c r="E835" s="26"/>
      <c r="F835" s="26"/>
      <c r="G835" s="26"/>
      <c r="Q835" s="13"/>
    </row>
    <row r="836" ht="15.75" customHeight="1">
      <c r="D836" s="12"/>
      <c r="E836" s="26"/>
      <c r="F836" s="26"/>
      <c r="G836" s="26"/>
      <c r="Q836" s="13"/>
    </row>
    <row r="837" ht="15.75" customHeight="1">
      <c r="D837" s="12"/>
      <c r="E837" s="26"/>
      <c r="F837" s="26"/>
      <c r="G837" s="26"/>
      <c r="Q837" s="13"/>
    </row>
    <row r="838" ht="15.75" customHeight="1">
      <c r="D838" s="12"/>
      <c r="E838" s="26"/>
      <c r="F838" s="26"/>
      <c r="G838" s="26"/>
      <c r="Q838" s="13"/>
    </row>
    <row r="839" ht="15.75" customHeight="1">
      <c r="D839" s="12"/>
      <c r="E839" s="26"/>
      <c r="F839" s="26"/>
      <c r="G839" s="26"/>
      <c r="Q839" s="13"/>
    </row>
    <row r="840" ht="15.75" customHeight="1">
      <c r="D840" s="12"/>
      <c r="E840" s="26"/>
      <c r="F840" s="26"/>
      <c r="G840" s="26"/>
      <c r="Q840" s="13"/>
    </row>
    <row r="841" ht="15.75" customHeight="1">
      <c r="D841" s="12"/>
      <c r="E841" s="26"/>
      <c r="F841" s="26"/>
      <c r="G841" s="26"/>
      <c r="Q841" s="13"/>
    </row>
    <row r="842" ht="15.75" customHeight="1">
      <c r="D842" s="12"/>
      <c r="E842" s="26"/>
      <c r="F842" s="26"/>
      <c r="G842" s="26"/>
      <c r="Q842" s="13"/>
    </row>
    <row r="843" ht="15.75" customHeight="1">
      <c r="D843" s="12"/>
      <c r="E843" s="26"/>
      <c r="F843" s="26"/>
      <c r="G843" s="26"/>
      <c r="Q843" s="13"/>
    </row>
    <row r="844" ht="15.75" customHeight="1">
      <c r="D844" s="12"/>
      <c r="E844" s="26"/>
      <c r="F844" s="26"/>
      <c r="G844" s="26"/>
      <c r="Q844" s="13"/>
    </row>
    <row r="845" ht="15.75" customHeight="1">
      <c r="D845" s="12"/>
      <c r="E845" s="26"/>
      <c r="F845" s="26"/>
      <c r="G845" s="26"/>
      <c r="Q845" s="13"/>
    </row>
    <row r="846" ht="15.75" customHeight="1">
      <c r="D846" s="12"/>
      <c r="E846" s="26"/>
      <c r="F846" s="26"/>
      <c r="G846" s="26"/>
      <c r="Q846" s="13"/>
    </row>
    <row r="847" ht="15.75" customHeight="1">
      <c r="D847" s="12"/>
      <c r="E847" s="26"/>
      <c r="F847" s="26"/>
      <c r="G847" s="26"/>
      <c r="Q847" s="13"/>
    </row>
    <row r="848" ht="15.75" customHeight="1">
      <c r="D848" s="12"/>
      <c r="E848" s="26"/>
      <c r="F848" s="26"/>
      <c r="G848" s="26"/>
      <c r="Q848" s="13"/>
    </row>
    <row r="849" ht="15.75" customHeight="1">
      <c r="D849" s="12"/>
      <c r="E849" s="26"/>
      <c r="F849" s="26"/>
      <c r="G849" s="26"/>
      <c r="Q849" s="13"/>
    </row>
    <row r="850" ht="15.75" customHeight="1">
      <c r="D850" s="12"/>
      <c r="E850" s="26"/>
      <c r="F850" s="26"/>
      <c r="G850" s="26"/>
      <c r="Q850" s="13"/>
    </row>
    <row r="851" ht="15.75" customHeight="1">
      <c r="D851" s="12"/>
      <c r="E851" s="26"/>
      <c r="F851" s="26"/>
      <c r="G851" s="26"/>
      <c r="Q851" s="13"/>
    </row>
    <row r="852" ht="15.75" customHeight="1">
      <c r="D852" s="12"/>
      <c r="E852" s="26"/>
      <c r="F852" s="26"/>
      <c r="G852" s="26"/>
      <c r="Q852" s="13"/>
    </row>
    <row r="853" ht="15.75" customHeight="1">
      <c r="D853" s="12"/>
      <c r="E853" s="26"/>
      <c r="F853" s="26"/>
      <c r="G853" s="26"/>
      <c r="Q853" s="13"/>
    </row>
    <row r="854" ht="15.75" customHeight="1">
      <c r="D854" s="12"/>
      <c r="E854" s="26"/>
      <c r="F854" s="26"/>
      <c r="G854" s="26"/>
      <c r="Q854" s="13"/>
    </row>
    <row r="855" ht="15.75" customHeight="1">
      <c r="D855" s="12"/>
      <c r="E855" s="26"/>
      <c r="F855" s="26"/>
      <c r="G855" s="26"/>
      <c r="Q855" s="13"/>
    </row>
    <row r="856" ht="15.75" customHeight="1">
      <c r="D856" s="12"/>
      <c r="E856" s="26"/>
      <c r="F856" s="26"/>
      <c r="G856" s="26"/>
      <c r="Q856" s="13"/>
    </row>
    <row r="857" ht="15.75" customHeight="1">
      <c r="D857" s="12"/>
      <c r="E857" s="26"/>
      <c r="F857" s="26"/>
      <c r="G857" s="26"/>
      <c r="Q857" s="13"/>
    </row>
    <row r="858" ht="15.75" customHeight="1">
      <c r="D858" s="12"/>
      <c r="E858" s="26"/>
      <c r="F858" s="26"/>
      <c r="G858" s="26"/>
      <c r="Q858" s="13"/>
    </row>
    <row r="859" ht="15.75" customHeight="1">
      <c r="D859" s="12"/>
      <c r="E859" s="26"/>
      <c r="F859" s="26"/>
      <c r="G859" s="26"/>
      <c r="Q859" s="13"/>
    </row>
    <row r="860" ht="15.75" customHeight="1">
      <c r="D860" s="12"/>
      <c r="E860" s="26"/>
      <c r="F860" s="26"/>
      <c r="G860" s="26"/>
      <c r="Q860" s="13"/>
    </row>
    <row r="861" ht="15.75" customHeight="1">
      <c r="D861" s="12"/>
      <c r="E861" s="26"/>
      <c r="F861" s="26"/>
      <c r="G861" s="26"/>
      <c r="Q861" s="13"/>
    </row>
    <row r="862" ht="15.75" customHeight="1">
      <c r="D862" s="12"/>
      <c r="E862" s="26"/>
      <c r="F862" s="26"/>
      <c r="G862" s="26"/>
      <c r="Q862" s="13"/>
    </row>
    <row r="863" ht="15.75" customHeight="1">
      <c r="D863" s="12"/>
      <c r="E863" s="26"/>
      <c r="F863" s="26"/>
      <c r="G863" s="26"/>
      <c r="Q863" s="13"/>
    </row>
    <row r="864" ht="15.75" customHeight="1">
      <c r="D864" s="12"/>
      <c r="E864" s="26"/>
      <c r="F864" s="26"/>
      <c r="G864" s="26"/>
      <c r="Q864" s="13"/>
    </row>
    <row r="865" ht="15.75" customHeight="1">
      <c r="D865" s="12"/>
      <c r="E865" s="26"/>
      <c r="F865" s="26"/>
      <c r="G865" s="26"/>
      <c r="Q865" s="13"/>
    </row>
    <row r="866" ht="15.75" customHeight="1">
      <c r="D866" s="12"/>
      <c r="E866" s="26"/>
      <c r="F866" s="26"/>
      <c r="G866" s="26"/>
      <c r="Q866" s="13"/>
    </row>
    <row r="867" ht="15.75" customHeight="1">
      <c r="D867" s="12"/>
      <c r="E867" s="26"/>
      <c r="F867" s="26"/>
      <c r="G867" s="26"/>
      <c r="Q867" s="13"/>
    </row>
    <row r="868" ht="15.75" customHeight="1">
      <c r="D868" s="12"/>
      <c r="E868" s="26"/>
      <c r="F868" s="26"/>
      <c r="G868" s="26"/>
      <c r="Q868" s="13"/>
    </row>
    <row r="869" ht="15.75" customHeight="1">
      <c r="D869" s="12"/>
      <c r="E869" s="26"/>
      <c r="F869" s="26"/>
      <c r="G869" s="26"/>
      <c r="Q869" s="13"/>
    </row>
    <row r="870" ht="15.75" customHeight="1">
      <c r="D870" s="12"/>
      <c r="E870" s="26"/>
      <c r="F870" s="26"/>
      <c r="G870" s="26"/>
      <c r="Q870" s="13"/>
    </row>
    <row r="871" ht="15.75" customHeight="1">
      <c r="D871" s="12"/>
      <c r="E871" s="26"/>
      <c r="F871" s="26"/>
      <c r="G871" s="26"/>
      <c r="Q871" s="13"/>
    </row>
    <row r="872" ht="15.75" customHeight="1">
      <c r="D872" s="12"/>
      <c r="E872" s="26"/>
      <c r="F872" s="26"/>
      <c r="G872" s="26"/>
      <c r="Q872" s="13"/>
    </row>
    <row r="873" ht="15.75" customHeight="1">
      <c r="D873" s="12"/>
      <c r="E873" s="26"/>
      <c r="F873" s="26"/>
      <c r="G873" s="26"/>
      <c r="Q873" s="13"/>
    </row>
    <row r="874" ht="15.75" customHeight="1">
      <c r="D874" s="12"/>
      <c r="E874" s="26"/>
      <c r="F874" s="26"/>
      <c r="G874" s="26"/>
      <c r="Q874" s="13"/>
    </row>
    <row r="875" ht="15.75" customHeight="1">
      <c r="D875" s="12"/>
      <c r="E875" s="26"/>
      <c r="F875" s="26"/>
      <c r="G875" s="26"/>
      <c r="Q875" s="13"/>
    </row>
    <row r="876" ht="15.75" customHeight="1">
      <c r="D876" s="12"/>
      <c r="E876" s="26"/>
      <c r="F876" s="26"/>
      <c r="G876" s="26"/>
      <c r="Q876" s="13"/>
    </row>
    <row r="877" ht="15.75" customHeight="1">
      <c r="D877" s="12"/>
      <c r="E877" s="26"/>
      <c r="F877" s="26"/>
      <c r="G877" s="26"/>
      <c r="Q877" s="13"/>
    </row>
    <row r="878" ht="15.75" customHeight="1">
      <c r="D878" s="12"/>
      <c r="E878" s="26"/>
      <c r="F878" s="26"/>
      <c r="G878" s="26"/>
      <c r="Q878" s="13"/>
    </row>
    <row r="879" ht="15.75" customHeight="1">
      <c r="D879" s="12"/>
      <c r="E879" s="26"/>
      <c r="F879" s="26"/>
      <c r="G879" s="26"/>
      <c r="Q879" s="13"/>
    </row>
    <row r="880" ht="15.75" customHeight="1">
      <c r="D880" s="12"/>
      <c r="E880" s="26"/>
      <c r="F880" s="26"/>
      <c r="G880" s="26"/>
      <c r="Q880" s="13"/>
    </row>
    <row r="881" ht="15.75" customHeight="1">
      <c r="D881" s="12"/>
      <c r="E881" s="26"/>
      <c r="F881" s="26"/>
      <c r="G881" s="26"/>
      <c r="Q881" s="13"/>
    </row>
    <row r="882" ht="15.75" customHeight="1">
      <c r="D882" s="12"/>
      <c r="E882" s="26"/>
      <c r="F882" s="26"/>
      <c r="G882" s="26"/>
      <c r="Q882" s="13"/>
    </row>
    <row r="883" ht="15.75" customHeight="1">
      <c r="D883" s="12"/>
      <c r="E883" s="26"/>
      <c r="F883" s="26"/>
      <c r="G883" s="26"/>
      <c r="Q883" s="13"/>
    </row>
    <row r="884" ht="15.75" customHeight="1">
      <c r="D884" s="12"/>
      <c r="E884" s="26"/>
      <c r="F884" s="26"/>
      <c r="G884" s="26"/>
      <c r="Q884" s="13"/>
    </row>
    <row r="885" ht="15.75" customHeight="1">
      <c r="D885" s="12"/>
      <c r="E885" s="26"/>
      <c r="F885" s="26"/>
      <c r="G885" s="26"/>
      <c r="Q885" s="13"/>
    </row>
    <row r="886" ht="15.75" customHeight="1">
      <c r="D886" s="12"/>
      <c r="E886" s="26"/>
      <c r="F886" s="26"/>
      <c r="G886" s="26"/>
      <c r="Q886" s="13"/>
    </row>
    <row r="887" ht="15.75" customHeight="1">
      <c r="D887" s="12"/>
      <c r="E887" s="26"/>
      <c r="F887" s="26"/>
      <c r="G887" s="26"/>
      <c r="Q887" s="13"/>
    </row>
    <row r="888" ht="15.75" customHeight="1">
      <c r="D888" s="12"/>
      <c r="E888" s="26"/>
      <c r="F888" s="26"/>
      <c r="G888" s="26"/>
      <c r="Q888" s="13"/>
    </row>
    <row r="889" ht="15.75" customHeight="1">
      <c r="D889" s="12"/>
      <c r="E889" s="26"/>
      <c r="F889" s="26"/>
      <c r="G889" s="26"/>
      <c r="Q889" s="13"/>
    </row>
    <row r="890" ht="15.75" customHeight="1">
      <c r="D890" s="12"/>
      <c r="E890" s="26"/>
      <c r="F890" s="26"/>
      <c r="G890" s="26"/>
      <c r="Q890" s="13"/>
    </row>
    <row r="891" ht="15.75" customHeight="1">
      <c r="D891" s="12"/>
      <c r="E891" s="26"/>
      <c r="F891" s="26"/>
      <c r="G891" s="26"/>
      <c r="Q891" s="13"/>
    </row>
    <row r="892" ht="15.75" customHeight="1">
      <c r="D892" s="12"/>
      <c r="E892" s="26"/>
      <c r="F892" s="26"/>
      <c r="G892" s="26"/>
      <c r="Q892" s="13"/>
    </row>
    <row r="893" ht="15.75" customHeight="1">
      <c r="D893" s="12"/>
      <c r="E893" s="26"/>
      <c r="F893" s="26"/>
      <c r="G893" s="26"/>
      <c r="Q893" s="13"/>
    </row>
    <row r="894" ht="15.75" customHeight="1">
      <c r="D894" s="12"/>
      <c r="E894" s="26"/>
      <c r="F894" s="26"/>
      <c r="G894" s="26"/>
      <c r="Q894" s="13"/>
    </row>
    <row r="895" ht="15.75" customHeight="1">
      <c r="D895" s="12"/>
      <c r="E895" s="26"/>
      <c r="F895" s="26"/>
      <c r="G895" s="26"/>
      <c r="Q895" s="13"/>
    </row>
    <row r="896" ht="15.75" customHeight="1">
      <c r="D896" s="12"/>
      <c r="E896" s="26"/>
      <c r="F896" s="26"/>
      <c r="G896" s="26"/>
      <c r="Q896" s="13"/>
    </row>
    <row r="897" ht="15.75" customHeight="1">
      <c r="D897" s="12"/>
      <c r="E897" s="26"/>
      <c r="F897" s="26"/>
      <c r="G897" s="26"/>
      <c r="Q897" s="13"/>
    </row>
    <row r="898" ht="15.75" customHeight="1">
      <c r="D898" s="12"/>
      <c r="E898" s="26"/>
      <c r="F898" s="26"/>
      <c r="G898" s="26"/>
      <c r="Q898" s="13"/>
    </row>
    <row r="899" ht="15.75" customHeight="1">
      <c r="D899" s="12"/>
      <c r="E899" s="26"/>
      <c r="F899" s="26"/>
      <c r="G899" s="26"/>
      <c r="Q899" s="13"/>
    </row>
    <row r="900" ht="15.75" customHeight="1">
      <c r="D900" s="12"/>
      <c r="E900" s="26"/>
      <c r="F900" s="26"/>
      <c r="G900" s="26"/>
      <c r="Q900" s="13"/>
    </row>
    <row r="901" ht="15.75" customHeight="1">
      <c r="D901" s="12"/>
      <c r="E901" s="26"/>
      <c r="F901" s="26"/>
      <c r="G901" s="26"/>
      <c r="Q901" s="13"/>
    </row>
    <row r="902" ht="15.75" customHeight="1">
      <c r="D902" s="12"/>
      <c r="E902" s="26"/>
      <c r="F902" s="26"/>
      <c r="G902" s="26"/>
      <c r="Q902" s="13"/>
    </row>
    <row r="903" ht="15.75" customHeight="1">
      <c r="D903" s="12"/>
      <c r="E903" s="26"/>
      <c r="F903" s="26"/>
      <c r="G903" s="26"/>
      <c r="Q903" s="13"/>
    </row>
    <row r="904" ht="15.75" customHeight="1">
      <c r="D904" s="12"/>
      <c r="E904" s="26"/>
      <c r="F904" s="26"/>
      <c r="G904" s="26"/>
      <c r="Q904" s="13"/>
    </row>
    <row r="905" ht="15.75" customHeight="1">
      <c r="D905" s="12"/>
      <c r="E905" s="26"/>
      <c r="F905" s="26"/>
      <c r="G905" s="26"/>
      <c r="Q905" s="13"/>
    </row>
    <row r="906" ht="15.75" customHeight="1">
      <c r="D906" s="12"/>
      <c r="E906" s="26"/>
      <c r="F906" s="26"/>
      <c r="G906" s="26"/>
      <c r="Q906" s="13"/>
    </row>
    <row r="907" ht="15.75" customHeight="1">
      <c r="D907" s="12"/>
      <c r="E907" s="26"/>
      <c r="F907" s="26"/>
      <c r="G907" s="26"/>
      <c r="Q907" s="13"/>
    </row>
    <row r="908" ht="15.75" customHeight="1">
      <c r="D908" s="12"/>
      <c r="E908" s="26"/>
      <c r="F908" s="26"/>
      <c r="G908" s="26"/>
      <c r="Q908" s="13"/>
    </row>
    <row r="909" ht="15.75" customHeight="1">
      <c r="D909" s="12"/>
      <c r="E909" s="26"/>
      <c r="F909" s="26"/>
      <c r="G909" s="26"/>
      <c r="Q909" s="13"/>
    </row>
    <row r="910" ht="15.75" customHeight="1">
      <c r="D910" s="12"/>
      <c r="E910" s="26"/>
      <c r="F910" s="26"/>
      <c r="G910" s="26"/>
      <c r="Q910" s="13"/>
    </row>
    <row r="911" ht="15.75" customHeight="1">
      <c r="D911" s="12"/>
      <c r="E911" s="26"/>
      <c r="F911" s="26"/>
      <c r="G911" s="26"/>
      <c r="Q911" s="13"/>
    </row>
    <row r="912" ht="15.75" customHeight="1">
      <c r="D912" s="12"/>
      <c r="E912" s="26"/>
      <c r="F912" s="26"/>
      <c r="G912" s="26"/>
      <c r="Q912" s="13"/>
    </row>
    <row r="913" ht="15.75" customHeight="1">
      <c r="D913" s="12"/>
      <c r="E913" s="26"/>
      <c r="F913" s="26"/>
      <c r="G913" s="26"/>
      <c r="Q913" s="13"/>
    </row>
    <row r="914" ht="15.75" customHeight="1">
      <c r="D914" s="12"/>
      <c r="E914" s="26"/>
      <c r="F914" s="26"/>
      <c r="G914" s="26"/>
      <c r="Q914" s="13"/>
    </row>
    <row r="915" ht="15.75" customHeight="1">
      <c r="D915" s="12"/>
      <c r="E915" s="26"/>
      <c r="F915" s="26"/>
      <c r="G915" s="26"/>
      <c r="Q915" s="13"/>
    </row>
    <row r="916" ht="15.75" customHeight="1">
      <c r="D916" s="12"/>
      <c r="E916" s="26"/>
      <c r="F916" s="26"/>
      <c r="G916" s="26"/>
      <c r="Q916" s="13"/>
    </row>
    <row r="917" ht="15.75" customHeight="1">
      <c r="D917" s="12"/>
      <c r="E917" s="26"/>
      <c r="F917" s="26"/>
      <c r="G917" s="26"/>
      <c r="Q917" s="13"/>
    </row>
    <row r="918" ht="15.75" customHeight="1">
      <c r="D918" s="12"/>
      <c r="E918" s="26"/>
      <c r="F918" s="26"/>
      <c r="G918" s="26"/>
      <c r="Q918" s="13"/>
    </row>
    <row r="919" ht="15.75" customHeight="1">
      <c r="D919" s="12"/>
      <c r="E919" s="26"/>
      <c r="F919" s="26"/>
      <c r="G919" s="26"/>
      <c r="Q919" s="13"/>
    </row>
    <row r="920" ht="15.75" customHeight="1">
      <c r="D920" s="12"/>
      <c r="E920" s="26"/>
      <c r="F920" s="26"/>
      <c r="G920" s="26"/>
      <c r="Q920" s="13"/>
    </row>
    <row r="921" ht="15.75" customHeight="1">
      <c r="D921" s="12"/>
      <c r="E921" s="26"/>
      <c r="F921" s="26"/>
      <c r="G921" s="26"/>
      <c r="Q921" s="13"/>
    </row>
    <row r="922" ht="15.75" customHeight="1">
      <c r="D922" s="12"/>
      <c r="E922" s="26"/>
      <c r="F922" s="26"/>
      <c r="G922" s="26"/>
      <c r="Q922" s="13"/>
    </row>
    <row r="923" ht="15.75" customHeight="1">
      <c r="D923" s="12"/>
      <c r="E923" s="26"/>
      <c r="F923" s="26"/>
      <c r="G923" s="26"/>
      <c r="Q923" s="13"/>
    </row>
    <row r="924" ht="15.75" customHeight="1">
      <c r="D924" s="12"/>
      <c r="E924" s="26"/>
      <c r="F924" s="26"/>
      <c r="G924" s="26"/>
      <c r="Q924" s="13"/>
    </row>
    <row r="925" ht="15.75" customHeight="1">
      <c r="D925" s="12"/>
      <c r="E925" s="26"/>
      <c r="F925" s="26"/>
      <c r="G925" s="26"/>
      <c r="Q925" s="13"/>
    </row>
    <row r="926" ht="15.75" customHeight="1">
      <c r="D926" s="12"/>
      <c r="E926" s="26"/>
      <c r="F926" s="26"/>
      <c r="G926" s="26"/>
      <c r="Q926" s="13"/>
    </row>
    <row r="927" ht="15.75" customHeight="1">
      <c r="D927" s="12"/>
      <c r="E927" s="26"/>
      <c r="F927" s="26"/>
      <c r="G927" s="26"/>
      <c r="Q927" s="13"/>
    </row>
    <row r="928" ht="15.75" customHeight="1">
      <c r="D928" s="12"/>
      <c r="E928" s="26"/>
      <c r="F928" s="26"/>
      <c r="G928" s="26"/>
      <c r="Q928" s="13"/>
    </row>
    <row r="929" ht="15.75" customHeight="1">
      <c r="D929" s="12"/>
      <c r="E929" s="26"/>
      <c r="F929" s="26"/>
      <c r="G929" s="26"/>
      <c r="Q929" s="13"/>
    </row>
    <row r="930" ht="15.75" customHeight="1">
      <c r="D930" s="12"/>
      <c r="E930" s="26"/>
      <c r="F930" s="26"/>
      <c r="G930" s="26"/>
      <c r="Q930" s="13"/>
    </row>
    <row r="931" ht="15.75" customHeight="1">
      <c r="D931" s="12"/>
      <c r="E931" s="26"/>
      <c r="F931" s="26"/>
      <c r="G931" s="26"/>
      <c r="Q931" s="13"/>
    </row>
    <row r="932" ht="15.75" customHeight="1">
      <c r="D932" s="12"/>
      <c r="E932" s="26"/>
      <c r="F932" s="26"/>
      <c r="G932" s="26"/>
      <c r="Q932" s="13"/>
    </row>
    <row r="933" ht="15.75" customHeight="1">
      <c r="D933" s="12"/>
      <c r="E933" s="26"/>
      <c r="F933" s="26"/>
      <c r="G933" s="26"/>
      <c r="Q933" s="13"/>
    </row>
    <row r="934" ht="15.75" customHeight="1">
      <c r="D934" s="12"/>
      <c r="E934" s="26"/>
      <c r="F934" s="26"/>
      <c r="G934" s="26"/>
      <c r="Q934" s="13"/>
    </row>
    <row r="935" ht="15.75" customHeight="1">
      <c r="D935" s="12"/>
      <c r="E935" s="26"/>
      <c r="F935" s="26"/>
      <c r="G935" s="26"/>
      <c r="Q935" s="13"/>
    </row>
    <row r="936" ht="15.75" customHeight="1">
      <c r="D936" s="12"/>
      <c r="E936" s="26"/>
      <c r="F936" s="26"/>
      <c r="G936" s="26"/>
      <c r="Q936" s="13"/>
    </row>
    <row r="937" ht="15.75" customHeight="1">
      <c r="D937" s="12"/>
      <c r="E937" s="26"/>
      <c r="F937" s="26"/>
      <c r="G937" s="26"/>
      <c r="Q937" s="13"/>
    </row>
    <row r="938" ht="15.75" customHeight="1">
      <c r="D938" s="12"/>
      <c r="E938" s="26"/>
      <c r="F938" s="26"/>
      <c r="G938" s="26"/>
      <c r="Q938" s="13"/>
    </row>
    <row r="939" ht="15.75" customHeight="1">
      <c r="D939" s="12"/>
      <c r="E939" s="26"/>
      <c r="F939" s="26"/>
      <c r="G939" s="26"/>
      <c r="Q939" s="13"/>
    </row>
    <row r="940" ht="15.75" customHeight="1">
      <c r="D940" s="12"/>
      <c r="E940" s="26"/>
      <c r="F940" s="26"/>
      <c r="G940" s="26"/>
      <c r="Q940" s="13"/>
    </row>
    <row r="941" ht="15.75" customHeight="1">
      <c r="D941" s="12"/>
      <c r="E941" s="26"/>
      <c r="F941" s="26"/>
      <c r="G941" s="26"/>
      <c r="Q941" s="13"/>
    </row>
    <row r="942" ht="15.75" customHeight="1">
      <c r="D942" s="12"/>
      <c r="E942" s="26"/>
      <c r="F942" s="26"/>
      <c r="G942" s="26"/>
      <c r="Q942" s="13"/>
    </row>
    <row r="943" ht="15.75" customHeight="1">
      <c r="D943" s="12"/>
      <c r="E943" s="26"/>
      <c r="F943" s="26"/>
      <c r="G943" s="26"/>
      <c r="Q943" s="13"/>
    </row>
    <row r="944" ht="15.75" customHeight="1">
      <c r="D944" s="12"/>
      <c r="E944" s="26"/>
      <c r="F944" s="26"/>
      <c r="G944" s="26"/>
      <c r="Q944" s="13"/>
    </row>
    <row r="945" ht="15.75" customHeight="1">
      <c r="D945" s="12"/>
      <c r="E945" s="26"/>
      <c r="F945" s="26"/>
      <c r="G945" s="26"/>
      <c r="Q945" s="13"/>
    </row>
    <row r="946" ht="15.75" customHeight="1">
      <c r="D946" s="12"/>
      <c r="E946" s="26"/>
      <c r="F946" s="26"/>
      <c r="G946" s="26"/>
      <c r="Q946" s="13"/>
    </row>
    <row r="947" ht="15.75" customHeight="1">
      <c r="D947" s="12"/>
      <c r="E947" s="26"/>
      <c r="F947" s="26"/>
      <c r="G947" s="26"/>
      <c r="Q947" s="13"/>
    </row>
    <row r="948" ht="15.75" customHeight="1">
      <c r="D948" s="12"/>
      <c r="E948" s="26"/>
      <c r="F948" s="26"/>
      <c r="G948" s="26"/>
      <c r="Q948" s="13"/>
    </row>
    <row r="949" ht="15.75" customHeight="1">
      <c r="D949" s="12"/>
      <c r="E949" s="26"/>
      <c r="F949" s="26"/>
      <c r="G949" s="26"/>
      <c r="Q949" s="13"/>
    </row>
    <row r="950" ht="15.75" customHeight="1">
      <c r="D950" s="12"/>
      <c r="E950" s="26"/>
      <c r="F950" s="26"/>
      <c r="G950" s="26"/>
      <c r="Q950" s="13"/>
    </row>
    <row r="951" ht="15.75" customHeight="1">
      <c r="D951" s="12"/>
      <c r="E951" s="26"/>
      <c r="F951" s="26"/>
      <c r="G951" s="26"/>
      <c r="Q951" s="13"/>
    </row>
    <row r="952" ht="15.75" customHeight="1">
      <c r="D952" s="12"/>
      <c r="E952" s="26"/>
      <c r="F952" s="26"/>
      <c r="G952" s="26"/>
      <c r="Q952" s="13"/>
    </row>
    <row r="953" ht="15.75" customHeight="1">
      <c r="D953" s="12"/>
      <c r="E953" s="26"/>
      <c r="F953" s="26"/>
      <c r="G953" s="26"/>
      <c r="Q953" s="13"/>
    </row>
    <row r="954" ht="15.75" customHeight="1">
      <c r="D954" s="12"/>
      <c r="E954" s="26"/>
      <c r="F954" s="26"/>
      <c r="G954" s="26"/>
      <c r="Q954" s="13"/>
    </row>
    <row r="955" ht="15.75" customHeight="1">
      <c r="D955" s="12"/>
      <c r="E955" s="26"/>
      <c r="F955" s="26"/>
      <c r="G955" s="26"/>
      <c r="Q955" s="13"/>
    </row>
    <row r="956" ht="15.75" customHeight="1">
      <c r="D956" s="12"/>
      <c r="E956" s="26"/>
      <c r="F956" s="26"/>
      <c r="G956" s="26"/>
      <c r="Q956" s="13"/>
    </row>
    <row r="957" ht="15.75" customHeight="1">
      <c r="D957" s="12"/>
      <c r="E957" s="26"/>
      <c r="F957" s="26"/>
      <c r="G957" s="26"/>
      <c r="Q957" s="13"/>
    </row>
    <row r="958" ht="15.75" customHeight="1">
      <c r="D958" s="12"/>
      <c r="E958" s="26"/>
      <c r="F958" s="26"/>
      <c r="G958" s="26"/>
      <c r="Q958" s="13"/>
    </row>
    <row r="959" ht="15.75" customHeight="1">
      <c r="D959" s="12"/>
      <c r="E959" s="26"/>
      <c r="F959" s="26"/>
      <c r="G959" s="26"/>
      <c r="Q959" s="13"/>
    </row>
    <row r="960" ht="15.75" customHeight="1">
      <c r="D960" s="12"/>
      <c r="E960" s="26"/>
      <c r="F960" s="26"/>
      <c r="G960" s="26"/>
      <c r="Q960" s="13"/>
    </row>
    <row r="961" ht="15.75" customHeight="1">
      <c r="D961" s="12"/>
      <c r="E961" s="26"/>
      <c r="F961" s="26"/>
      <c r="G961" s="26"/>
      <c r="Q961" s="13"/>
    </row>
    <row r="962" ht="15.75" customHeight="1">
      <c r="D962" s="12"/>
      <c r="E962" s="26"/>
      <c r="F962" s="26"/>
      <c r="G962" s="26"/>
      <c r="Q962" s="13"/>
    </row>
    <row r="963" ht="15.75" customHeight="1">
      <c r="D963" s="12"/>
      <c r="E963" s="26"/>
      <c r="F963" s="26"/>
      <c r="G963" s="26"/>
      <c r="Q963" s="13"/>
    </row>
    <row r="964" ht="15.75" customHeight="1">
      <c r="D964" s="12"/>
      <c r="E964" s="26"/>
      <c r="F964" s="26"/>
      <c r="G964" s="26"/>
      <c r="Q964" s="13"/>
    </row>
    <row r="965" ht="15.75" customHeight="1">
      <c r="D965" s="12"/>
      <c r="E965" s="26"/>
      <c r="F965" s="26"/>
      <c r="G965" s="26"/>
      <c r="Q965" s="13"/>
    </row>
    <row r="966" ht="15.75" customHeight="1">
      <c r="D966" s="12"/>
      <c r="E966" s="26"/>
      <c r="F966" s="26"/>
      <c r="G966" s="26"/>
      <c r="Q966" s="13"/>
    </row>
    <row r="967" ht="15.75" customHeight="1">
      <c r="D967" s="12"/>
      <c r="E967" s="26"/>
      <c r="F967" s="26"/>
      <c r="G967" s="26"/>
      <c r="Q967" s="13"/>
    </row>
    <row r="968" ht="15.75" customHeight="1">
      <c r="D968" s="12"/>
      <c r="E968" s="26"/>
      <c r="F968" s="26"/>
      <c r="G968" s="26"/>
      <c r="Q968" s="13"/>
    </row>
    <row r="969" ht="15.75" customHeight="1">
      <c r="D969" s="12"/>
      <c r="E969" s="26"/>
      <c r="F969" s="26"/>
      <c r="G969" s="26"/>
      <c r="Q969" s="13"/>
    </row>
    <row r="970" ht="15.75" customHeight="1">
      <c r="D970" s="12"/>
      <c r="E970" s="26"/>
      <c r="F970" s="26"/>
      <c r="G970" s="26"/>
      <c r="Q970" s="13"/>
    </row>
    <row r="971" ht="15.75" customHeight="1">
      <c r="D971" s="12"/>
      <c r="E971" s="26"/>
      <c r="F971" s="26"/>
      <c r="G971" s="26"/>
      <c r="Q971" s="13"/>
    </row>
    <row r="972" ht="15.75" customHeight="1">
      <c r="D972" s="12"/>
      <c r="E972" s="26"/>
      <c r="F972" s="26"/>
      <c r="G972" s="26"/>
      <c r="Q972" s="13"/>
    </row>
    <row r="973" ht="15.75" customHeight="1">
      <c r="D973" s="12"/>
      <c r="E973" s="26"/>
      <c r="F973" s="26"/>
      <c r="G973" s="26"/>
      <c r="Q973" s="13"/>
    </row>
    <row r="974" ht="15.75" customHeight="1">
      <c r="D974" s="12"/>
      <c r="E974" s="26"/>
      <c r="F974" s="26"/>
      <c r="G974" s="26"/>
      <c r="Q974" s="13"/>
    </row>
    <row r="975" ht="15.75" customHeight="1">
      <c r="D975" s="12"/>
      <c r="E975" s="26"/>
      <c r="F975" s="26"/>
      <c r="G975" s="26"/>
      <c r="Q975" s="13"/>
    </row>
    <row r="976" ht="15.75" customHeight="1">
      <c r="D976" s="12"/>
      <c r="E976" s="26"/>
      <c r="F976" s="26"/>
      <c r="G976" s="26"/>
      <c r="Q976" s="13"/>
    </row>
    <row r="977" ht="15.75" customHeight="1">
      <c r="D977" s="12"/>
      <c r="E977" s="26"/>
      <c r="F977" s="26"/>
      <c r="G977" s="26"/>
      <c r="Q977" s="13"/>
    </row>
    <row r="978" ht="15.75" customHeight="1">
      <c r="D978" s="12"/>
      <c r="E978" s="26"/>
      <c r="F978" s="26"/>
      <c r="G978" s="26"/>
      <c r="Q978" s="13"/>
    </row>
    <row r="979" ht="15.75" customHeight="1">
      <c r="D979" s="12"/>
      <c r="E979" s="26"/>
      <c r="F979" s="26"/>
      <c r="G979" s="26"/>
      <c r="Q979" s="13"/>
    </row>
    <row r="980" ht="15.75" customHeight="1">
      <c r="D980" s="12"/>
      <c r="E980" s="26"/>
      <c r="F980" s="26"/>
      <c r="G980" s="26"/>
      <c r="Q980" s="13"/>
    </row>
    <row r="981" ht="15.75" customHeight="1">
      <c r="D981" s="12"/>
      <c r="E981" s="26"/>
      <c r="F981" s="26"/>
      <c r="G981" s="26"/>
      <c r="Q981" s="13"/>
    </row>
    <row r="982" ht="15.75" customHeight="1">
      <c r="D982" s="12"/>
      <c r="E982" s="26"/>
      <c r="F982" s="26"/>
      <c r="G982" s="26"/>
      <c r="Q982" s="13"/>
    </row>
    <row r="983" ht="15.75" customHeight="1">
      <c r="D983" s="12"/>
      <c r="E983" s="26"/>
      <c r="F983" s="26"/>
      <c r="G983" s="26"/>
      <c r="Q983" s="13"/>
    </row>
    <row r="984" ht="15.75" customHeight="1">
      <c r="D984" s="12"/>
      <c r="E984" s="26"/>
      <c r="F984" s="26"/>
      <c r="G984" s="26"/>
      <c r="Q984" s="13"/>
    </row>
    <row r="985" ht="15.75" customHeight="1">
      <c r="D985" s="12"/>
      <c r="E985" s="26"/>
      <c r="F985" s="26"/>
      <c r="G985" s="26"/>
      <c r="Q985" s="13"/>
    </row>
    <row r="986" ht="15.75" customHeight="1">
      <c r="D986" s="12"/>
      <c r="E986" s="26"/>
      <c r="F986" s="26"/>
      <c r="G986" s="26"/>
      <c r="Q986" s="13"/>
    </row>
    <row r="987" ht="15.75" customHeight="1">
      <c r="D987" s="12"/>
      <c r="E987" s="26"/>
      <c r="F987" s="26"/>
      <c r="G987" s="26"/>
      <c r="Q987" s="13"/>
    </row>
    <row r="988" ht="15.75" customHeight="1">
      <c r="D988" s="12"/>
      <c r="E988" s="26"/>
      <c r="F988" s="26"/>
      <c r="G988" s="26"/>
      <c r="Q988" s="13"/>
    </row>
    <row r="989" ht="15.75" customHeight="1">
      <c r="D989" s="12"/>
      <c r="E989" s="26"/>
      <c r="F989" s="26"/>
      <c r="G989" s="26"/>
      <c r="Q989" s="13"/>
    </row>
    <row r="990" ht="15.75" customHeight="1">
      <c r="D990" s="12"/>
      <c r="E990" s="26"/>
      <c r="F990" s="26"/>
      <c r="G990" s="26"/>
      <c r="Q990" s="13"/>
    </row>
    <row r="991" ht="15.75" customHeight="1">
      <c r="D991" s="12"/>
      <c r="E991" s="26"/>
      <c r="F991" s="26"/>
      <c r="G991" s="26"/>
      <c r="Q991" s="13"/>
    </row>
    <row r="992" ht="15.75" customHeight="1">
      <c r="D992" s="12"/>
      <c r="E992" s="26"/>
      <c r="F992" s="26"/>
      <c r="G992" s="26"/>
      <c r="Q992" s="13"/>
    </row>
    <row r="993" ht="15.75" customHeight="1">
      <c r="D993" s="12"/>
      <c r="E993" s="26"/>
      <c r="F993" s="26"/>
      <c r="G993" s="26"/>
      <c r="Q993" s="13"/>
    </row>
    <row r="994" ht="15.75" customHeight="1">
      <c r="D994" s="12"/>
      <c r="E994" s="26"/>
      <c r="F994" s="26"/>
      <c r="G994" s="26"/>
      <c r="Q994" s="13"/>
    </row>
    <row r="995" ht="15.75" customHeight="1">
      <c r="D995" s="12"/>
      <c r="E995" s="26"/>
      <c r="F995" s="26"/>
      <c r="G995" s="26"/>
      <c r="Q995" s="13"/>
    </row>
    <row r="996" ht="15.75" customHeight="1">
      <c r="D996" s="12"/>
      <c r="E996" s="26"/>
      <c r="F996" s="26"/>
      <c r="G996" s="26"/>
      <c r="Q996" s="13"/>
    </row>
    <row r="997" ht="15.75" customHeight="1">
      <c r="D997" s="12"/>
      <c r="E997" s="26"/>
      <c r="F997" s="26"/>
      <c r="G997" s="26"/>
      <c r="Q997" s="13"/>
    </row>
    <row r="998" ht="15.75" customHeight="1">
      <c r="D998" s="12"/>
      <c r="E998" s="26"/>
      <c r="F998" s="26"/>
      <c r="G998" s="26"/>
      <c r="Q998" s="13"/>
    </row>
    <row r="999" ht="15.75" customHeight="1">
      <c r="D999" s="12"/>
      <c r="E999" s="26"/>
      <c r="F999" s="26"/>
      <c r="G999" s="26"/>
      <c r="Q999" s="13"/>
    </row>
    <row r="1000" ht="15.75" customHeight="1">
      <c r="D1000" s="12"/>
      <c r="E1000" s="26"/>
      <c r="F1000" s="26"/>
      <c r="G1000" s="26"/>
      <c r="Q1000" s="13"/>
    </row>
  </sheetData>
  <mergeCells count="9">
    <mergeCell ref="K7:L7"/>
    <mergeCell ref="M7:P7"/>
    <mergeCell ref="A7:A8"/>
    <mergeCell ref="B7:B8"/>
    <mergeCell ref="C7:C8"/>
    <mergeCell ref="D7:D8"/>
    <mergeCell ref="E7:F7"/>
    <mergeCell ref="G7:H7"/>
    <mergeCell ref="I7:J7"/>
  </mergeCells>
  <conditionalFormatting sqref="K10:L794">
    <cfRule type="cellIs" dxfId="2" priority="1" operator="lessThanOrEqual">
      <formula>0</formula>
    </cfRule>
  </conditionalFormatting>
  <dataValidations>
    <dataValidation type="list" allowBlank="1" showInputMessage="1" showErrorMessage="1" prompt=" - " sqref="B95:B108">
      <formula1>MVTTH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7.89"/>
    <col customWidth="1" min="3" max="3" width="14.22"/>
    <col customWidth="1" min="4" max="4" width="11.78"/>
    <col customWidth="1" min="5" max="6" width="8.56"/>
    <col customWidth="1" min="7" max="7" width="8.33"/>
    <col customWidth="1" min="8" max="8" width="7.44"/>
    <col customWidth="1" min="9" max="9" width="8.56"/>
    <col customWidth="1" min="10" max="10" width="7.78"/>
    <col customWidth="1" min="11" max="11" width="7.44"/>
    <col customWidth="1" min="12" max="12" width="9.67"/>
    <col customWidth="1" min="13" max="13" width="8.0"/>
    <col customWidth="1" min="14" max="14" width="6.89"/>
    <col customWidth="1" min="15" max="15" width="7.33"/>
    <col customWidth="1" min="16" max="16" width="8.56"/>
    <col customWidth="1" min="17" max="17" width="7.44"/>
    <col customWidth="1" min="18" max="18" width="7.89"/>
    <col customWidth="1" min="19" max="19" width="7.78"/>
    <col customWidth="1" min="20" max="20" width="8.56"/>
    <col customWidth="1" min="21" max="21" width="8.22"/>
    <col customWidth="1" min="22" max="22" width="7.89"/>
    <col customWidth="1" min="23" max="23" width="7.67"/>
    <col customWidth="1" min="24" max="24" width="7.33"/>
    <col customWidth="1" min="25" max="25" width="7.44"/>
    <col customWidth="1" min="26" max="26" width="7.78"/>
    <col customWidth="1" min="27" max="27" width="7.0"/>
    <col customWidth="1" min="28" max="83" width="8.56"/>
  </cols>
  <sheetData>
    <row r="1" ht="32.25" customHeight="1">
      <c r="A1" s="2" t="s">
        <v>0</v>
      </c>
      <c r="N1" s="4"/>
      <c r="O1" s="4"/>
      <c r="P1" s="4"/>
      <c r="Q1" s="4"/>
      <c r="R1" s="4"/>
      <c r="S1" s="4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</row>
    <row r="2">
      <c r="A2" s="6"/>
      <c r="B2" s="6"/>
      <c r="C2" s="6"/>
      <c r="D2" s="6"/>
      <c r="E2" s="6"/>
      <c r="F2" s="16" t="s">
        <v>13</v>
      </c>
      <c r="G2" s="18" t="s">
        <v>14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</row>
    <row r="3">
      <c r="A3" s="25"/>
      <c r="B3" s="27"/>
      <c r="C3" s="27"/>
      <c r="D3" s="27"/>
      <c r="E3" s="6"/>
      <c r="F3" s="29">
        <v>432.0</v>
      </c>
      <c r="G3" s="29" t="s">
        <v>19</v>
      </c>
      <c r="H3" s="29" t="s">
        <v>19</v>
      </c>
      <c r="I3" s="29">
        <v>432.0</v>
      </c>
      <c r="J3" s="29">
        <v>108.0</v>
      </c>
      <c r="K3" s="29">
        <v>540.0</v>
      </c>
      <c r="L3" s="29">
        <v>80.0</v>
      </c>
      <c r="M3" s="32" t="s">
        <v>19</v>
      </c>
      <c r="N3" s="29">
        <v>12.0</v>
      </c>
      <c r="O3" s="29" t="s">
        <v>19</v>
      </c>
      <c r="P3" s="29" t="s">
        <v>19</v>
      </c>
      <c r="Q3" s="29">
        <v>12.0</v>
      </c>
      <c r="R3" s="29">
        <v>22.0</v>
      </c>
      <c r="S3" s="32" t="s">
        <v>19</v>
      </c>
      <c r="T3" s="29">
        <v>24.0</v>
      </c>
      <c r="U3" s="29" t="s">
        <v>19</v>
      </c>
      <c r="V3" s="29" t="s">
        <v>19</v>
      </c>
      <c r="W3" s="29">
        <v>24.0</v>
      </c>
      <c r="X3" s="29">
        <v>36.0</v>
      </c>
      <c r="Y3" s="32" t="s">
        <v>19</v>
      </c>
      <c r="Z3" s="29">
        <v>36.0</v>
      </c>
      <c r="AA3" s="29" t="s">
        <v>19</v>
      </c>
      <c r="AB3" s="29" t="s">
        <v>19</v>
      </c>
      <c r="AC3" s="29">
        <v>36.0</v>
      </c>
      <c r="AD3" s="29">
        <v>22.0</v>
      </c>
      <c r="AE3" s="32" t="s">
        <v>19</v>
      </c>
      <c r="AF3" s="29" t="s">
        <v>19</v>
      </c>
      <c r="AG3" s="29" t="s">
        <v>19</v>
      </c>
      <c r="AH3" s="29" t="s">
        <v>19</v>
      </c>
      <c r="AI3" s="29" t="s">
        <v>19</v>
      </c>
      <c r="AJ3" s="29" t="s">
        <v>19</v>
      </c>
      <c r="AK3" s="32" t="s">
        <v>19</v>
      </c>
      <c r="AL3" s="29" t="s">
        <v>19</v>
      </c>
      <c r="AM3" s="29" t="s">
        <v>19</v>
      </c>
      <c r="AN3" s="29" t="s">
        <v>19</v>
      </c>
      <c r="AO3" s="29" t="s">
        <v>19</v>
      </c>
      <c r="AP3" s="29" t="s">
        <v>19</v>
      </c>
      <c r="AQ3" s="32" t="s">
        <v>19</v>
      </c>
      <c r="AR3" s="29" t="s">
        <v>19</v>
      </c>
      <c r="AS3" s="29" t="s">
        <v>19</v>
      </c>
      <c r="AT3" s="29" t="s">
        <v>19</v>
      </c>
      <c r="AU3" s="29" t="s">
        <v>19</v>
      </c>
      <c r="AV3" s="29" t="s">
        <v>19</v>
      </c>
      <c r="AW3" s="32" t="s">
        <v>19</v>
      </c>
      <c r="AX3" s="29" t="s">
        <v>19</v>
      </c>
      <c r="AY3" s="29" t="s">
        <v>19</v>
      </c>
      <c r="AZ3" s="29" t="s">
        <v>19</v>
      </c>
      <c r="BA3" s="29" t="s">
        <v>19</v>
      </c>
      <c r="BB3" s="29" t="s">
        <v>19</v>
      </c>
      <c r="BC3" s="32" t="s">
        <v>19</v>
      </c>
      <c r="BD3" s="29" t="s">
        <v>19</v>
      </c>
      <c r="BE3" s="29" t="s">
        <v>19</v>
      </c>
      <c r="BF3" s="29" t="s">
        <v>19</v>
      </c>
      <c r="BG3" s="29" t="s">
        <v>19</v>
      </c>
      <c r="BH3" s="29" t="s">
        <v>19</v>
      </c>
      <c r="BI3" s="32" t="s">
        <v>19</v>
      </c>
      <c r="BJ3" s="29">
        <v>432.0</v>
      </c>
      <c r="BK3" s="29">
        <v>12.0</v>
      </c>
      <c r="BL3" s="29">
        <v>24.0</v>
      </c>
      <c r="BM3" s="29">
        <v>36.0</v>
      </c>
      <c r="BN3" s="29">
        <v>48.0</v>
      </c>
      <c r="BO3" s="29">
        <v>60.0</v>
      </c>
      <c r="BP3" s="29">
        <v>72.0</v>
      </c>
      <c r="BQ3" s="29">
        <v>84.0</v>
      </c>
      <c r="BR3" s="29">
        <v>96.0</v>
      </c>
      <c r="BS3" s="29">
        <v>108.0</v>
      </c>
      <c r="BT3" s="6"/>
      <c r="BU3" s="6"/>
      <c r="BV3" s="6"/>
      <c r="BW3" s="6"/>
      <c r="BX3" s="6"/>
      <c r="BY3" s="6"/>
      <c r="BZ3" s="6"/>
      <c r="CA3" s="29">
        <v>96.0</v>
      </c>
      <c r="CB3" s="29">
        <v>432.0</v>
      </c>
      <c r="CC3" s="29">
        <v>72.0</v>
      </c>
      <c r="CD3" s="29">
        <v>360.0</v>
      </c>
      <c r="CE3" s="6"/>
    </row>
    <row r="4" ht="21.75" customHeight="1">
      <c r="A4" s="42" t="s">
        <v>23</v>
      </c>
      <c r="B4" s="45" t="s">
        <v>34</v>
      </c>
      <c r="C4" s="46"/>
      <c r="D4" s="46"/>
      <c r="E4" s="21"/>
      <c r="F4" s="45" t="s">
        <v>35</v>
      </c>
      <c r="G4" s="46"/>
      <c r="H4" s="46"/>
      <c r="I4" s="46"/>
      <c r="J4" s="46"/>
      <c r="K4" s="46"/>
      <c r="L4" s="21"/>
      <c r="M4" s="42" t="s">
        <v>37</v>
      </c>
      <c r="N4" s="45" t="s">
        <v>39</v>
      </c>
      <c r="O4" s="46"/>
      <c r="P4" s="46"/>
      <c r="Q4" s="46"/>
      <c r="R4" s="46"/>
      <c r="S4" s="21"/>
      <c r="T4" s="45" t="s">
        <v>41</v>
      </c>
      <c r="U4" s="46"/>
      <c r="V4" s="46"/>
      <c r="W4" s="46"/>
      <c r="X4" s="46"/>
      <c r="Y4" s="21"/>
      <c r="Z4" s="45" t="s">
        <v>43</v>
      </c>
      <c r="AA4" s="46"/>
      <c r="AB4" s="46"/>
      <c r="AC4" s="46"/>
      <c r="AD4" s="46"/>
      <c r="AE4" s="21"/>
      <c r="AF4" s="45" t="s">
        <v>44</v>
      </c>
      <c r="AG4" s="46"/>
      <c r="AH4" s="46"/>
      <c r="AI4" s="46"/>
      <c r="AJ4" s="46"/>
      <c r="AK4" s="21"/>
      <c r="AL4" s="45" t="s">
        <v>49</v>
      </c>
      <c r="AM4" s="46"/>
      <c r="AN4" s="46"/>
      <c r="AO4" s="46"/>
      <c r="AP4" s="46"/>
      <c r="AQ4" s="21"/>
      <c r="AR4" s="45" t="s">
        <v>51</v>
      </c>
      <c r="AS4" s="46"/>
      <c r="AT4" s="46"/>
      <c r="AU4" s="46"/>
      <c r="AV4" s="46"/>
      <c r="AW4" s="21"/>
      <c r="AX4" s="45" t="s">
        <v>52</v>
      </c>
      <c r="AY4" s="46"/>
      <c r="AZ4" s="46"/>
      <c r="BA4" s="46"/>
      <c r="BB4" s="46"/>
      <c r="BC4" s="21"/>
      <c r="BD4" s="45" t="s">
        <v>53</v>
      </c>
      <c r="BE4" s="46"/>
      <c r="BF4" s="46"/>
      <c r="BG4" s="46"/>
      <c r="BH4" s="46"/>
      <c r="BI4" s="21"/>
      <c r="BJ4" s="61" t="s">
        <v>54</v>
      </c>
      <c r="BK4" s="45" t="s">
        <v>55</v>
      </c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21"/>
      <c r="CB4" s="42" t="s">
        <v>56</v>
      </c>
      <c r="CC4" s="42" t="s">
        <v>57</v>
      </c>
      <c r="CD4" s="42" t="s">
        <v>58</v>
      </c>
      <c r="CE4" s="64"/>
    </row>
    <row r="5">
      <c r="A5" s="48"/>
      <c r="B5" s="61" t="s">
        <v>59</v>
      </c>
      <c r="C5" s="61" t="s">
        <v>61</v>
      </c>
      <c r="D5" s="61" t="s">
        <v>64</v>
      </c>
      <c r="E5" s="61" t="s">
        <v>65</v>
      </c>
      <c r="F5" s="61" t="s">
        <v>66</v>
      </c>
      <c r="G5" s="61" t="s">
        <v>67</v>
      </c>
      <c r="H5" s="61" t="s">
        <v>68</v>
      </c>
      <c r="I5" s="61" t="s">
        <v>69</v>
      </c>
      <c r="J5" s="61" t="s">
        <v>70</v>
      </c>
      <c r="K5" s="61" t="s">
        <v>71</v>
      </c>
      <c r="L5" s="61" t="s">
        <v>72</v>
      </c>
      <c r="M5" s="48"/>
      <c r="N5" s="61" t="s">
        <v>73</v>
      </c>
      <c r="O5" s="61" t="s">
        <v>74</v>
      </c>
      <c r="P5" s="61" t="s">
        <v>75</v>
      </c>
      <c r="Q5" s="61" t="s">
        <v>76</v>
      </c>
      <c r="R5" s="61" t="s">
        <v>77</v>
      </c>
      <c r="S5" s="61" t="s">
        <v>78</v>
      </c>
      <c r="T5" s="61" t="s">
        <v>73</v>
      </c>
      <c r="U5" s="61" t="s">
        <v>74</v>
      </c>
      <c r="V5" s="61" t="s">
        <v>75</v>
      </c>
      <c r="W5" s="61" t="s">
        <v>76</v>
      </c>
      <c r="X5" s="61" t="s">
        <v>77</v>
      </c>
      <c r="Y5" s="61" t="s">
        <v>78</v>
      </c>
      <c r="Z5" s="61" t="s">
        <v>73</v>
      </c>
      <c r="AA5" s="61" t="s">
        <v>74</v>
      </c>
      <c r="AB5" s="61" t="s">
        <v>75</v>
      </c>
      <c r="AC5" s="61" t="s">
        <v>76</v>
      </c>
      <c r="AD5" s="61" t="s">
        <v>77</v>
      </c>
      <c r="AE5" s="61" t="s">
        <v>78</v>
      </c>
      <c r="AF5" s="61" t="s">
        <v>73</v>
      </c>
      <c r="AG5" s="61" t="s">
        <v>74</v>
      </c>
      <c r="AH5" s="61" t="s">
        <v>75</v>
      </c>
      <c r="AI5" s="61" t="s">
        <v>76</v>
      </c>
      <c r="AJ5" s="61" t="s">
        <v>77</v>
      </c>
      <c r="AK5" s="61" t="s">
        <v>78</v>
      </c>
      <c r="AL5" s="61" t="s">
        <v>73</v>
      </c>
      <c r="AM5" s="61" t="s">
        <v>74</v>
      </c>
      <c r="AN5" s="61" t="s">
        <v>75</v>
      </c>
      <c r="AO5" s="61" t="s">
        <v>76</v>
      </c>
      <c r="AP5" s="61" t="s">
        <v>77</v>
      </c>
      <c r="AQ5" s="61" t="s">
        <v>78</v>
      </c>
      <c r="AR5" s="61" t="s">
        <v>73</v>
      </c>
      <c r="AS5" s="61" t="s">
        <v>74</v>
      </c>
      <c r="AT5" s="61" t="s">
        <v>75</v>
      </c>
      <c r="AU5" s="61" t="s">
        <v>76</v>
      </c>
      <c r="AV5" s="61" t="s">
        <v>77</v>
      </c>
      <c r="AW5" s="61" t="s">
        <v>78</v>
      </c>
      <c r="AX5" s="61" t="s">
        <v>73</v>
      </c>
      <c r="AY5" s="61" t="s">
        <v>74</v>
      </c>
      <c r="AZ5" s="61" t="s">
        <v>75</v>
      </c>
      <c r="BA5" s="61" t="s">
        <v>76</v>
      </c>
      <c r="BB5" s="61" t="s">
        <v>77</v>
      </c>
      <c r="BC5" s="61" t="s">
        <v>78</v>
      </c>
      <c r="BD5" s="61" t="s">
        <v>73</v>
      </c>
      <c r="BE5" s="61" t="s">
        <v>74</v>
      </c>
      <c r="BF5" s="61" t="s">
        <v>75</v>
      </c>
      <c r="BG5" s="61" t="s">
        <v>76</v>
      </c>
      <c r="BH5" s="61" t="s">
        <v>77</v>
      </c>
      <c r="BI5" s="61" t="s">
        <v>78</v>
      </c>
      <c r="BJ5" s="61" t="s">
        <v>66</v>
      </c>
      <c r="BK5" s="61" t="s">
        <v>79</v>
      </c>
      <c r="BL5" s="61" t="s">
        <v>80</v>
      </c>
      <c r="BM5" s="61" t="s">
        <v>81</v>
      </c>
      <c r="BN5" s="61" t="s">
        <v>82</v>
      </c>
      <c r="BO5" s="61" t="s">
        <v>83</v>
      </c>
      <c r="BP5" s="61" t="s">
        <v>85</v>
      </c>
      <c r="BQ5" s="61" t="s">
        <v>86</v>
      </c>
      <c r="BR5" s="61" t="s">
        <v>88</v>
      </c>
      <c r="BS5" s="61" t="s">
        <v>89</v>
      </c>
      <c r="BT5" s="61" t="s">
        <v>90</v>
      </c>
      <c r="BU5" s="61" t="s">
        <v>91</v>
      </c>
      <c r="BV5" s="61" t="s">
        <v>92</v>
      </c>
      <c r="BW5" s="61" t="s">
        <v>93</v>
      </c>
      <c r="BX5" s="61" t="s">
        <v>94</v>
      </c>
      <c r="BY5" s="61" t="s">
        <v>95</v>
      </c>
      <c r="BZ5" s="61" t="s">
        <v>96</v>
      </c>
      <c r="CA5" s="61" t="s">
        <v>97</v>
      </c>
      <c r="CB5" s="48"/>
      <c r="CC5" s="48"/>
      <c r="CD5" s="48"/>
      <c r="CE5" s="64"/>
    </row>
    <row r="6">
      <c r="A6" s="76"/>
      <c r="B6" s="77">
        <v>2.0</v>
      </c>
      <c r="C6" s="77">
        <v>3.0</v>
      </c>
      <c r="D6" s="77">
        <v>4.0</v>
      </c>
      <c r="E6" s="77">
        <v>5.0</v>
      </c>
      <c r="F6" s="77">
        <v>6.0</v>
      </c>
      <c r="G6" s="77">
        <v>7.0</v>
      </c>
      <c r="H6" s="77">
        <v>8.0</v>
      </c>
      <c r="I6" s="77">
        <v>9.0</v>
      </c>
      <c r="J6" s="77">
        <v>10.0</v>
      </c>
      <c r="K6" s="77">
        <v>11.0</v>
      </c>
      <c r="L6" s="77">
        <v>12.0</v>
      </c>
      <c r="M6" s="77">
        <v>13.0</v>
      </c>
      <c r="N6" s="77">
        <v>14.0</v>
      </c>
      <c r="O6" s="77">
        <v>15.0</v>
      </c>
      <c r="P6" s="77">
        <v>16.0</v>
      </c>
      <c r="Q6" s="77">
        <v>17.0</v>
      </c>
      <c r="R6" s="77">
        <v>18.0</v>
      </c>
      <c r="S6" s="77">
        <v>19.0</v>
      </c>
      <c r="T6" s="77">
        <v>20.0</v>
      </c>
      <c r="U6" s="77">
        <v>21.0</v>
      </c>
      <c r="V6" s="77">
        <v>22.0</v>
      </c>
      <c r="W6" s="77">
        <v>23.0</v>
      </c>
      <c r="X6" s="77">
        <v>24.0</v>
      </c>
      <c r="Y6" s="77">
        <v>25.0</v>
      </c>
      <c r="Z6" s="77">
        <v>26.0</v>
      </c>
      <c r="AA6" s="77">
        <v>27.0</v>
      </c>
      <c r="AB6" s="77">
        <v>28.0</v>
      </c>
      <c r="AC6" s="77">
        <v>29.0</v>
      </c>
      <c r="AD6" s="77">
        <v>30.0</v>
      </c>
      <c r="AE6" s="77">
        <v>31.0</v>
      </c>
      <c r="AF6" s="77">
        <v>32.0</v>
      </c>
      <c r="AG6" s="77">
        <v>33.0</v>
      </c>
      <c r="AH6" s="77">
        <v>34.0</v>
      </c>
      <c r="AI6" s="77">
        <v>35.0</v>
      </c>
      <c r="AJ6" s="77">
        <v>36.0</v>
      </c>
      <c r="AK6" s="77">
        <v>37.0</v>
      </c>
      <c r="AL6" s="77">
        <v>38.0</v>
      </c>
      <c r="AM6" s="77">
        <v>39.0</v>
      </c>
      <c r="AN6" s="77">
        <v>40.0</v>
      </c>
      <c r="AO6" s="77">
        <v>41.0</v>
      </c>
      <c r="AP6" s="77">
        <v>42.0</v>
      </c>
      <c r="AQ6" s="77">
        <v>43.0</v>
      </c>
      <c r="AR6" s="77">
        <v>44.0</v>
      </c>
      <c r="AS6" s="77">
        <v>45.0</v>
      </c>
      <c r="AT6" s="77">
        <v>46.0</v>
      </c>
      <c r="AU6" s="77">
        <v>47.0</v>
      </c>
      <c r="AV6" s="77">
        <v>48.0</v>
      </c>
      <c r="AW6" s="77">
        <v>49.0</v>
      </c>
      <c r="AX6" s="77">
        <v>50.0</v>
      </c>
      <c r="AY6" s="77">
        <v>51.0</v>
      </c>
      <c r="AZ6" s="77">
        <v>52.0</v>
      </c>
      <c r="BA6" s="77">
        <v>53.0</v>
      </c>
      <c r="BB6" s="77">
        <v>54.0</v>
      </c>
      <c r="BC6" s="77">
        <v>55.0</v>
      </c>
      <c r="BD6" s="77">
        <v>56.0</v>
      </c>
      <c r="BE6" s="77">
        <v>57.0</v>
      </c>
      <c r="BF6" s="77">
        <v>58.0</v>
      </c>
      <c r="BG6" s="77">
        <v>59.0</v>
      </c>
      <c r="BH6" s="77">
        <v>60.0</v>
      </c>
      <c r="BI6" s="77">
        <v>61.0</v>
      </c>
      <c r="BJ6" s="77">
        <v>62.0</v>
      </c>
      <c r="BK6" s="77">
        <v>63.0</v>
      </c>
      <c r="BL6" s="77">
        <v>64.0</v>
      </c>
      <c r="BM6" s="77">
        <v>65.0</v>
      </c>
      <c r="BN6" s="77">
        <v>66.0</v>
      </c>
      <c r="BO6" s="77">
        <v>67.0</v>
      </c>
      <c r="BP6" s="77">
        <v>68.0</v>
      </c>
      <c r="BQ6" s="77">
        <v>69.0</v>
      </c>
      <c r="BR6" s="77">
        <v>70.0</v>
      </c>
      <c r="BS6" s="77">
        <v>71.0</v>
      </c>
      <c r="BT6" s="77">
        <v>72.0</v>
      </c>
      <c r="BU6" s="77">
        <v>73.0</v>
      </c>
      <c r="BV6" s="77">
        <v>74.0</v>
      </c>
      <c r="BW6" s="77">
        <v>75.0</v>
      </c>
      <c r="BX6" s="77">
        <v>76.0</v>
      </c>
      <c r="BY6" s="77">
        <v>77.0</v>
      </c>
      <c r="BZ6" s="77">
        <v>78.0</v>
      </c>
      <c r="CA6" s="77">
        <v>79.0</v>
      </c>
      <c r="CB6" s="76"/>
      <c r="CC6" s="76"/>
      <c r="CD6" s="76"/>
      <c r="CE6" s="76"/>
    </row>
    <row r="7" ht="30.0" customHeight="1">
      <c r="A7" s="78">
        <v>1.0</v>
      </c>
      <c r="B7" s="79" t="s">
        <v>104</v>
      </c>
      <c r="C7" s="80" t="s">
        <v>105</v>
      </c>
      <c r="D7" s="80" t="s">
        <v>106</v>
      </c>
      <c r="E7" s="79" t="s">
        <v>107</v>
      </c>
      <c r="F7" s="80">
        <v>36.0</v>
      </c>
      <c r="G7" s="80" t="s">
        <v>19</v>
      </c>
      <c r="H7" s="80" t="s">
        <v>19</v>
      </c>
      <c r="I7" s="80">
        <v>36.0</v>
      </c>
      <c r="J7" s="80">
        <v>9.0</v>
      </c>
      <c r="K7" s="80">
        <v>45.0</v>
      </c>
      <c r="L7" s="80">
        <v>6.0</v>
      </c>
      <c r="M7" s="81" t="s">
        <v>108</v>
      </c>
      <c r="N7" s="79">
        <v>1.0</v>
      </c>
      <c r="O7" s="82" t="s">
        <v>19</v>
      </c>
      <c r="P7" s="82" t="s">
        <v>19</v>
      </c>
      <c r="Q7" s="79">
        <v>1.0</v>
      </c>
      <c r="R7" s="79">
        <v>1.0</v>
      </c>
      <c r="S7" s="84" t="s">
        <v>108</v>
      </c>
      <c r="T7" s="79">
        <v>2.0</v>
      </c>
      <c r="U7" s="79" t="s">
        <v>19</v>
      </c>
      <c r="V7" s="79" t="s">
        <v>19</v>
      </c>
      <c r="W7" s="79">
        <v>2.0</v>
      </c>
      <c r="X7" s="79">
        <v>2.0</v>
      </c>
      <c r="Y7" s="84" t="s">
        <v>108</v>
      </c>
      <c r="Z7" s="79">
        <v>3.0</v>
      </c>
      <c r="AA7" s="79" t="s">
        <v>19</v>
      </c>
      <c r="AB7" s="79" t="s">
        <v>19</v>
      </c>
      <c r="AC7" s="79">
        <v>3.0</v>
      </c>
      <c r="AD7" s="79">
        <v>3.0</v>
      </c>
      <c r="AE7" s="84" t="s">
        <v>108</v>
      </c>
      <c r="AF7" s="79"/>
      <c r="AG7" s="79"/>
      <c r="AH7" s="79"/>
      <c r="AI7" s="79" t="s">
        <v>19</v>
      </c>
      <c r="AJ7" s="79" t="s">
        <v>19</v>
      </c>
      <c r="AK7" s="84"/>
      <c r="AL7" s="79"/>
      <c r="AM7" s="79"/>
      <c r="AN7" s="79"/>
      <c r="AO7" s="79" t="s">
        <v>19</v>
      </c>
      <c r="AP7" s="79" t="s">
        <v>19</v>
      </c>
      <c r="AQ7" s="84"/>
      <c r="AR7" s="79"/>
      <c r="AS7" s="79"/>
      <c r="AT7" s="79"/>
      <c r="AU7" s="79" t="s">
        <v>19</v>
      </c>
      <c r="AV7" s="79" t="s">
        <v>19</v>
      </c>
      <c r="AW7" s="84"/>
      <c r="AX7" s="79"/>
      <c r="AY7" s="79"/>
      <c r="AZ7" s="79"/>
      <c r="BA7" s="79" t="s">
        <v>19</v>
      </c>
      <c r="BB7" s="79" t="s">
        <v>19</v>
      </c>
      <c r="BC7" s="84"/>
      <c r="BD7" s="79"/>
      <c r="BE7" s="79"/>
      <c r="BF7" s="79"/>
      <c r="BG7" s="79" t="s">
        <v>19</v>
      </c>
      <c r="BH7" s="79" t="s">
        <v>19</v>
      </c>
      <c r="BI7" s="84"/>
      <c r="BJ7" s="102">
        <v>36.0</v>
      </c>
      <c r="BK7" s="79">
        <v>1.0</v>
      </c>
      <c r="BL7" s="79">
        <v>2.0</v>
      </c>
      <c r="BM7" s="79">
        <v>3.0</v>
      </c>
      <c r="BN7" s="80">
        <v>4.0</v>
      </c>
      <c r="BO7" s="79">
        <v>5.0</v>
      </c>
      <c r="BP7" s="79">
        <v>6.0</v>
      </c>
      <c r="BQ7" s="80">
        <v>7.0</v>
      </c>
      <c r="BR7" s="79">
        <v>8.0</v>
      </c>
      <c r="BS7" s="81">
        <v>9.0</v>
      </c>
      <c r="BT7" s="79">
        <v>1.0</v>
      </c>
      <c r="BU7" s="79">
        <v>2.0</v>
      </c>
      <c r="BV7" s="79">
        <v>3.0</v>
      </c>
      <c r="BW7" s="79">
        <v>4.0</v>
      </c>
      <c r="BX7" s="79">
        <v>5.0</v>
      </c>
      <c r="BY7" s="79">
        <v>6.0</v>
      </c>
      <c r="BZ7" s="79">
        <v>7.0</v>
      </c>
      <c r="CA7" s="80">
        <v>8.0</v>
      </c>
      <c r="CB7" s="82">
        <v>36.0</v>
      </c>
      <c r="CC7" s="82">
        <v>6.0</v>
      </c>
      <c r="CD7" s="82">
        <v>30.0</v>
      </c>
      <c r="CE7" s="109" t="s">
        <v>39</v>
      </c>
    </row>
    <row r="8" ht="30.0" customHeight="1">
      <c r="A8" s="78">
        <v>2.0</v>
      </c>
      <c r="B8" s="79" t="s">
        <v>119</v>
      </c>
      <c r="C8" s="80" t="s">
        <v>105</v>
      </c>
      <c r="D8" s="80" t="s">
        <v>120</v>
      </c>
      <c r="E8" s="79" t="s">
        <v>107</v>
      </c>
      <c r="F8" s="80">
        <v>36.0</v>
      </c>
      <c r="G8" s="80" t="s">
        <v>19</v>
      </c>
      <c r="H8" s="80" t="s">
        <v>19</v>
      </c>
      <c r="I8" s="80">
        <v>36.0</v>
      </c>
      <c r="J8" s="80">
        <v>9.0</v>
      </c>
      <c r="K8" s="80">
        <v>45.0</v>
      </c>
      <c r="L8" s="80">
        <v>6.0</v>
      </c>
      <c r="M8" s="81" t="s">
        <v>108</v>
      </c>
      <c r="N8" s="79">
        <v>1.0</v>
      </c>
      <c r="O8" s="82" t="s">
        <v>19</v>
      </c>
      <c r="P8" s="82" t="s">
        <v>19</v>
      </c>
      <c r="Q8" s="79">
        <v>1.0</v>
      </c>
      <c r="R8" s="79">
        <v>1.0</v>
      </c>
      <c r="S8" s="84" t="s">
        <v>108</v>
      </c>
      <c r="T8" s="79">
        <v>2.0</v>
      </c>
      <c r="U8" s="79" t="s">
        <v>19</v>
      </c>
      <c r="V8" s="79" t="s">
        <v>19</v>
      </c>
      <c r="W8" s="79">
        <v>2.0</v>
      </c>
      <c r="X8" s="79">
        <v>2.0</v>
      </c>
      <c r="Y8" s="84" t="s">
        <v>108</v>
      </c>
      <c r="Z8" s="79">
        <v>3.0</v>
      </c>
      <c r="AA8" s="79" t="s">
        <v>19</v>
      </c>
      <c r="AB8" s="79" t="s">
        <v>19</v>
      </c>
      <c r="AC8" s="79">
        <v>3.0</v>
      </c>
      <c r="AD8" s="79">
        <v>3.0</v>
      </c>
      <c r="AE8" s="84" t="s">
        <v>108</v>
      </c>
      <c r="AF8" s="79"/>
      <c r="AG8" s="79"/>
      <c r="AH8" s="79"/>
      <c r="AI8" s="79" t="s">
        <v>19</v>
      </c>
      <c r="AJ8" s="79" t="s">
        <v>19</v>
      </c>
      <c r="AK8" s="84"/>
      <c r="AL8" s="79"/>
      <c r="AM8" s="79"/>
      <c r="AN8" s="79"/>
      <c r="AO8" s="79" t="s">
        <v>19</v>
      </c>
      <c r="AP8" s="79" t="s">
        <v>19</v>
      </c>
      <c r="AQ8" s="84"/>
      <c r="AR8" s="79"/>
      <c r="AS8" s="79"/>
      <c r="AT8" s="79"/>
      <c r="AU8" s="79" t="s">
        <v>19</v>
      </c>
      <c r="AV8" s="79" t="s">
        <v>19</v>
      </c>
      <c r="AW8" s="84"/>
      <c r="AX8" s="79"/>
      <c r="AY8" s="79"/>
      <c r="AZ8" s="79"/>
      <c r="BA8" s="79" t="s">
        <v>19</v>
      </c>
      <c r="BB8" s="79" t="s">
        <v>19</v>
      </c>
      <c r="BC8" s="84"/>
      <c r="BD8" s="79"/>
      <c r="BE8" s="79"/>
      <c r="BF8" s="79"/>
      <c r="BG8" s="79" t="s">
        <v>19</v>
      </c>
      <c r="BH8" s="79" t="s">
        <v>19</v>
      </c>
      <c r="BI8" s="84"/>
      <c r="BJ8" s="102">
        <v>36.0</v>
      </c>
      <c r="BK8" s="79">
        <v>1.0</v>
      </c>
      <c r="BL8" s="79">
        <v>2.0</v>
      </c>
      <c r="BM8" s="79">
        <v>3.0</v>
      </c>
      <c r="BN8" s="79">
        <v>4.0</v>
      </c>
      <c r="BO8" s="79">
        <v>5.0</v>
      </c>
      <c r="BP8" s="79">
        <v>6.0</v>
      </c>
      <c r="BQ8" s="79">
        <v>7.0</v>
      </c>
      <c r="BR8" s="79">
        <v>8.0</v>
      </c>
      <c r="BS8" s="81">
        <v>9.0</v>
      </c>
      <c r="BT8" s="79">
        <v>1.0</v>
      </c>
      <c r="BU8" s="79">
        <v>2.0</v>
      </c>
      <c r="BV8" s="79">
        <v>3.0</v>
      </c>
      <c r="BW8" s="79">
        <v>4.0</v>
      </c>
      <c r="BX8" s="79">
        <v>5.0</v>
      </c>
      <c r="BY8" s="79">
        <v>6.0</v>
      </c>
      <c r="BZ8" s="79">
        <v>7.0</v>
      </c>
      <c r="CA8" s="80">
        <v>8.0</v>
      </c>
      <c r="CB8" s="82">
        <v>36.0</v>
      </c>
      <c r="CC8" s="82">
        <v>6.0</v>
      </c>
      <c r="CD8" s="82">
        <v>30.0</v>
      </c>
      <c r="CE8" s="109" t="s">
        <v>41</v>
      </c>
    </row>
    <row r="9" ht="30.0" customHeight="1">
      <c r="A9" s="78">
        <v>3.0</v>
      </c>
      <c r="B9" s="79" t="s">
        <v>130</v>
      </c>
      <c r="C9" s="80" t="s">
        <v>105</v>
      </c>
      <c r="D9" s="80" t="s">
        <v>131</v>
      </c>
      <c r="E9" s="79" t="s">
        <v>107</v>
      </c>
      <c r="F9" s="80">
        <v>36.0</v>
      </c>
      <c r="G9" s="80" t="s">
        <v>19</v>
      </c>
      <c r="H9" s="80" t="s">
        <v>19</v>
      </c>
      <c r="I9" s="80">
        <v>36.0</v>
      </c>
      <c r="J9" s="80">
        <v>9.0</v>
      </c>
      <c r="K9" s="80">
        <v>45.0</v>
      </c>
      <c r="L9" s="80">
        <v>6.0</v>
      </c>
      <c r="M9" s="81" t="s">
        <v>108</v>
      </c>
      <c r="N9" s="79">
        <v>1.0</v>
      </c>
      <c r="O9" s="82" t="s">
        <v>19</v>
      </c>
      <c r="P9" s="82" t="s">
        <v>19</v>
      </c>
      <c r="Q9" s="79">
        <v>1.0</v>
      </c>
      <c r="R9" s="79">
        <v>1.0</v>
      </c>
      <c r="S9" s="84" t="s">
        <v>108</v>
      </c>
      <c r="T9" s="79">
        <v>2.0</v>
      </c>
      <c r="U9" s="79" t="s">
        <v>19</v>
      </c>
      <c r="V9" s="79" t="s">
        <v>19</v>
      </c>
      <c r="W9" s="79">
        <v>2.0</v>
      </c>
      <c r="X9" s="79">
        <v>2.0</v>
      </c>
      <c r="Y9" s="84" t="s">
        <v>108</v>
      </c>
      <c r="Z9" s="79">
        <v>3.0</v>
      </c>
      <c r="AA9" s="79" t="s">
        <v>19</v>
      </c>
      <c r="AB9" s="79" t="s">
        <v>19</v>
      </c>
      <c r="AC9" s="79">
        <v>3.0</v>
      </c>
      <c r="AD9" s="79">
        <v>3.0</v>
      </c>
      <c r="AE9" s="84" t="s">
        <v>108</v>
      </c>
      <c r="AF9" s="79"/>
      <c r="AG9" s="79"/>
      <c r="AH9" s="79"/>
      <c r="AI9" s="79" t="s">
        <v>19</v>
      </c>
      <c r="AJ9" s="79" t="s">
        <v>19</v>
      </c>
      <c r="AK9" s="84"/>
      <c r="AL9" s="79"/>
      <c r="AM9" s="79"/>
      <c r="AN9" s="79"/>
      <c r="AO9" s="79" t="s">
        <v>19</v>
      </c>
      <c r="AP9" s="79" t="s">
        <v>19</v>
      </c>
      <c r="AQ9" s="84"/>
      <c r="AR9" s="79"/>
      <c r="AS9" s="79"/>
      <c r="AT9" s="79"/>
      <c r="AU9" s="79" t="s">
        <v>19</v>
      </c>
      <c r="AV9" s="79" t="s">
        <v>19</v>
      </c>
      <c r="AW9" s="84"/>
      <c r="AX9" s="79"/>
      <c r="AY9" s="79"/>
      <c r="AZ9" s="79"/>
      <c r="BA9" s="79" t="s">
        <v>19</v>
      </c>
      <c r="BB9" s="79" t="s">
        <v>19</v>
      </c>
      <c r="BC9" s="84"/>
      <c r="BD9" s="79"/>
      <c r="BE9" s="79"/>
      <c r="BF9" s="79"/>
      <c r="BG9" s="79" t="s">
        <v>19</v>
      </c>
      <c r="BH9" s="79" t="s">
        <v>19</v>
      </c>
      <c r="BI9" s="84"/>
      <c r="BJ9" s="102">
        <v>36.0</v>
      </c>
      <c r="BK9" s="79">
        <v>1.0</v>
      </c>
      <c r="BL9" s="79">
        <v>2.0</v>
      </c>
      <c r="BM9" s="79">
        <v>3.0</v>
      </c>
      <c r="BN9" s="79">
        <v>4.0</v>
      </c>
      <c r="BO9" s="79">
        <v>5.0</v>
      </c>
      <c r="BP9" s="79">
        <v>6.0</v>
      </c>
      <c r="BQ9" s="79">
        <v>7.0</v>
      </c>
      <c r="BR9" s="79">
        <v>8.0</v>
      </c>
      <c r="BS9" s="81">
        <v>9.0</v>
      </c>
      <c r="BT9" s="79">
        <v>1.0</v>
      </c>
      <c r="BU9" s="79">
        <v>2.0</v>
      </c>
      <c r="BV9" s="79">
        <v>3.0</v>
      </c>
      <c r="BW9" s="79">
        <v>4.0</v>
      </c>
      <c r="BX9" s="79">
        <v>5.0</v>
      </c>
      <c r="BY9" s="79">
        <v>6.0</v>
      </c>
      <c r="BZ9" s="79">
        <v>7.0</v>
      </c>
      <c r="CA9" s="80">
        <v>8.0</v>
      </c>
      <c r="CB9" s="82">
        <v>36.0</v>
      </c>
      <c r="CC9" s="82">
        <v>6.0</v>
      </c>
      <c r="CD9" s="82">
        <v>30.0</v>
      </c>
      <c r="CE9" s="109" t="s">
        <v>43</v>
      </c>
    </row>
    <row r="10" ht="30.0" customHeight="1">
      <c r="A10" s="78">
        <v>4.0</v>
      </c>
      <c r="B10" s="79" t="s">
        <v>142</v>
      </c>
      <c r="C10" s="80" t="s">
        <v>105</v>
      </c>
      <c r="D10" s="80" t="s">
        <v>143</v>
      </c>
      <c r="E10" s="79" t="s">
        <v>107</v>
      </c>
      <c r="F10" s="80">
        <v>36.0</v>
      </c>
      <c r="G10" s="80" t="s">
        <v>19</v>
      </c>
      <c r="H10" s="80" t="s">
        <v>19</v>
      </c>
      <c r="I10" s="80">
        <v>36.0</v>
      </c>
      <c r="J10" s="80">
        <v>9.0</v>
      </c>
      <c r="K10" s="80">
        <v>45.0</v>
      </c>
      <c r="L10" s="80">
        <v>15.0</v>
      </c>
      <c r="M10" s="81" t="s">
        <v>108</v>
      </c>
      <c r="N10" s="79">
        <v>1.0</v>
      </c>
      <c r="O10" s="82" t="s">
        <v>19</v>
      </c>
      <c r="P10" s="82" t="s">
        <v>19</v>
      </c>
      <c r="Q10" s="79">
        <v>1.0</v>
      </c>
      <c r="R10" s="79">
        <v>10.0</v>
      </c>
      <c r="S10" s="84" t="s">
        <v>108</v>
      </c>
      <c r="T10" s="79">
        <v>2.0</v>
      </c>
      <c r="U10" s="79" t="s">
        <v>19</v>
      </c>
      <c r="V10" s="79" t="s">
        <v>19</v>
      </c>
      <c r="W10" s="79">
        <v>2.0</v>
      </c>
      <c r="X10" s="79">
        <v>2.0</v>
      </c>
      <c r="Y10" s="84" t="s">
        <v>108</v>
      </c>
      <c r="Z10" s="79">
        <v>3.0</v>
      </c>
      <c r="AA10" s="79" t="s">
        <v>19</v>
      </c>
      <c r="AB10" s="79" t="s">
        <v>19</v>
      </c>
      <c r="AC10" s="79">
        <v>3.0</v>
      </c>
      <c r="AD10" s="79">
        <v>3.0</v>
      </c>
      <c r="AE10" s="84" t="s">
        <v>108</v>
      </c>
      <c r="AF10" s="79"/>
      <c r="AG10" s="79"/>
      <c r="AH10" s="79"/>
      <c r="AI10" s="79" t="s">
        <v>19</v>
      </c>
      <c r="AJ10" s="79" t="s">
        <v>19</v>
      </c>
      <c r="AK10" s="84"/>
      <c r="AL10" s="79"/>
      <c r="AM10" s="79"/>
      <c r="AN10" s="79"/>
      <c r="AO10" s="79" t="s">
        <v>19</v>
      </c>
      <c r="AP10" s="79" t="s">
        <v>19</v>
      </c>
      <c r="AQ10" s="84"/>
      <c r="AR10" s="79"/>
      <c r="AS10" s="79"/>
      <c r="AT10" s="79"/>
      <c r="AU10" s="79" t="s">
        <v>19</v>
      </c>
      <c r="AV10" s="79" t="s">
        <v>19</v>
      </c>
      <c r="AW10" s="84"/>
      <c r="AX10" s="79"/>
      <c r="AY10" s="79"/>
      <c r="AZ10" s="79"/>
      <c r="BA10" s="79" t="s">
        <v>19</v>
      </c>
      <c r="BB10" s="79" t="s">
        <v>19</v>
      </c>
      <c r="BC10" s="84"/>
      <c r="BD10" s="79"/>
      <c r="BE10" s="79"/>
      <c r="BF10" s="79"/>
      <c r="BG10" s="79" t="s">
        <v>19</v>
      </c>
      <c r="BH10" s="79" t="s">
        <v>19</v>
      </c>
      <c r="BI10" s="84"/>
      <c r="BJ10" s="102">
        <v>36.0</v>
      </c>
      <c r="BK10" s="79">
        <v>1.0</v>
      </c>
      <c r="BL10" s="79">
        <v>2.0</v>
      </c>
      <c r="BM10" s="79">
        <v>3.0</v>
      </c>
      <c r="BN10" s="79">
        <v>4.0</v>
      </c>
      <c r="BO10" s="79">
        <v>5.0</v>
      </c>
      <c r="BP10" s="79">
        <v>6.0</v>
      </c>
      <c r="BQ10" s="79">
        <v>7.0</v>
      </c>
      <c r="BR10" s="79">
        <v>8.0</v>
      </c>
      <c r="BS10" s="81">
        <v>9.0</v>
      </c>
      <c r="BT10" s="79">
        <v>1.0</v>
      </c>
      <c r="BU10" s="79">
        <v>2.0</v>
      </c>
      <c r="BV10" s="79">
        <v>3.0</v>
      </c>
      <c r="BW10" s="79">
        <v>4.0</v>
      </c>
      <c r="BX10" s="79">
        <v>5.0</v>
      </c>
      <c r="BY10" s="79">
        <v>6.0</v>
      </c>
      <c r="BZ10" s="79">
        <v>7.0</v>
      </c>
      <c r="CA10" s="80">
        <v>8.0</v>
      </c>
      <c r="CB10" s="82">
        <v>36.0</v>
      </c>
      <c r="CC10" s="82">
        <v>6.0</v>
      </c>
      <c r="CD10" s="82">
        <v>30.0</v>
      </c>
      <c r="CE10" s="109" t="s">
        <v>44</v>
      </c>
    </row>
    <row r="11" ht="30.0" customHeight="1">
      <c r="A11" s="78">
        <v>5.0</v>
      </c>
      <c r="B11" s="79" t="s">
        <v>148</v>
      </c>
      <c r="C11" s="80" t="s">
        <v>149</v>
      </c>
      <c r="D11" s="80" t="s">
        <v>150</v>
      </c>
      <c r="E11" s="79" t="s">
        <v>107</v>
      </c>
      <c r="F11" s="80">
        <v>36.0</v>
      </c>
      <c r="G11" s="80" t="s">
        <v>19</v>
      </c>
      <c r="H11" s="80" t="s">
        <v>19</v>
      </c>
      <c r="I11" s="80">
        <v>36.0</v>
      </c>
      <c r="J11" s="80">
        <v>9.0</v>
      </c>
      <c r="K11" s="80">
        <v>45.0</v>
      </c>
      <c r="L11" s="80">
        <v>6.0</v>
      </c>
      <c r="M11" s="81" t="s">
        <v>108</v>
      </c>
      <c r="N11" s="79">
        <v>1.0</v>
      </c>
      <c r="O11" s="82" t="s">
        <v>19</v>
      </c>
      <c r="P11" s="82" t="s">
        <v>19</v>
      </c>
      <c r="Q11" s="79">
        <v>1.0</v>
      </c>
      <c r="R11" s="79">
        <v>1.0</v>
      </c>
      <c r="S11" s="84" t="s">
        <v>108</v>
      </c>
      <c r="T11" s="79">
        <v>2.0</v>
      </c>
      <c r="U11" s="79" t="s">
        <v>19</v>
      </c>
      <c r="V11" s="79" t="s">
        <v>19</v>
      </c>
      <c r="W11" s="79">
        <v>2.0</v>
      </c>
      <c r="X11" s="79">
        <v>2.0</v>
      </c>
      <c r="Y11" s="84" t="s">
        <v>108</v>
      </c>
      <c r="Z11" s="79">
        <v>3.0</v>
      </c>
      <c r="AA11" s="79" t="s">
        <v>19</v>
      </c>
      <c r="AB11" s="79" t="s">
        <v>19</v>
      </c>
      <c r="AC11" s="79">
        <v>3.0</v>
      </c>
      <c r="AD11" s="79">
        <v>3.0</v>
      </c>
      <c r="AE11" s="84" t="s">
        <v>108</v>
      </c>
      <c r="AF11" s="79"/>
      <c r="AG11" s="79"/>
      <c r="AH11" s="79"/>
      <c r="AI11" s="79" t="s">
        <v>19</v>
      </c>
      <c r="AJ11" s="79" t="s">
        <v>19</v>
      </c>
      <c r="AK11" s="84"/>
      <c r="AL11" s="79"/>
      <c r="AM11" s="79"/>
      <c r="AN11" s="79"/>
      <c r="AO11" s="79" t="s">
        <v>19</v>
      </c>
      <c r="AP11" s="79" t="s">
        <v>19</v>
      </c>
      <c r="AQ11" s="84"/>
      <c r="AR11" s="79"/>
      <c r="AS11" s="79"/>
      <c r="AT11" s="79"/>
      <c r="AU11" s="79" t="s">
        <v>19</v>
      </c>
      <c r="AV11" s="79" t="s">
        <v>19</v>
      </c>
      <c r="AW11" s="84"/>
      <c r="AX11" s="79"/>
      <c r="AY11" s="79"/>
      <c r="AZ11" s="79"/>
      <c r="BA11" s="79" t="s">
        <v>19</v>
      </c>
      <c r="BB11" s="79" t="s">
        <v>19</v>
      </c>
      <c r="BC11" s="84"/>
      <c r="BD11" s="79"/>
      <c r="BE11" s="79"/>
      <c r="BF11" s="79"/>
      <c r="BG11" s="79" t="s">
        <v>19</v>
      </c>
      <c r="BH11" s="79" t="s">
        <v>19</v>
      </c>
      <c r="BI11" s="84"/>
      <c r="BJ11" s="102">
        <v>36.0</v>
      </c>
      <c r="BK11" s="79">
        <v>1.0</v>
      </c>
      <c r="BL11" s="79">
        <v>2.0</v>
      </c>
      <c r="BM11" s="79">
        <v>3.0</v>
      </c>
      <c r="BN11" s="79">
        <v>4.0</v>
      </c>
      <c r="BO11" s="79">
        <v>5.0</v>
      </c>
      <c r="BP11" s="79">
        <v>6.0</v>
      </c>
      <c r="BQ11" s="79">
        <v>7.0</v>
      </c>
      <c r="BR11" s="79">
        <v>8.0</v>
      </c>
      <c r="BS11" s="81">
        <v>9.0</v>
      </c>
      <c r="BT11" s="79">
        <v>1.0</v>
      </c>
      <c r="BU11" s="79">
        <v>2.0</v>
      </c>
      <c r="BV11" s="79">
        <v>3.0</v>
      </c>
      <c r="BW11" s="79">
        <v>4.0</v>
      </c>
      <c r="BX11" s="79">
        <v>5.0</v>
      </c>
      <c r="BY11" s="79">
        <v>6.0</v>
      </c>
      <c r="BZ11" s="79">
        <v>7.0</v>
      </c>
      <c r="CA11" s="80">
        <v>8.0</v>
      </c>
      <c r="CB11" s="82">
        <v>36.0</v>
      </c>
      <c r="CC11" s="82">
        <v>6.0</v>
      </c>
      <c r="CD11" s="82">
        <v>30.0</v>
      </c>
      <c r="CE11" s="109" t="s">
        <v>49</v>
      </c>
    </row>
    <row r="12" ht="30.0" customHeight="1">
      <c r="A12" s="78">
        <v>6.0</v>
      </c>
      <c r="B12" s="79" t="s">
        <v>155</v>
      </c>
      <c r="C12" s="80" t="s">
        <v>149</v>
      </c>
      <c r="D12" s="80" t="s">
        <v>156</v>
      </c>
      <c r="E12" s="79" t="s">
        <v>107</v>
      </c>
      <c r="F12" s="80">
        <v>36.0</v>
      </c>
      <c r="G12" s="80" t="s">
        <v>19</v>
      </c>
      <c r="H12" s="80" t="s">
        <v>19</v>
      </c>
      <c r="I12" s="80">
        <v>36.0</v>
      </c>
      <c r="J12" s="80">
        <v>9.0</v>
      </c>
      <c r="K12" s="80">
        <v>45.0</v>
      </c>
      <c r="L12" s="80">
        <v>16.0</v>
      </c>
      <c r="M12" s="81" t="s">
        <v>108</v>
      </c>
      <c r="N12" s="79">
        <v>1.0</v>
      </c>
      <c r="O12" s="82" t="s">
        <v>19</v>
      </c>
      <c r="P12" s="82" t="s">
        <v>19</v>
      </c>
      <c r="Q12" s="79">
        <v>1.0</v>
      </c>
      <c r="R12" s="79">
        <v>1.0</v>
      </c>
      <c r="S12" s="84" t="s">
        <v>108</v>
      </c>
      <c r="T12" s="79">
        <v>2.0</v>
      </c>
      <c r="U12" s="79" t="s">
        <v>19</v>
      </c>
      <c r="V12" s="79" t="s">
        <v>19</v>
      </c>
      <c r="W12" s="79">
        <v>2.0</v>
      </c>
      <c r="X12" s="79">
        <v>12.0</v>
      </c>
      <c r="Y12" s="84" t="s">
        <v>108</v>
      </c>
      <c r="Z12" s="79">
        <v>3.0</v>
      </c>
      <c r="AA12" s="79" t="s">
        <v>19</v>
      </c>
      <c r="AB12" s="79" t="s">
        <v>19</v>
      </c>
      <c r="AC12" s="79">
        <v>3.0</v>
      </c>
      <c r="AD12" s="79">
        <v>3.0</v>
      </c>
      <c r="AE12" s="84" t="s">
        <v>108</v>
      </c>
      <c r="AF12" s="79"/>
      <c r="AG12" s="79"/>
      <c r="AH12" s="79"/>
      <c r="AI12" s="79" t="s">
        <v>19</v>
      </c>
      <c r="AJ12" s="79" t="s">
        <v>19</v>
      </c>
      <c r="AK12" s="84"/>
      <c r="AL12" s="79"/>
      <c r="AM12" s="79"/>
      <c r="AN12" s="79"/>
      <c r="AO12" s="79" t="s">
        <v>19</v>
      </c>
      <c r="AP12" s="79" t="s">
        <v>19</v>
      </c>
      <c r="AQ12" s="84"/>
      <c r="AR12" s="79"/>
      <c r="AS12" s="79"/>
      <c r="AT12" s="79"/>
      <c r="AU12" s="79" t="s">
        <v>19</v>
      </c>
      <c r="AV12" s="79" t="s">
        <v>19</v>
      </c>
      <c r="AW12" s="84"/>
      <c r="AX12" s="79"/>
      <c r="AY12" s="79"/>
      <c r="AZ12" s="79"/>
      <c r="BA12" s="79" t="s">
        <v>19</v>
      </c>
      <c r="BB12" s="79" t="s">
        <v>19</v>
      </c>
      <c r="BC12" s="84"/>
      <c r="BD12" s="79"/>
      <c r="BE12" s="79"/>
      <c r="BF12" s="79"/>
      <c r="BG12" s="79" t="s">
        <v>19</v>
      </c>
      <c r="BH12" s="79" t="s">
        <v>19</v>
      </c>
      <c r="BI12" s="84"/>
      <c r="BJ12" s="102">
        <v>36.0</v>
      </c>
      <c r="BK12" s="79">
        <v>1.0</v>
      </c>
      <c r="BL12" s="79">
        <v>2.0</v>
      </c>
      <c r="BM12" s="79">
        <v>3.0</v>
      </c>
      <c r="BN12" s="79">
        <v>4.0</v>
      </c>
      <c r="BO12" s="79">
        <v>5.0</v>
      </c>
      <c r="BP12" s="79">
        <v>6.0</v>
      </c>
      <c r="BQ12" s="79">
        <v>7.0</v>
      </c>
      <c r="BR12" s="79">
        <v>8.0</v>
      </c>
      <c r="BS12" s="81">
        <v>9.0</v>
      </c>
      <c r="BT12" s="79">
        <v>1.0</v>
      </c>
      <c r="BU12" s="79">
        <v>2.0</v>
      </c>
      <c r="BV12" s="79">
        <v>3.0</v>
      </c>
      <c r="BW12" s="79">
        <v>4.0</v>
      </c>
      <c r="BX12" s="79">
        <v>5.0</v>
      </c>
      <c r="BY12" s="79">
        <v>6.0</v>
      </c>
      <c r="BZ12" s="79">
        <v>7.0</v>
      </c>
      <c r="CA12" s="80">
        <v>8.0</v>
      </c>
      <c r="CB12" s="82">
        <v>36.0</v>
      </c>
      <c r="CC12" s="82">
        <v>6.0</v>
      </c>
      <c r="CD12" s="82">
        <v>30.0</v>
      </c>
      <c r="CE12" s="109" t="s">
        <v>51</v>
      </c>
    </row>
    <row r="13" ht="30.0" customHeight="1">
      <c r="A13" s="78">
        <v>7.0</v>
      </c>
      <c r="B13" s="79" t="s">
        <v>163</v>
      </c>
      <c r="C13" s="80" t="s">
        <v>164</v>
      </c>
      <c r="D13" s="80" t="s">
        <v>165</v>
      </c>
      <c r="E13" s="79" t="s">
        <v>107</v>
      </c>
      <c r="F13" s="80">
        <v>36.0</v>
      </c>
      <c r="G13" s="80" t="s">
        <v>19</v>
      </c>
      <c r="H13" s="80" t="s">
        <v>19</v>
      </c>
      <c r="I13" s="80">
        <v>36.0</v>
      </c>
      <c r="J13" s="80">
        <v>9.0</v>
      </c>
      <c r="K13" s="80">
        <v>45.0</v>
      </c>
      <c r="L13" s="80">
        <v>-4.0</v>
      </c>
      <c r="M13" s="81" t="s">
        <v>108</v>
      </c>
      <c r="N13" s="79">
        <v>1.0</v>
      </c>
      <c r="O13" s="82" t="s">
        <v>19</v>
      </c>
      <c r="P13" s="82" t="s">
        <v>19</v>
      </c>
      <c r="Q13" s="79">
        <v>1.0</v>
      </c>
      <c r="R13" s="79">
        <v>2.0</v>
      </c>
      <c r="S13" s="84" t="s">
        <v>108</v>
      </c>
      <c r="T13" s="79">
        <v>2.0</v>
      </c>
      <c r="U13" s="79" t="s">
        <v>19</v>
      </c>
      <c r="V13" s="79" t="s">
        <v>19</v>
      </c>
      <c r="W13" s="79">
        <v>2.0</v>
      </c>
      <c r="X13" s="79">
        <v>2.0</v>
      </c>
      <c r="Y13" s="84" t="s">
        <v>108</v>
      </c>
      <c r="Z13" s="79">
        <v>3.0</v>
      </c>
      <c r="AA13" s="79" t="s">
        <v>19</v>
      </c>
      <c r="AB13" s="79" t="s">
        <v>19</v>
      </c>
      <c r="AC13" s="79">
        <v>3.0</v>
      </c>
      <c r="AD13" s="79">
        <v>-8.0</v>
      </c>
      <c r="AE13" s="84" t="s">
        <v>108</v>
      </c>
      <c r="AF13" s="79"/>
      <c r="AG13" s="79"/>
      <c r="AH13" s="79"/>
      <c r="AI13" s="79" t="s">
        <v>19</v>
      </c>
      <c r="AJ13" s="79" t="s">
        <v>19</v>
      </c>
      <c r="AK13" s="84"/>
      <c r="AL13" s="79"/>
      <c r="AM13" s="79"/>
      <c r="AN13" s="79"/>
      <c r="AO13" s="79" t="s">
        <v>19</v>
      </c>
      <c r="AP13" s="79" t="s">
        <v>19</v>
      </c>
      <c r="AQ13" s="84"/>
      <c r="AR13" s="79"/>
      <c r="AS13" s="79"/>
      <c r="AT13" s="79"/>
      <c r="AU13" s="79" t="s">
        <v>19</v>
      </c>
      <c r="AV13" s="79" t="s">
        <v>19</v>
      </c>
      <c r="AW13" s="84"/>
      <c r="AX13" s="79"/>
      <c r="AY13" s="79"/>
      <c r="AZ13" s="79"/>
      <c r="BA13" s="79" t="s">
        <v>19</v>
      </c>
      <c r="BB13" s="79" t="s">
        <v>19</v>
      </c>
      <c r="BC13" s="84"/>
      <c r="BD13" s="79"/>
      <c r="BE13" s="79"/>
      <c r="BF13" s="79"/>
      <c r="BG13" s="79" t="s">
        <v>19</v>
      </c>
      <c r="BH13" s="79" t="s">
        <v>19</v>
      </c>
      <c r="BI13" s="84"/>
      <c r="BJ13" s="102">
        <v>36.0</v>
      </c>
      <c r="BK13" s="79">
        <v>1.0</v>
      </c>
      <c r="BL13" s="79">
        <v>2.0</v>
      </c>
      <c r="BM13" s="79">
        <v>3.0</v>
      </c>
      <c r="BN13" s="79">
        <v>4.0</v>
      </c>
      <c r="BO13" s="79">
        <v>5.0</v>
      </c>
      <c r="BP13" s="79">
        <v>6.0</v>
      </c>
      <c r="BQ13" s="79">
        <v>7.0</v>
      </c>
      <c r="BR13" s="79">
        <v>8.0</v>
      </c>
      <c r="BS13" s="81">
        <v>9.0</v>
      </c>
      <c r="BT13" s="79">
        <v>1.0</v>
      </c>
      <c r="BU13" s="79">
        <v>2.0</v>
      </c>
      <c r="BV13" s="79">
        <v>3.0</v>
      </c>
      <c r="BW13" s="79">
        <v>4.0</v>
      </c>
      <c r="BX13" s="79">
        <v>5.0</v>
      </c>
      <c r="BY13" s="79">
        <v>6.0</v>
      </c>
      <c r="BZ13" s="79">
        <v>7.0</v>
      </c>
      <c r="CA13" s="80">
        <v>8.0</v>
      </c>
      <c r="CB13" s="82">
        <v>36.0</v>
      </c>
      <c r="CC13" s="82">
        <v>6.0</v>
      </c>
      <c r="CD13" s="82">
        <v>30.0</v>
      </c>
      <c r="CE13" s="109" t="s">
        <v>52</v>
      </c>
    </row>
    <row r="14" ht="30.0" customHeight="1">
      <c r="A14" s="78">
        <v>8.0</v>
      </c>
      <c r="B14" s="79" t="s">
        <v>174</v>
      </c>
      <c r="C14" s="80" t="s">
        <v>164</v>
      </c>
      <c r="D14" s="80" t="s">
        <v>175</v>
      </c>
      <c r="E14" s="79" t="s">
        <v>107</v>
      </c>
      <c r="F14" s="80">
        <v>36.0</v>
      </c>
      <c r="G14" s="80" t="s">
        <v>19</v>
      </c>
      <c r="H14" s="80" t="s">
        <v>19</v>
      </c>
      <c r="I14" s="80">
        <v>36.0</v>
      </c>
      <c r="J14" s="80">
        <v>9.0</v>
      </c>
      <c r="K14" s="80">
        <v>45.0</v>
      </c>
      <c r="L14" s="80">
        <v>3.0</v>
      </c>
      <c r="M14" s="81" t="s">
        <v>108</v>
      </c>
      <c r="N14" s="79">
        <v>1.0</v>
      </c>
      <c r="O14" s="82" t="s">
        <v>19</v>
      </c>
      <c r="P14" s="82" t="s">
        <v>19</v>
      </c>
      <c r="Q14" s="79">
        <v>1.0</v>
      </c>
      <c r="R14" s="79">
        <v>1.0</v>
      </c>
      <c r="S14" s="84" t="s">
        <v>108</v>
      </c>
      <c r="T14" s="79">
        <v>2.0</v>
      </c>
      <c r="U14" s="79" t="s">
        <v>19</v>
      </c>
      <c r="V14" s="79" t="s">
        <v>19</v>
      </c>
      <c r="W14" s="79">
        <v>2.0</v>
      </c>
      <c r="X14" s="79">
        <v>2.0</v>
      </c>
      <c r="Y14" s="84" t="s">
        <v>108</v>
      </c>
      <c r="Z14" s="79">
        <v>3.0</v>
      </c>
      <c r="AA14" s="79" t="s">
        <v>19</v>
      </c>
      <c r="AB14" s="79" t="s">
        <v>19</v>
      </c>
      <c r="AC14" s="79">
        <v>3.0</v>
      </c>
      <c r="AD14" s="79" t="s">
        <v>19</v>
      </c>
      <c r="AE14" s="84" t="s">
        <v>108</v>
      </c>
      <c r="AF14" s="79"/>
      <c r="AG14" s="79"/>
      <c r="AH14" s="79"/>
      <c r="AI14" s="79" t="s">
        <v>19</v>
      </c>
      <c r="AJ14" s="79" t="s">
        <v>19</v>
      </c>
      <c r="AK14" s="84"/>
      <c r="AL14" s="79"/>
      <c r="AM14" s="79"/>
      <c r="AN14" s="79"/>
      <c r="AO14" s="79" t="s">
        <v>19</v>
      </c>
      <c r="AP14" s="79" t="s">
        <v>19</v>
      </c>
      <c r="AQ14" s="84"/>
      <c r="AR14" s="79"/>
      <c r="AS14" s="79"/>
      <c r="AT14" s="79"/>
      <c r="AU14" s="79" t="s">
        <v>19</v>
      </c>
      <c r="AV14" s="79" t="s">
        <v>19</v>
      </c>
      <c r="AW14" s="84"/>
      <c r="AX14" s="79"/>
      <c r="AY14" s="79"/>
      <c r="AZ14" s="79"/>
      <c r="BA14" s="79" t="s">
        <v>19</v>
      </c>
      <c r="BB14" s="79" t="s">
        <v>19</v>
      </c>
      <c r="BC14" s="84"/>
      <c r="BD14" s="79"/>
      <c r="BE14" s="79"/>
      <c r="BF14" s="79"/>
      <c r="BG14" s="79" t="s">
        <v>19</v>
      </c>
      <c r="BH14" s="79" t="s">
        <v>19</v>
      </c>
      <c r="BI14" s="84"/>
      <c r="BJ14" s="102">
        <v>36.0</v>
      </c>
      <c r="BK14" s="79">
        <v>1.0</v>
      </c>
      <c r="BL14" s="79">
        <v>2.0</v>
      </c>
      <c r="BM14" s="79">
        <v>3.0</v>
      </c>
      <c r="BN14" s="79">
        <v>4.0</v>
      </c>
      <c r="BO14" s="79">
        <v>5.0</v>
      </c>
      <c r="BP14" s="79">
        <v>6.0</v>
      </c>
      <c r="BQ14" s="79">
        <v>7.0</v>
      </c>
      <c r="BR14" s="79">
        <v>8.0</v>
      </c>
      <c r="BS14" s="81">
        <v>9.0</v>
      </c>
      <c r="BT14" s="79">
        <v>1.0</v>
      </c>
      <c r="BU14" s="79">
        <v>2.0</v>
      </c>
      <c r="BV14" s="79">
        <v>3.0</v>
      </c>
      <c r="BW14" s="79">
        <v>4.0</v>
      </c>
      <c r="BX14" s="79">
        <v>5.0</v>
      </c>
      <c r="BY14" s="79">
        <v>6.0</v>
      </c>
      <c r="BZ14" s="79">
        <v>7.0</v>
      </c>
      <c r="CA14" s="80">
        <v>8.0</v>
      </c>
      <c r="CB14" s="82">
        <v>36.0</v>
      </c>
      <c r="CC14" s="82">
        <v>6.0</v>
      </c>
      <c r="CD14" s="82">
        <v>30.0</v>
      </c>
      <c r="CE14" s="109" t="s">
        <v>53</v>
      </c>
    </row>
    <row r="15" ht="30.0" customHeight="1">
      <c r="A15" s="78">
        <v>9.0</v>
      </c>
      <c r="B15" s="79" t="s">
        <v>184</v>
      </c>
      <c r="C15" s="80" t="s">
        <v>164</v>
      </c>
      <c r="D15" s="80" t="s">
        <v>185</v>
      </c>
      <c r="E15" s="79" t="s">
        <v>107</v>
      </c>
      <c r="F15" s="80">
        <v>36.0</v>
      </c>
      <c r="G15" s="80" t="s">
        <v>19</v>
      </c>
      <c r="H15" s="80" t="s">
        <v>19</v>
      </c>
      <c r="I15" s="80">
        <v>36.0</v>
      </c>
      <c r="J15" s="80">
        <v>9.0</v>
      </c>
      <c r="K15" s="80">
        <v>45.0</v>
      </c>
      <c r="L15" s="80">
        <v>6.0</v>
      </c>
      <c r="M15" s="81" t="s">
        <v>108</v>
      </c>
      <c r="N15" s="79">
        <v>1.0</v>
      </c>
      <c r="O15" s="82" t="s">
        <v>19</v>
      </c>
      <c r="P15" s="82" t="s">
        <v>19</v>
      </c>
      <c r="Q15" s="79">
        <v>1.0</v>
      </c>
      <c r="R15" s="79">
        <v>1.0</v>
      </c>
      <c r="S15" s="84" t="s">
        <v>108</v>
      </c>
      <c r="T15" s="79">
        <v>2.0</v>
      </c>
      <c r="U15" s="79" t="s">
        <v>19</v>
      </c>
      <c r="V15" s="79" t="s">
        <v>19</v>
      </c>
      <c r="W15" s="79">
        <v>2.0</v>
      </c>
      <c r="X15" s="79">
        <v>2.0</v>
      </c>
      <c r="Y15" s="84" t="s">
        <v>108</v>
      </c>
      <c r="Z15" s="79">
        <v>3.0</v>
      </c>
      <c r="AA15" s="79" t="s">
        <v>19</v>
      </c>
      <c r="AB15" s="79" t="s">
        <v>19</v>
      </c>
      <c r="AC15" s="79">
        <v>3.0</v>
      </c>
      <c r="AD15" s="79">
        <v>3.0</v>
      </c>
      <c r="AE15" s="84" t="s">
        <v>108</v>
      </c>
      <c r="AF15" s="79"/>
      <c r="AG15" s="79"/>
      <c r="AH15" s="79"/>
      <c r="AI15" s="79" t="s">
        <v>19</v>
      </c>
      <c r="AJ15" s="79" t="s">
        <v>19</v>
      </c>
      <c r="AK15" s="84"/>
      <c r="AL15" s="79"/>
      <c r="AM15" s="79"/>
      <c r="AN15" s="79"/>
      <c r="AO15" s="79" t="s">
        <v>19</v>
      </c>
      <c r="AP15" s="79" t="s">
        <v>19</v>
      </c>
      <c r="AQ15" s="84"/>
      <c r="AR15" s="79"/>
      <c r="AS15" s="79"/>
      <c r="AT15" s="79"/>
      <c r="AU15" s="79" t="s">
        <v>19</v>
      </c>
      <c r="AV15" s="79" t="s">
        <v>19</v>
      </c>
      <c r="AW15" s="84"/>
      <c r="AX15" s="79"/>
      <c r="AY15" s="79"/>
      <c r="AZ15" s="79"/>
      <c r="BA15" s="79" t="s">
        <v>19</v>
      </c>
      <c r="BB15" s="79" t="s">
        <v>19</v>
      </c>
      <c r="BC15" s="84"/>
      <c r="BD15" s="79"/>
      <c r="BE15" s="79"/>
      <c r="BF15" s="79"/>
      <c r="BG15" s="79" t="s">
        <v>19</v>
      </c>
      <c r="BH15" s="79" t="s">
        <v>19</v>
      </c>
      <c r="BI15" s="84"/>
      <c r="BJ15" s="102">
        <v>36.0</v>
      </c>
      <c r="BK15" s="79">
        <v>1.0</v>
      </c>
      <c r="BL15" s="79">
        <v>2.0</v>
      </c>
      <c r="BM15" s="79">
        <v>3.0</v>
      </c>
      <c r="BN15" s="79">
        <v>4.0</v>
      </c>
      <c r="BO15" s="79">
        <v>5.0</v>
      </c>
      <c r="BP15" s="79">
        <v>6.0</v>
      </c>
      <c r="BQ15" s="79">
        <v>7.0</v>
      </c>
      <c r="BR15" s="79">
        <v>8.0</v>
      </c>
      <c r="BS15" s="81">
        <v>9.0</v>
      </c>
      <c r="BT15" s="79">
        <v>1.0</v>
      </c>
      <c r="BU15" s="79">
        <v>2.0</v>
      </c>
      <c r="BV15" s="79">
        <v>3.0</v>
      </c>
      <c r="BW15" s="79">
        <v>4.0</v>
      </c>
      <c r="BX15" s="79">
        <v>5.0</v>
      </c>
      <c r="BY15" s="79">
        <v>6.0</v>
      </c>
      <c r="BZ15" s="79">
        <v>7.0</v>
      </c>
      <c r="CA15" s="80">
        <v>8.0</v>
      </c>
      <c r="CB15" s="82">
        <v>36.0</v>
      </c>
      <c r="CC15" s="82">
        <v>6.0</v>
      </c>
      <c r="CD15" s="82">
        <v>30.0</v>
      </c>
      <c r="CE15" s="148"/>
    </row>
    <row r="16" ht="30.0" customHeight="1">
      <c r="A16" s="78">
        <v>10.0</v>
      </c>
      <c r="B16" s="79" t="s">
        <v>190</v>
      </c>
      <c r="C16" s="80" t="s">
        <v>191</v>
      </c>
      <c r="D16" s="80" t="s">
        <v>192</v>
      </c>
      <c r="E16" s="79" t="s">
        <v>107</v>
      </c>
      <c r="F16" s="80">
        <v>36.0</v>
      </c>
      <c r="G16" s="80" t="s">
        <v>19</v>
      </c>
      <c r="H16" s="80" t="s">
        <v>19</v>
      </c>
      <c r="I16" s="80">
        <v>36.0</v>
      </c>
      <c r="J16" s="80">
        <v>9.0</v>
      </c>
      <c r="K16" s="80">
        <v>45.0</v>
      </c>
      <c r="L16" s="80">
        <v>6.0</v>
      </c>
      <c r="M16" s="81" t="s">
        <v>108</v>
      </c>
      <c r="N16" s="79">
        <v>1.0</v>
      </c>
      <c r="O16" s="82" t="s">
        <v>19</v>
      </c>
      <c r="P16" s="82" t="s">
        <v>19</v>
      </c>
      <c r="Q16" s="79">
        <v>1.0</v>
      </c>
      <c r="R16" s="79">
        <v>1.0</v>
      </c>
      <c r="S16" s="84" t="s">
        <v>108</v>
      </c>
      <c r="T16" s="79">
        <v>2.0</v>
      </c>
      <c r="U16" s="79" t="s">
        <v>19</v>
      </c>
      <c r="V16" s="79" t="s">
        <v>19</v>
      </c>
      <c r="W16" s="79">
        <v>2.0</v>
      </c>
      <c r="X16" s="79">
        <v>2.0</v>
      </c>
      <c r="Y16" s="84" t="s">
        <v>108</v>
      </c>
      <c r="Z16" s="79">
        <v>3.0</v>
      </c>
      <c r="AA16" s="79" t="s">
        <v>19</v>
      </c>
      <c r="AB16" s="79" t="s">
        <v>19</v>
      </c>
      <c r="AC16" s="79">
        <v>3.0</v>
      </c>
      <c r="AD16" s="79">
        <v>3.0</v>
      </c>
      <c r="AE16" s="84" t="s">
        <v>108</v>
      </c>
      <c r="AF16" s="79"/>
      <c r="AG16" s="79"/>
      <c r="AH16" s="79"/>
      <c r="AI16" s="79" t="s">
        <v>19</v>
      </c>
      <c r="AJ16" s="79" t="s">
        <v>19</v>
      </c>
      <c r="AK16" s="84"/>
      <c r="AL16" s="79"/>
      <c r="AM16" s="79"/>
      <c r="AN16" s="79"/>
      <c r="AO16" s="79" t="s">
        <v>19</v>
      </c>
      <c r="AP16" s="79" t="s">
        <v>19</v>
      </c>
      <c r="AQ16" s="84"/>
      <c r="AR16" s="79"/>
      <c r="AS16" s="79"/>
      <c r="AT16" s="79"/>
      <c r="AU16" s="79" t="s">
        <v>19</v>
      </c>
      <c r="AV16" s="79" t="s">
        <v>19</v>
      </c>
      <c r="AW16" s="84"/>
      <c r="AX16" s="79"/>
      <c r="AY16" s="79"/>
      <c r="AZ16" s="79"/>
      <c r="BA16" s="79" t="s">
        <v>19</v>
      </c>
      <c r="BB16" s="79" t="s">
        <v>19</v>
      </c>
      <c r="BC16" s="84"/>
      <c r="BD16" s="79"/>
      <c r="BE16" s="79"/>
      <c r="BF16" s="79"/>
      <c r="BG16" s="79" t="s">
        <v>19</v>
      </c>
      <c r="BH16" s="79" t="s">
        <v>19</v>
      </c>
      <c r="BI16" s="84"/>
      <c r="BJ16" s="102">
        <v>36.0</v>
      </c>
      <c r="BK16" s="79">
        <v>1.0</v>
      </c>
      <c r="BL16" s="79">
        <v>2.0</v>
      </c>
      <c r="BM16" s="79">
        <v>3.0</v>
      </c>
      <c r="BN16" s="79">
        <v>4.0</v>
      </c>
      <c r="BO16" s="79">
        <v>5.0</v>
      </c>
      <c r="BP16" s="79">
        <v>6.0</v>
      </c>
      <c r="BQ16" s="79">
        <v>7.0</v>
      </c>
      <c r="BR16" s="79">
        <v>8.0</v>
      </c>
      <c r="BS16" s="81">
        <v>9.0</v>
      </c>
      <c r="BT16" s="79">
        <v>1.0</v>
      </c>
      <c r="BU16" s="79">
        <v>2.0</v>
      </c>
      <c r="BV16" s="79">
        <v>3.0</v>
      </c>
      <c r="BW16" s="79">
        <v>4.0</v>
      </c>
      <c r="BX16" s="79">
        <v>5.0</v>
      </c>
      <c r="BY16" s="79">
        <v>6.0</v>
      </c>
      <c r="BZ16" s="79">
        <v>7.0</v>
      </c>
      <c r="CA16" s="80">
        <v>8.0</v>
      </c>
      <c r="CB16" s="82">
        <v>36.0</v>
      </c>
      <c r="CC16" s="82">
        <v>6.0</v>
      </c>
      <c r="CD16" s="82">
        <v>30.0</v>
      </c>
      <c r="CE16" s="148"/>
    </row>
    <row r="17" ht="30.0" customHeight="1">
      <c r="A17" s="78">
        <v>11.0</v>
      </c>
      <c r="B17" s="79" t="s">
        <v>199</v>
      </c>
      <c r="C17" s="80" t="s">
        <v>191</v>
      </c>
      <c r="D17" s="80" t="s">
        <v>200</v>
      </c>
      <c r="E17" s="79" t="s">
        <v>107</v>
      </c>
      <c r="F17" s="80">
        <v>36.0</v>
      </c>
      <c r="G17" s="80" t="s">
        <v>19</v>
      </c>
      <c r="H17" s="80" t="s">
        <v>19</v>
      </c>
      <c r="I17" s="80">
        <v>36.0</v>
      </c>
      <c r="J17" s="80">
        <v>9.0</v>
      </c>
      <c r="K17" s="80">
        <v>45.0</v>
      </c>
      <c r="L17" s="80">
        <v>8.0</v>
      </c>
      <c r="M17" s="81" t="s">
        <v>108</v>
      </c>
      <c r="N17" s="79">
        <v>1.0</v>
      </c>
      <c r="O17" s="82" t="s">
        <v>19</v>
      </c>
      <c r="P17" s="82" t="s">
        <v>19</v>
      </c>
      <c r="Q17" s="79">
        <v>1.0</v>
      </c>
      <c r="R17" s="79">
        <v>1.0</v>
      </c>
      <c r="S17" s="84" t="s">
        <v>108</v>
      </c>
      <c r="T17" s="79">
        <v>2.0</v>
      </c>
      <c r="U17" s="79" t="s">
        <v>19</v>
      </c>
      <c r="V17" s="79" t="s">
        <v>19</v>
      </c>
      <c r="W17" s="79">
        <v>2.0</v>
      </c>
      <c r="X17" s="79">
        <v>4.0</v>
      </c>
      <c r="Y17" s="84" t="s">
        <v>108</v>
      </c>
      <c r="Z17" s="79">
        <v>3.0</v>
      </c>
      <c r="AA17" s="79" t="s">
        <v>19</v>
      </c>
      <c r="AB17" s="79" t="s">
        <v>19</v>
      </c>
      <c r="AC17" s="79">
        <v>3.0</v>
      </c>
      <c r="AD17" s="79">
        <v>3.0</v>
      </c>
      <c r="AE17" s="84" t="s">
        <v>108</v>
      </c>
      <c r="AF17" s="79"/>
      <c r="AG17" s="79"/>
      <c r="AH17" s="79"/>
      <c r="AI17" s="79" t="s">
        <v>19</v>
      </c>
      <c r="AJ17" s="79" t="s">
        <v>19</v>
      </c>
      <c r="AK17" s="84"/>
      <c r="AL17" s="79"/>
      <c r="AM17" s="79"/>
      <c r="AN17" s="79"/>
      <c r="AO17" s="79" t="s">
        <v>19</v>
      </c>
      <c r="AP17" s="79" t="s">
        <v>19</v>
      </c>
      <c r="AQ17" s="84"/>
      <c r="AR17" s="79"/>
      <c r="AS17" s="79"/>
      <c r="AT17" s="79"/>
      <c r="AU17" s="79" t="s">
        <v>19</v>
      </c>
      <c r="AV17" s="79" t="s">
        <v>19</v>
      </c>
      <c r="AW17" s="84"/>
      <c r="AX17" s="79"/>
      <c r="AY17" s="79"/>
      <c r="AZ17" s="79"/>
      <c r="BA17" s="79" t="s">
        <v>19</v>
      </c>
      <c r="BB17" s="79" t="s">
        <v>19</v>
      </c>
      <c r="BC17" s="84"/>
      <c r="BD17" s="79"/>
      <c r="BE17" s="79"/>
      <c r="BF17" s="79"/>
      <c r="BG17" s="79" t="s">
        <v>19</v>
      </c>
      <c r="BH17" s="79" t="s">
        <v>19</v>
      </c>
      <c r="BI17" s="84"/>
      <c r="BJ17" s="102">
        <v>36.0</v>
      </c>
      <c r="BK17" s="79">
        <v>1.0</v>
      </c>
      <c r="BL17" s="79">
        <v>2.0</v>
      </c>
      <c r="BM17" s="79">
        <v>3.0</v>
      </c>
      <c r="BN17" s="79">
        <v>4.0</v>
      </c>
      <c r="BO17" s="79">
        <v>5.0</v>
      </c>
      <c r="BP17" s="79">
        <v>6.0</v>
      </c>
      <c r="BQ17" s="79">
        <v>7.0</v>
      </c>
      <c r="BR17" s="79">
        <v>8.0</v>
      </c>
      <c r="BS17" s="81">
        <v>9.0</v>
      </c>
      <c r="BT17" s="79">
        <v>1.0</v>
      </c>
      <c r="BU17" s="79">
        <v>2.0</v>
      </c>
      <c r="BV17" s="79">
        <v>3.0</v>
      </c>
      <c r="BW17" s="79">
        <v>4.0</v>
      </c>
      <c r="BX17" s="79">
        <v>5.0</v>
      </c>
      <c r="BY17" s="79">
        <v>6.0</v>
      </c>
      <c r="BZ17" s="79">
        <v>7.0</v>
      </c>
      <c r="CA17" s="80">
        <v>8.0</v>
      </c>
      <c r="CB17" s="82">
        <v>36.0</v>
      </c>
      <c r="CC17" s="82">
        <v>6.0</v>
      </c>
      <c r="CD17" s="82">
        <v>30.0</v>
      </c>
      <c r="CE17" s="148"/>
    </row>
    <row r="18" ht="30.0" customHeight="1">
      <c r="A18" s="78">
        <v>12.0</v>
      </c>
      <c r="B18" s="79" t="s">
        <v>208</v>
      </c>
      <c r="C18" s="80" t="s">
        <v>191</v>
      </c>
      <c r="D18" s="80" t="s">
        <v>209</v>
      </c>
      <c r="E18" s="79" t="s">
        <v>107</v>
      </c>
      <c r="F18" s="80">
        <v>36.0</v>
      </c>
      <c r="G18" s="80" t="s">
        <v>19</v>
      </c>
      <c r="H18" s="80" t="s">
        <v>19</v>
      </c>
      <c r="I18" s="80">
        <v>36.0</v>
      </c>
      <c r="J18" s="80">
        <v>9.0</v>
      </c>
      <c r="K18" s="80">
        <v>45.0</v>
      </c>
      <c r="L18" s="80">
        <v>6.0</v>
      </c>
      <c r="M18" s="81" t="s">
        <v>108</v>
      </c>
      <c r="N18" s="79">
        <v>1.0</v>
      </c>
      <c r="O18" s="82" t="s">
        <v>19</v>
      </c>
      <c r="P18" s="82" t="s">
        <v>19</v>
      </c>
      <c r="Q18" s="79">
        <v>1.0</v>
      </c>
      <c r="R18" s="79">
        <v>1.0</v>
      </c>
      <c r="S18" s="84" t="s">
        <v>108</v>
      </c>
      <c r="T18" s="79">
        <v>2.0</v>
      </c>
      <c r="U18" s="79" t="s">
        <v>19</v>
      </c>
      <c r="V18" s="79" t="s">
        <v>19</v>
      </c>
      <c r="W18" s="79">
        <v>2.0</v>
      </c>
      <c r="X18" s="79">
        <v>2.0</v>
      </c>
      <c r="Y18" s="84" t="s">
        <v>108</v>
      </c>
      <c r="Z18" s="79">
        <v>3.0</v>
      </c>
      <c r="AA18" s="79" t="s">
        <v>19</v>
      </c>
      <c r="AB18" s="79" t="s">
        <v>19</v>
      </c>
      <c r="AC18" s="79">
        <v>3.0</v>
      </c>
      <c r="AD18" s="79">
        <v>3.0</v>
      </c>
      <c r="AE18" s="84" t="s">
        <v>108</v>
      </c>
      <c r="AF18" s="79"/>
      <c r="AG18" s="79"/>
      <c r="AH18" s="79"/>
      <c r="AI18" s="79" t="s">
        <v>19</v>
      </c>
      <c r="AJ18" s="79" t="s">
        <v>19</v>
      </c>
      <c r="AK18" s="84"/>
      <c r="AL18" s="79"/>
      <c r="AM18" s="79"/>
      <c r="AN18" s="79"/>
      <c r="AO18" s="79" t="s">
        <v>19</v>
      </c>
      <c r="AP18" s="79" t="s">
        <v>19</v>
      </c>
      <c r="AQ18" s="84"/>
      <c r="AR18" s="79"/>
      <c r="AS18" s="79"/>
      <c r="AT18" s="79"/>
      <c r="AU18" s="79" t="s">
        <v>19</v>
      </c>
      <c r="AV18" s="79" t="s">
        <v>19</v>
      </c>
      <c r="AW18" s="84"/>
      <c r="AX18" s="79"/>
      <c r="AY18" s="79"/>
      <c r="AZ18" s="79"/>
      <c r="BA18" s="79" t="s">
        <v>19</v>
      </c>
      <c r="BB18" s="79" t="s">
        <v>19</v>
      </c>
      <c r="BC18" s="84"/>
      <c r="BD18" s="79"/>
      <c r="BE18" s="79"/>
      <c r="BF18" s="79"/>
      <c r="BG18" s="79" t="s">
        <v>19</v>
      </c>
      <c r="BH18" s="79" t="s">
        <v>19</v>
      </c>
      <c r="BI18" s="84"/>
      <c r="BJ18" s="102">
        <v>36.0</v>
      </c>
      <c r="BK18" s="79">
        <v>1.0</v>
      </c>
      <c r="BL18" s="79">
        <v>2.0</v>
      </c>
      <c r="BM18" s="79">
        <v>3.0</v>
      </c>
      <c r="BN18" s="79">
        <v>4.0</v>
      </c>
      <c r="BO18" s="79">
        <v>5.0</v>
      </c>
      <c r="BP18" s="79">
        <v>6.0</v>
      </c>
      <c r="BQ18" s="79">
        <v>7.0</v>
      </c>
      <c r="BR18" s="79">
        <v>8.0</v>
      </c>
      <c r="BS18" s="81">
        <v>9.0</v>
      </c>
      <c r="BT18" s="79">
        <v>1.0</v>
      </c>
      <c r="BU18" s="79">
        <v>2.0</v>
      </c>
      <c r="BV18" s="79">
        <v>3.0</v>
      </c>
      <c r="BW18" s="79">
        <v>4.0</v>
      </c>
      <c r="BX18" s="79">
        <v>5.0</v>
      </c>
      <c r="BY18" s="79">
        <v>6.0</v>
      </c>
      <c r="BZ18" s="79">
        <v>7.0</v>
      </c>
      <c r="CA18" s="80">
        <v>8.0</v>
      </c>
      <c r="CB18" s="82">
        <v>36.0</v>
      </c>
      <c r="CC18" s="82">
        <v>6.0</v>
      </c>
      <c r="CD18" s="82">
        <v>30.0</v>
      </c>
      <c r="CE18" s="148"/>
    </row>
    <row r="19">
      <c r="A19" s="149"/>
      <c r="B19" s="149"/>
      <c r="C19" s="150" t="s">
        <v>221</v>
      </c>
      <c r="D19" s="149"/>
      <c r="E19" s="149"/>
      <c r="F19" s="150">
        <v>432.0</v>
      </c>
      <c r="G19" s="150" t="s">
        <v>19</v>
      </c>
      <c r="H19" s="150" t="s">
        <v>19</v>
      </c>
      <c r="I19" s="150">
        <v>432.0</v>
      </c>
      <c r="J19" s="150">
        <v>108.0</v>
      </c>
      <c r="K19" s="150">
        <v>540.0</v>
      </c>
      <c r="L19" s="150">
        <v>80.0</v>
      </c>
      <c r="M19" s="151" t="s">
        <v>108</v>
      </c>
      <c r="N19" s="152">
        <v>12.0</v>
      </c>
      <c r="O19" s="152" t="s">
        <v>19</v>
      </c>
      <c r="P19" s="152" t="s">
        <v>19</v>
      </c>
      <c r="Q19" s="152">
        <v>12.0</v>
      </c>
      <c r="R19" s="152">
        <v>22.0</v>
      </c>
      <c r="S19" s="153" t="s">
        <v>108</v>
      </c>
      <c r="T19" s="152">
        <v>24.0</v>
      </c>
      <c r="U19" s="152" t="s">
        <v>19</v>
      </c>
      <c r="V19" s="152" t="s">
        <v>19</v>
      </c>
      <c r="W19" s="152">
        <v>24.0</v>
      </c>
      <c r="X19" s="152">
        <v>36.0</v>
      </c>
      <c r="Y19" s="153" t="s">
        <v>108</v>
      </c>
      <c r="Z19" s="152">
        <v>36.0</v>
      </c>
      <c r="AA19" s="152" t="s">
        <v>19</v>
      </c>
      <c r="AB19" s="152" t="s">
        <v>19</v>
      </c>
      <c r="AC19" s="152">
        <v>36.0</v>
      </c>
      <c r="AD19" s="152">
        <v>22.0</v>
      </c>
      <c r="AE19" s="153" t="s">
        <v>108</v>
      </c>
      <c r="AF19" s="152" t="s">
        <v>19</v>
      </c>
      <c r="AG19" s="152" t="s">
        <v>19</v>
      </c>
      <c r="AH19" s="152" t="s">
        <v>19</v>
      </c>
      <c r="AI19" s="152" t="s">
        <v>19</v>
      </c>
      <c r="AJ19" s="152" t="s">
        <v>19</v>
      </c>
      <c r="AK19" s="153" t="s">
        <v>108</v>
      </c>
      <c r="AL19" s="152" t="s">
        <v>19</v>
      </c>
      <c r="AM19" s="152" t="s">
        <v>19</v>
      </c>
      <c r="AN19" s="152" t="s">
        <v>19</v>
      </c>
      <c r="AO19" s="152" t="s">
        <v>19</v>
      </c>
      <c r="AP19" s="152" t="s">
        <v>19</v>
      </c>
      <c r="AQ19" s="153" t="s">
        <v>108</v>
      </c>
      <c r="AR19" s="152" t="s">
        <v>19</v>
      </c>
      <c r="AS19" s="152" t="s">
        <v>19</v>
      </c>
      <c r="AT19" s="152" t="s">
        <v>19</v>
      </c>
      <c r="AU19" s="152" t="s">
        <v>19</v>
      </c>
      <c r="AV19" s="152" t="s">
        <v>19</v>
      </c>
      <c r="AW19" s="153" t="s">
        <v>108</v>
      </c>
      <c r="AX19" s="152" t="s">
        <v>19</v>
      </c>
      <c r="AY19" s="152" t="s">
        <v>19</v>
      </c>
      <c r="AZ19" s="152" t="s">
        <v>19</v>
      </c>
      <c r="BA19" s="152" t="s">
        <v>19</v>
      </c>
      <c r="BB19" s="152" t="s">
        <v>19</v>
      </c>
      <c r="BC19" s="153" t="s">
        <v>108</v>
      </c>
      <c r="BD19" s="152" t="s">
        <v>19</v>
      </c>
      <c r="BE19" s="152" t="s">
        <v>19</v>
      </c>
      <c r="BF19" s="152" t="s">
        <v>19</v>
      </c>
      <c r="BG19" s="152" t="s">
        <v>19</v>
      </c>
      <c r="BH19" s="152" t="s">
        <v>19</v>
      </c>
      <c r="BI19" s="153" t="s">
        <v>108</v>
      </c>
      <c r="BJ19" s="155">
        <v>432.0</v>
      </c>
      <c r="BK19" s="155">
        <v>12.0</v>
      </c>
      <c r="BL19" s="155">
        <v>24.0</v>
      </c>
      <c r="BM19" s="155">
        <v>36.0</v>
      </c>
      <c r="BN19" s="155">
        <v>48.0</v>
      </c>
      <c r="BO19" s="155">
        <v>60.0</v>
      </c>
      <c r="BP19" s="155">
        <v>72.0</v>
      </c>
      <c r="BQ19" s="155">
        <v>84.0</v>
      </c>
      <c r="BR19" s="155">
        <v>96.0</v>
      </c>
      <c r="BS19" s="155">
        <v>108.0</v>
      </c>
      <c r="BT19" s="155">
        <v>12.0</v>
      </c>
      <c r="BU19" s="155">
        <v>24.0</v>
      </c>
      <c r="BV19" s="155">
        <v>36.0</v>
      </c>
      <c r="BW19" s="155">
        <v>48.0</v>
      </c>
      <c r="BX19" s="155">
        <v>60.0</v>
      </c>
      <c r="BY19" s="155">
        <v>72.0</v>
      </c>
      <c r="BZ19" s="155">
        <v>84.0</v>
      </c>
      <c r="CA19" s="155">
        <v>96.0</v>
      </c>
      <c r="CB19" s="157">
        <v>432.0</v>
      </c>
      <c r="CC19" s="157">
        <v>72.0</v>
      </c>
      <c r="CD19" s="157">
        <v>360.0</v>
      </c>
      <c r="CE19" s="6"/>
    </row>
    <row r="20"/>
  </sheetData>
  <mergeCells count="17">
    <mergeCell ref="A1:M1"/>
    <mergeCell ref="A4:A5"/>
    <mergeCell ref="B4:E4"/>
    <mergeCell ref="F4:L4"/>
    <mergeCell ref="M4:M5"/>
    <mergeCell ref="N4:S4"/>
    <mergeCell ref="T4:Y4"/>
    <mergeCell ref="CB4:CB5"/>
    <mergeCell ref="CC4:CC5"/>
    <mergeCell ref="CD4:CD5"/>
    <mergeCell ref="Z4:AE4"/>
    <mergeCell ref="AF4:AK4"/>
    <mergeCell ref="AL4:AQ4"/>
    <mergeCell ref="AR4:AW4"/>
    <mergeCell ref="AX4:BC4"/>
    <mergeCell ref="BD4:BI4"/>
    <mergeCell ref="BK4:CA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0"/>
    <col customWidth="1" min="2" max="2" width="6.67"/>
    <col customWidth="1" min="3" max="3" width="12.0"/>
    <col customWidth="1" min="4" max="4" width="12.11"/>
    <col customWidth="1" min="5" max="5" width="9.44"/>
    <col customWidth="1" min="6" max="7" width="10.11"/>
    <col customWidth="1" min="8" max="8" width="5.67"/>
    <col customWidth="1" min="9" max="9" width="8.11"/>
    <col customWidth="1" min="10" max="10" width="10.22"/>
    <col customWidth="1" min="11" max="11" width="10.44"/>
    <col customWidth="1" min="12" max="12" width="5.0"/>
    <col customWidth="1" min="13" max="13" width="14.67"/>
    <col customWidth="1" min="14" max="14" width="13.67"/>
    <col customWidth="1" min="15" max="15" width="15.78"/>
    <col customWidth="1" min="16" max="16" width="13.78"/>
    <col customWidth="1" min="17" max="17" width="16.22"/>
    <col customWidth="1" min="18" max="26" width="8.0"/>
  </cols>
  <sheetData>
    <row r="1" ht="20.25" customHeight="1">
      <c r="A1" s="10" t="str">
        <f>ThongtinDN!B5&amp;" "&amp;ThongtinDN!C5</f>
        <v>Tên đơn vị:  </v>
      </c>
      <c r="B1" s="12"/>
      <c r="C1" s="11"/>
      <c r="D1" s="11"/>
      <c r="E1" s="11"/>
      <c r="F1" s="11"/>
      <c r="G1" s="11"/>
      <c r="H1" s="12"/>
      <c r="I1" s="12"/>
      <c r="J1" s="11"/>
      <c r="K1" s="11"/>
      <c r="L1" s="12"/>
      <c r="M1" s="11"/>
      <c r="N1" s="11"/>
      <c r="O1" s="13"/>
      <c r="P1" s="173"/>
      <c r="Q1" s="173"/>
      <c r="R1" s="11"/>
      <c r="S1" s="11"/>
      <c r="T1" s="11"/>
      <c r="U1" s="11"/>
      <c r="V1" s="11"/>
      <c r="W1" s="11"/>
      <c r="X1" s="11"/>
      <c r="Y1" s="11"/>
      <c r="Z1" s="11"/>
    </row>
    <row r="2" ht="20.25" customHeight="1">
      <c r="A2" s="10" t="str">
        <f>ThongtinDN!B6&amp;" "&amp;ThongtinDN!C6</f>
        <v>Địa chỉ: </v>
      </c>
      <c r="B2" s="12"/>
      <c r="C2" s="11"/>
      <c r="D2" s="11"/>
      <c r="E2" s="11"/>
      <c r="F2" s="11"/>
      <c r="G2" s="11"/>
      <c r="H2" s="12"/>
      <c r="I2" s="12"/>
      <c r="J2" s="11"/>
      <c r="K2" s="11"/>
      <c r="L2" s="12"/>
      <c r="M2" s="11"/>
      <c r="N2" s="11"/>
      <c r="O2" s="13"/>
      <c r="P2" s="173"/>
      <c r="Q2" s="173"/>
      <c r="R2" s="11"/>
      <c r="S2" s="11"/>
      <c r="T2" s="11"/>
      <c r="U2" s="11"/>
      <c r="V2" s="11"/>
      <c r="W2" s="11"/>
      <c r="X2" s="11"/>
      <c r="Y2" s="11"/>
      <c r="Z2" s="11"/>
    </row>
    <row r="3" ht="20.25" customHeight="1">
      <c r="A3" s="10" t="str">
        <f>ThongtinDN!B7&amp;" "&amp;ThongtinDN!C7</f>
        <v>MST:  </v>
      </c>
      <c r="B3" s="12"/>
      <c r="C3" s="11"/>
      <c r="D3" s="11"/>
      <c r="E3" s="11"/>
      <c r="F3" s="11"/>
      <c r="G3" s="11"/>
      <c r="H3" s="12"/>
      <c r="I3" s="12"/>
      <c r="J3" s="11"/>
      <c r="K3" s="11"/>
      <c r="L3" s="12"/>
      <c r="M3" s="11"/>
      <c r="N3" s="11"/>
      <c r="O3" s="13"/>
      <c r="P3" s="173"/>
      <c r="Q3" s="173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/>
      <c r="B4" s="12"/>
      <c r="C4" s="11"/>
      <c r="D4" s="11"/>
      <c r="E4" s="11"/>
      <c r="F4" s="11"/>
      <c r="G4" s="11"/>
      <c r="H4" s="12"/>
      <c r="I4" s="12"/>
      <c r="J4" s="11"/>
      <c r="K4" s="11"/>
      <c r="L4" s="12"/>
      <c r="M4" s="11"/>
      <c r="N4" s="11"/>
      <c r="O4" s="13"/>
      <c r="P4" s="173"/>
      <c r="Q4" s="173"/>
      <c r="R4" s="11"/>
      <c r="S4" s="11"/>
      <c r="T4" s="11"/>
      <c r="U4" s="11"/>
      <c r="V4" s="11"/>
      <c r="W4" s="11"/>
      <c r="X4" s="11"/>
      <c r="Y4" s="11"/>
      <c r="Z4" s="11"/>
    </row>
    <row r="5" ht="45.0" customHeight="1">
      <c r="A5" s="174" t="s">
        <v>355</v>
      </c>
      <c r="P5" s="173"/>
      <c r="Q5" s="173"/>
    </row>
    <row r="6" ht="20.25" customHeight="1">
      <c r="A6" s="175"/>
      <c r="B6" s="175"/>
      <c r="C6" s="175"/>
      <c r="D6" s="175"/>
      <c r="G6" s="176" t="str">
        <f>ThongtinDN!C16</f>
        <v>Từ ngày 01/03/2026   đến 31/03/2026</v>
      </c>
      <c r="H6" s="177"/>
      <c r="I6" s="177"/>
      <c r="J6" s="177"/>
      <c r="K6" s="12"/>
      <c r="L6" s="12"/>
      <c r="M6" s="178"/>
      <c r="N6" s="178"/>
      <c r="O6" s="179"/>
      <c r="P6" s="173"/>
      <c r="Q6" s="173"/>
    </row>
    <row r="7" ht="15.75" customHeight="1">
      <c r="A7" s="180" t="s">
        <v>358</v>
      </c>
      <c r="B7" s="181"/>
      <c r="C7" s="182"/>
      <c r="D7" s="183" t="s">
        <v>359</v>
      </c>
      <c r="E7" s="184" t="s">
        <v>360</v>
      </c>
      <c r="F7" s="184" t="s">
        <v>361</v>
      </c>
      <c r="G7" s="184" t="s">
        <v>362</v>
      </c>
      <c r="H7" s="185" t="s">
        <v>363</v>
      </c>
      <c r="I7" s="182"/>
      <c r="J7" s="35" t="s">
        <v>24</v>
      </c>
      <c r="K7" s="35" t="s">
        <v>25</v>
      </c>
      <c r="L7" s="37" t="s">
        <v>366</v>
      </c>
      <c r="M7" s="186" t="s">
        <v>29</v>
      </c>
      <c r="N7" s="46"/>
      <c r="O7" s="21"/>
      <c r="P7" s="40" t="s">
        <v>367</v>
      </c>
      <c r="Q7" s="21"/>
    </row>
    <row r="8" ht="15.75" customHeight="1">
      <c r="A8" s="187"/>
      <c r="B8" s="188"/>
      <c r="C8" s="189"/>
      <c r="D8" s="190"/>
      <c r="E8" s="190"/>
      <c r="F8" s="190"/>
      <c r="G8" s="190"/>
      <c r="H8" s="187"/>
      <c r="I8" s="189"/>
      <c r="J8" s="190"/>
      <c r="K8" s="190"/>
      <c r="L8" s="190"/>
      <c r="M8" s="191" t="s">
        <v>368</v>
      </c>
      <c r="N8" s="192" t="s">
        <v>369</v>
      </c>
      <c r="O8" s="183" t="s">
        <v>370</v>
      </c>
      <c r="P8" s="37" t="s">
        <v>38</v>
      </c>
      <c r="Q8" s="193" t="s">
        <v>40</v>
      </c>
    </row>
    <row r="9" ht="39.75" customHeight="1">
      <c r="A9" s="194" t="s">
        <v>371</v>
      </c>
      <c r="B9" s="194" t="s">
        <v>372</v>
      </c>
      <c r="C9" s="195" t="s">
        <v>373</v>
      </c>
      <c r="D9" s="48"/>
      <c r="E9" s="48"/>
      <c r="F9" s="48"/>
      <c r="G9" s="48"/>
      <c r="H9" s="196" t="s">
        <v>374</v>
      </c>
      <c r="I9" s="196" t="s">
        <v>375</v>
      </c>
      <c r="J9" s="48"/>
      <c r="K9" s="48"/>
      <c r="L9" s="48"/>
      <c r="M9" s="197" t="s">
        <v>376</v>
      </c>
      <c r="N9" s="48"/>
      <c r="O9" s="48"/>
      <c r="P9" s="48"/>
      <c r="Q9" s="48"/>
    </row>
    <row r="10" ht="15.75" customHeight="1">
      <c r="A10" s="198" t="s">
        <v>377</v>
      </c>
      <c r="B10" s="198" t="s">
        <v>378</v>
      </c>
      <c r="C10" s="198" t="s">
        <v>379</v>
      </c>
      <c r="D10" s="198" t="s">
        <v>380</v>
      </c>
      <c r="E10" s="198" t="s">
        <v>381</v>
      </c>
      <c r="F10" s="198" t="s">
        <v>382</v>
      </c>
      <c r="G10" s="198" t="s">
        <v>383</v>
      </c>
      <c r="H10" s="198" t="s">
        <v>384</v>
      </c>
      <c r="I10" s="198" t="s">
        <v>385</v>
      </c>
      <c r="J10" s="198" t="s">
        <v>386</v>
      </c>
      <c r="K10" s="198" t="s">
        <v>48</v>
      </c>
      <c r="L10" s="198"/>
      <c r="M10" s="199">
        <f t="shared" ref="M10:Q10" si="1">SUM(M11:M19999)</f>
        <v>158913.52</v>
      </c>
      <c r="N10" s="199">
        <f t="shared" si="1"/>
        <v>1192982.767</v>
      </c>
      <c r="O10" s="199">
        <f t="shared" si="1"/>
        <v>231129502</v>
      </c>
      <c r="P10" s="199">
        <f t="shared" si="1"/>
        <v>310725.94</v>
      </c>
      <c r="Q10" s="199">
        <f t="shared" si="1"/>
        <v>333719281</v>
      </c>
      <c r="R10" s="200"/>
      <c r="S10" s="200"/>
      <c r="T10" s="200"/>
      <c r="U10" s="200"/>
      <c r="V10" s="200"/>
      <c r="W10" s="200"/>
      <c r="X10" s="200"/>
      <c r="Y10" s="200"/>
      <c r="Z10" s="200"/>
    </row>
    <row r="11" ht="18.75" customHeight="1">
      <c r="A11" s="201" t="s">
        <v>387</v>
      </c>
      <c r="B11" s="202">
        <v>172.0</v>
      </c>
      <c r="C11" s="203">
        <v>40969.0</v>
      </c>
      <c r="D11" s="204" t="s">
        <v>388</v>
      </c>
      <c r="E11" s="205" t="str">
        <f>IF($D11="","",VLOOKUP($D11,DMKH!$A$6:$D$20000,2,0))</f>
        <v>#N/A</v>
      </c>
      <c r="F11" s="206" t="str">
        <f>IF($D11="","",VLOOKUP($D11,DMKH!$A$6:$D$20000,3,0))</f>
        <v>#N/A</v>
      </c>
      <c r="G11" s="205" t="str">
        <f>IF($D11="","",VLOOKUP($D11,DMKH!$A$6:$D$20000,4,0))</f>
        <v>#N/A</v>
      </c>
      <c r="H11" s="207" t="s">
        <v>389</v>
      </c>
      <c r="I11" s="207" t="s">
        <v>390</v>
      </c>
      <c r="J11" s="201" t="s">
        <v>60</v>
      </c>
      <c r="K11" s="205" t="str">
        <f>IF($J11="","",VLOOKUP($J11,'Tong hop'!$B$10:$P$19999,2,0))</f>
        <v>Bánh xe sắt 100</v>
      </c>
      <c r="L11" s="208" t="str">
        <f>IF($J11="","",VLOOKUP($J11,'Tong hop'!$B$10:$P$19999,3,0))</f>
        <v>bộ</v>
      </c>
      <c r="M11" s="209">
        <v>988.0</v>
      </c>
      <c r="N11" s="210">
        <f t="shared" ref="N11:N1211" si="2">IF(M11="",0,O11/M11)</f>
        <v>16600</v>
      </c>
      <c r="O11" s="211">
        <v>1.64008E7</v>
      </c>
      <c r="P11" s="212">
        <f>IF($J11="","",VLOOKUP($J11,'Tong hop'!$B$10:$L$19999,10,0))</f>
        <v>992</v>
      </c>
      <c r="Q11" s="213">
        <f>IF($J11="","",VLOOKUP($J11,'Tong hop'!$B$10:$L$19999,11,0))</f>
        <v>16700800</v>
      </c>
      <c r="R11" s="214"/>
      <c r="S11" s="214"/>
      <c r="T11" s="214"/>
      <c r="U11" s="214"/>
      <c r="V11" s="214"/>
      <c r="W11" s="214"/>
      <c r="X11" s="214"/>
      <c r="Y11" s="214"/>
      <c r="Z11" s="214"/>
    </row>
    <row r="12" ht="18.75" customHeight="1">
      <c r="A12" s="201" t="s">
        <v>391</v>
      </c>
      <c r="B12" s="202">
        <v>173.0</v>
      </c>
      <c r="C12" s="203">
        <v>40970.0</v>
      </c>
      <c r="D12" s="204" t="s">
        <v>388</v>
      </c>
      <c r="E12" s="205" t="str">
        <f>IF($D12="","",VLOOKUP($D12,DMKH!$A$6:$D$20000,2,0))</f>
        <v>#N/A</v>
      </c>
      <c r="F12" s="206" t="str">
        <f>IF($D12="","",VLOOKUP($D12,DMKH!$A$6:$D$20000,3,0))</f>
        <v>#N/A</v>
      </c>
      <c r="G12" s="205" t="str">
        <f>IF($D12="","",VLOOKUP($D12,DMKH!$A$6:$D$20000,4,0))</f>
        <v>#N/A</v>
      </c>
      <c r="H12" s="207" t="s">
        <v>389</v>
      </c>
      <c r="I12" s="207" t="s">
        <v>390</v>
      </c>
      <c r="J12" s="201" t="s">
        <v>256</v>
      </c>
      <c r="K12" s="205" t="str">
        <f>IF($J12="","",VLOOKUP($J12,'Tong hop'!$B$10:$P$19999,2,0))</f>
        <v>Sắt D6</v>
      </c>
      <c r="L12" s="208" t="str">
        <f>IF($J12="","",VLOOKUP($J12,'Tong hop'!$B$10:$P$19999,3,0))</f>
        <v>kg</v>
      </c>
      <c r="M12" s="209">
        <v>1067.0</v>
      </c>
      <c r="N12" s="210">
        <f t="shared" si="2"/>
        <v>16600</v>
      </c>
      <c r="O12" s="211">
        <v>1.77122E7</v>
      </c>
      <c r="P12" s="212">
        <f>IF($J12="","",VLOOKUP($J12,'Tong hop'!$B$10:$L$19999,10,0))</f>
        <v>2151</v>
      </c>
      <c r="Q12" s="213">
        <f>IF($J12="","",VLOOKUP($J12,'Tong hop'!$B$10:$L$19999,11,0))</f>
        <v>35940200</v>
      </c>
      <c r="R12" s="214"/>
      <c r="S12" s="214"/>
      <c r="T12" s="214"/>
      <c r="U12" s="214"/>
      <c r="V12" s="214"/>
      <c r="W12" s="214"/>
      <c r="X12" s="214"/>
      <c r="Y12" s="214"/>
      <c r="Z12" s="214"/>
    </row>
    <row r="13" ht="18.75" customHeight="1">
      <c r="A13" s="201" t="s">
        <v>392</v>
      </c>
      <c r="B13" s="202">
        <v>3477.0</v>
      </c>
      <c r="C13" s="203">
        <v>40970.0</v>
      </c>
      <c r="D13" s="204" t="s">
        <v>393</v>
      </c>
      <c r="E13" s="205" t="str">
        <f>IF($D13="","",VLOOKUP($D13,DMKH!$A$6:$D$20000,2,0))</f>
        <v>#N/A</v>
      </c>
      <c r="F13" s="206" t="str">
        <f>IF($D13="","",VLOOKUP($D13,DMKH!$A$6:$D$20000,3,0))</f>
        <v>#N/A</v>
      </c>
      <c r="G13" s="205" t="str">
        <f>IF($D13="","",VLOOKUP($D13,DMKH!$A$6:$D$20000,4,0))</f>
        <v>#N/A</v>
      </c>
      <c r="H13" s="207" t="s">
        <v>389</v>
      </c>
      <c r="I13" s="207" t="s">
        <v>390</v>
      </c>
      <c r="J13" s="201" t="s">
        <v>345</v>
      </c>
      <c r="K13" s="205" t="str">
        <f>IF($J13="","",VLOOKUP($J13,'Tong hop'!$B$10:$P$19999,2,0))</f>
        <v>Thạch cao lagyp mini (605x1210x8)</v>
      </c>
      <c r="L13" s="208" t="str">
        <f>IF($J13="","",VLOOKUP($J13,'Tong hop'!$B$10:$P$19999,3,0))</f>
        <v>tấm</v>
      </c>
      <c r="M13" s="209">
        <v>112.0</v>
      </c>
      <c r="N13" s="210">
        <f t="shared" si="2"/>
        <v>20450</v>
      </c>
      <c r="O13" s="211">
        <v>2290400.0</v>
      </c>
      <c r="P13" s="212">
        <f>IF($J13="","",VLOOKUP($J13,'Tong hop'!$B$10:$L$19999,10,0))</f>
        <v>116</v>
      </c>
      <c r="Q13" s="213">
        <f>IF($J13="","",VLOOKUP($J13,'Tong hop'!$B$10:$L$19999,11,0))</f>
        <v>2590400</v>
      </c>
      <c r="R13" s="214"/>
      <c r="S13" s="214"/>
      <c r="T13" s="214"/>
      <c r="U13" s="214"/>
      <c r="V13" s="214"/>
      <c r="W13" s="214"/>
      <c r="X13" s="214"/>
      <c r="Y13" s="214"/>
      <c r="Z13" s="214"/>
    </row>
    <row r="14" ht="18.75" customHeight="1">
      <c r="A14" s="201" t="s">
        <v>394</v>
      </c>
      <c r="B14" s="202">
        <v>174.0</v>
      </c>
      <c r="C14" s="203">
        <v>40971.0</v>
      </c>
      <c r="D14" s="204" t="s">
        <v>388</v>
      </c>
      <c r="E14" s="205" t="str">
        <f>IF($D14="","",VLOOKUP($D14,DMKH!$A$6:$D$20000,2,0))</f>
        <v>#N/A</v>
      </c>
      <c r="F14" s="206" t="str">
        <f>IF($D14="","",VLOOKUP($D14,DMKH!$A$6:$D$20000,3,0))</f>
        <v>#N/A</v>
      </c>
      <c r="G14" s="205" t="str">
        <f>IF($D14="","",VLOOKUP($D14,DMKH!$A$6:$D$20000,4,0))</f>
        <v>#N/A</v>
      </c>
      <c r="H14" s="207" t="s">
        <v>389</v>
      </c>
      <c r="I14" s="207" t="s">
        <v>390</v>
      </c>
      <c r="J14" s="201" t="s">
        <v>256</v>
      </c>
      <c r="K14" s="205" t="str">
        <f>IF($J14="","",VLOOKUP($J14,'Tong hop'!$B$10:$P$19999,2,0))</f>
        <v>Sắt D6</v>
      </c>
      <c r="L14" s="208" t="str">
        <f>IF($J14="","",VLOOKUP($J14,'Tong hop'!$B$10:$P$19999,3,0))</f>
        <v>kg</v>
      </c>
      <c r="M14" s="209">
        <v>1080.0</v>
      </c>
      <c r="N14" s="210">
        <f t="shared" si="2"/>
        <v>16600</v>
      </c>
      <c r="O14" s="211">
        <v>1.7928E7</v>
      </c>
      <c r="P14" s="212">
        <f>IF($J14="","",VLOOKUP($J14,'Tong hop'!$B$10:$L$19999,10,0))</f>
        <v>2151</v>
      </c>
      <c r="Q14" s="213">
        <f>IF($J14="","",VLOOKUP($J14,'Tong hop'!$B$10:$L$19999,11,0))</f>
        <v>35940200</v>
      </c>
      <c r="R14" s="214"/>
      <c r="S14" s="214"/>
      <c r="T14" s="214"/>
      <c r="U14" s="214"/>
      <c r="V14" s="214"/>
      <c r="W14" s="214"/>
      <c r="X14" s="214"/>
      <c r="Y14" s="214"/>
      <c r="Z14" s="214"/>
    </row>
    <row r="15" ht="18.75" customHeight="1">
      <c r="A15" s="201" t="s">
        <v>395</v>
      </c>
      <c r="B15" s="202">
        <v>175.0</v>
      </c>
      <c r="C15" s="203">
        <v>40972.0</v>
      </c>
      <c r="D15" s="204" t="s">
        <v>388</v>
      </c>
      <c r="E15" s="205" t="str">
        <f>IF($D15="","",VLOOKUP($D15,DMKH!$A$6:$D$20000,2,0))</f>
        <v>#N/A</v>
      </c>
      <c r="F15" s="206" t="str">
        <f>IF($D15="","",VLOOKUP($D15,DMKH!$A$6:$D$20000,3,0))</f>
        <v>#N/A</v>
      </c>
      <c r="G15" s="205" t="str">
        <f>IF($D15="","",VLOOKUP($D15,DMKH!$A$6:$D$20000,4,0))</f>
        <v>#N/A</v>
      </c>
      <c r="H15" s="207" t="s">
        <v>389</v>
      </c>
      <c r="I15" s="207" t="s">
        <v>390</v>
      </c>
      <c r="J15" s="201" t="s">
        <v>258</v>
      </c>
      <c r="K15" s="205" t="str">
        <f>IF($J15="","",VLOOKUP($J15,'Tong hop'!$B$10:$P$19999,2,0))</f>
        <v>Sắt 8</v>
      </c>
      <c r="L15" s="208" t="str">
        <f>IF($J15="","",VLOOKUP($J15,'Tong hop'!$B$10:$P$19999,3,0))</f>
        <v>kg</v>
      </c>
      <c r="M15" s="209">
        <v>1080.0</v>
      </c>
      <c r="N15" s="210">
        <f t="shared" si="2"/>
        <v>16500</v>
      </c>
      <c r="O15" s="211">
        <v>1.782E7</v>
      </c>
      <c r="P15" s="212">
        <f>IF($J15="","",VLOOKUP($J15,'Tong hop'!$B$10:$L$19999,10,0))</f>
        <v>1084</v>
      </c>
      <c r="Q15" s="213">
        <f>IF($J15="","",VLOOKUP($J15,'Tong hop'!$B$10:$L$19999,11,0))</f>
        <v>18120000</v>
      </c>
      <c r="R15" s="214"/>
      <c r="S15" s="214"/>
      <c r="T15" s="214"/>
      <c r="U15" s="214"/>
      <c r="V15" s="214"/>
      <c r="W15" s="214"/>
      <c r="X15" s="214"/>
      <c r="Y15" s="214"/>
      <c r="Z15" s="214"/>
    </row>
    <row r="16" ht="18.75" customHeight="1">
      <c r="A16" s="201" t="s">
        <v>396</v>
      </c>
      <c r="B16" s="202">
        <v>2980.0</v>
      </c>
      <c r="C16" s="203">
        <v>40977.0</v>
      </c>
      <c r="D16" s="204" t="s">
        <v>397</v>
      </c>
      <c r="E16" s="206" t="str">
        <f>IF($D16="","",VLOOKUP($D16,DMKH!$A$6:$D$20000,2,0))</f>
        <v>#N/A</v>
      </c>
      <c r="F16" s="206" t="str">
        <f>IF($D16="","",VLOOKUP($D16,DMKH!$A$6:$D$20000,3,0))</f>
        <v>#N/A</v>
      </c>
      <c r="G16" s="206" t="str">
        <f>IF($D16="","",VLOOKUP($D16,DMKH!$A$6:$D$20000,4,0))</f>
        <v>#N/A</v>
      </c>
      <c r="H16" s="207" t="s">
        <v>389</v>
      </c>
      <c r="I16" s="207" t="s">
        <v>390</v>
      </c>
      <c r="J16" s="201" t="s">
        <v>347</v>
      </c>
      <c r="K16" s="205" t="str">
        <f>IF($J16="","",VLOOKUP($J16,'Tong hop'!$B$10:$P$19999,2,0))</f>
        <v>Thép ống vuông hộp mạ kẽm</v>
      </c>
      <c r="L16" s="208" t="str">
        <f>IF($J16="","",VLOOKUP($J16,'Tong hop'!$B$10:$P$19999,3,0))</f>
        <v>kg</v>
      </c>
      <c r="M16" s="209">
        <v>564.2</v>
      </c>
      <c r="N16" s="210">
        <f t="shared" si="2"/>
        <v>18390</v>
      </c>
      <c r="O16" s="211">
        <v>1.0375638E7</v>
      </c>
      <c r="P16" s="212">
        <f>IF($J16="","",VLOOKUP($J16,'Tong hop'!$B$10:$L$19999,10,0))</f>
        <v>568.2</v>
      </c>
      <c r="Q16" s="213">
        <f>IF($J16="","",VLOOKUP($J16,'Tong hop'!$B$10:$L$19999,11,0))</f>
        <v>10675638</v>
      </c>
      <c r="R16" s="214"/>
      <c r="S16" s="214"/>
      <c r="T16" s="214"/>
      <c r="U16" s="214"/>
      <c r="V16" s="214"/>
      <c r="W16" s="214"/>
      <c r="X16" s="214"/>
      <c r="Y16" s="214"/>
      <c r="Z16" s="214"/>
    </row>
    <row r="17" ht="18.75" customHeight="1">
      <c r="A17" s="201" t="s">
        <v>398</v>
      </c>
      <c r="B17" s="207">
        <v>1121.0</v>
      </c>
      <c r="C17" s="203">
        <v>40980.0</v>
      </c>
      <c r="D17" s="204" t="s">
        <v>399</v>
      </c>
      <c r="E17" s="206" t="str">
        <f>IF($D17="","",VLOOKUP($D17,DMKH!$A$6:$D$20000,2,0))</f>
        <v>#N/A</v>
      </c>
      <c r="F17" s="206" t="str">
        <f>IF($D17="","",VLOOKUP($D17,DMKH!$A$6:$D$20000,3,0))</f>
        <v>#N/A</v>
      </c>
      <c r="G17" s="205" t="str">
        <f>IF($D17="","",VLOOKUP($D17,DMKH!$A$6:$D$20000,4,0))</f>
        <v>#N/A</v>
      </c>
      <c r="H17" s="207" t="s">
        <v>389</v>
      </c>
      <c r="I17" s="207" t="s">
        <v>390</v>
      </c>
      <c r="J17" s="201" t="s">
        <v>339</v>
      </c>
      <c r="K17" s="205" t="str">
        <f>IF($J17="","",VLOOKUP($J17,'Tong hop'!$B$10:$P$19999,2,0))</f>
        <v>Sắt la các loại</v>
      </c>
      <c r="L17" s="208" t="str">
        <f>IF($J17="","",VLOOKUP($J17,'Tong hop'!$B$10:$P$19999,3,0))</f>
        <v>kg</v>
      </c>
      <c r="M17" s="209">
        <v>259.7</v>
      </c>
      <c r="N17" s="210">
        <f t="shared" si="2"/>
        <v>14001.00116</v>
      </c>
      <c r="O17" s="211">
        <v>3636060.0</v>
      </c>
      <c r="P17" s="212">
        <f>IF($J17="","",VLOOKUP($J17,'Tong hop'!$B$10:$L$19999,10,0))</f>
        <v>263.7</v>
      </c>
      <c r="Q17" s="213">
        <f>IF($J17="","",VLOOKUP($J17,'Tong hop'!$B$10:$L$19999,11,0))</f>
        <v>3936060</v>
      </c>
      <c r="R17" s="214"/>
      <c r="S17" s="214"/>
      <c r="T17" s="214"/>
      <c r="U17" s="214"/>
      <c r="V17" s="214"/>
      <c r="W17" s="214"/>
      <c r="X17" s="214"/>
      <c r="Y17" s="214"/>
      <c r="Z17" s="214"/>
    </row>
    <row r="18" ht="18.75" customHeight="1">
      <c r="A18" s="201" t="s">
        <v>398</v>
      </c>
      <c r="B18" s="207">
        <v>1121.0</v>
      </c>
      <c r="C18" s="203">
        <v>40980.0</v>
      </c>
      <c r="D18" s="204" t="s">
        <v>399</v>
      </c>
      <c r="E18" s="206" t="str">
        <f>IF($D18="","",VLOOKUP($D18,DMKH!$A$6:$D$20000,2,0))</f>
        <v>#N/A</v>
      </c>
      <c r="F18" s="206" t="str">
        <f>IF($D18="","",VLOOKUP($D18,DMKH!$A$6:$D$20000,3,0))</f>
        <v>#N/A</v>
      </c>
      <c r="G18" s="205" t="str">
        <f>IF($D18="","",VLOOKUP($D18,DMKH!$A$6:$D$20000,4,0))</f>
        <v>#N/A</v>
      </c>
      <c r="H18" s="207" t="s">
        <v>389</v>
      </c>
      <c r="I18" s="207" t="s">
        <v>390</v>
      </c>
      <c r="J18" s="201" t="s">
        <v>337</v>
      </c>
      <c r="K18" s="205" t="str">
        <f>IF($J18="","",VLOOKUP($J18,'Tong hop'!$B$10:$P$19999,2,0))</f>
        <v>Thép hộp các loại</v>
      </c>
      <c r="L18" s="208" t="str">
        <f>IF($J18="","",VLOOKUP($J18,'Tong hop'!$B$10:$P$19999,3,0))</f>
        <v>kg</v>
      </c>
      <c r="M18" s="209">
        <v>746.8</v>
      </c>
      <c r="N18" s="210">
        <f t="shared" si="2"/>
        <v>15832.00054</v>
      </c>
      <c r="O18" s="211">
        <v>1.1823338E7</v>
      </c>
      <c r="P18" s="212">
        <f>IF($J18="","",VLOOKUP($J18,'Tong hop'!$B$10:$L$19999,10,0))</f>
        <v>146650.8</v>
      </c>
      <c r="Q18" s="213">
        <f>IF($J18="","",VLOOKUP($J18,'Tong hop'!$B$10:$L$19999,11,0))</f>
        <v>14424035</v>
      </c>
      <c r="R18" s="214"/>
      <c r="S18" s="214"/>
      <c r="T18" s="214"/>
      <c r="U18" s="214"/>
      <c r="V18" s="214"/>
      <c r="W18" s="214"/>
      <c r="X18" s="214"/>
      <c r="Y18" s="214"/>
      <c r="Z18" s="214"/>
    </row>
    <row r="19" ht="18.75" customHeight="1">
      <c r="A19" s="201" t="s">
        <v>400</v>
      </c>
      <c r="B19" s="207">
        <v>46004.0</v>
      </c>
      <c r="C19" s="203">
        <v>40981.0</v>
      </c>
      <c r="D19" s="204" t="s">
        <v>401</v>
      </c>
      <c r="E19" s="206" t="str">
        <f>IF($D19="","",VLOOKUP($D19,DMKH!$A$6:$D$20000,2,0))</f>
        <v>#N/A</v>
      </c>
      <c r="F19" s="206" t="str">
        <f>IF($D19="","",VLOOKUP($D19,DMKH!$A$6:$D$20000,3,0))</f>
        <v>#N/A</v>
      </c>
      <c r="G19" s="215" t="str">
        <f>IF($D19="","",VLOOKUP($D19,DMKH!$A$6:$D$20000,4,0))</f>
        <v>#N/A</v>
      </c>
      <c r="H19" s="207" t="s">
        <v>389</v>
      </c>
      <c r="I19" s="207" t="s">
        <v>390</v>
      </c>
      <c r="J19" s="201" t="s">
        <v>323</v>
      </c>
      <c r="K19" s="205" t="str">
        <f>IF($J19="","",VLOOKUP($J19,'Tong hop'!$B$10:$P$19999,2,0))</f>
        <v>Xăng A92</v>
      </c>
      <c r="L19" s="208" t="str">
        <f>IF($J19="","",VLOOKUP($J19,'Tong hop'!$B$10:$P$19999,3,0))</f>
        <v>lít</v>
      </c>
      <c r="M19" s="209">
        <v>22.0</v>
      </c>
      <c r="N19" s="210">
        <f t="shared" si="2"/>
        <v>20818.18182</v>
      </c>
      <c r="O19" s="211">
        <v>458000.0</v>
      </c>
      <c r="P19" s="212">
        <f>IF($J19="","",VLOOKUP($J19,'Tong hop'!$B$10:$L$19999,10,0))</f>
        <v>114</v>
      </c>
      <c r="Q19" s="213">
        <f>IF($J19="","",VLOOKUP($J19,'Tong hop'!$B$10:$L$19999,11,0))</f>
        <v>2590000</v>
      </c>
      <c r="R19" s="214"/>
      <c r="S19" s="214"/>
      <c r="T19" s="214"/>
      <c r="U19" s="214"/>
      <c r="V19" s="214"/>
      <c r="W19" s="214"/>
      <c r="X19" s="214"/>
      <c r="Y19" s="214"/>
      <c r="Z19" s="214"/>
    </row>
    <row r="20" ht="18.75" customHeight="1">
      <c r="A20" s="201" t="s">
        <v>402</v>
      </c>
      <c r="B20" s="207">
        <v>1704.0</v>
      </c>
      <c r="C20" s="203">
        <v>40982.0</v>
      </c>
      <c r="D20" s="204" t="s">
        <v>403</v>
      </c>
      <c r="E20" s="205" t="str">
        <f>IF($D20="","",VLOOKUP($D20,DMKH!$A$6:$D$20000,2,0))</f>
        <v>#N/A</v>
      </c>
      <c r="F20" s="206" t="str">
        <f>IF($D20="","",VLOOKUP($D20,DMKH!$A$6:$D$20000,3,0))</f>
        <v>#N/A</v>
      </c>
      <c r="G20" s="205" t="str">
        <f>IF($D20="","",VLOOKUP($D20,DMKH!$A$6:$D$20000,4,0))</f>
        <v>#N/A</v>
      </c>
      <c r="H20" s="207" t="s">
        <v>389</v>
      </c>
      <c r="I20" s="207" t="s">
        <v>390</v>
      </c>
      <c r="J20" s="67" t="s">
        <v>239</v>
      </c>
      <c r="K20" s="205" t="str">
        <f>IF($J20="","",VLOOKUP($J20,'Tong hop'!$B$10:$P$19999,2,0))</f>
        <v>Que hàn 421 3.2</v>
      </c>
      <c r="L20" s="208" t="str">
        <f>IF($J20="","",VLOOKUP($J20,'Tong hop'!$B$10:$P$19999,3,0))</f>
        <v>kg</v>
      </c>
      <c r="M20" s="209">
        <v>900.0</v>
      </c>
      <c r="N20" s="210">
        <f t="shared" si="2"/>
        <v>19272.73</v>
      </c>
      <c r="O20" s="211">
        <v>1.7345457E7</v>
      </c>
      <c r="P20" s="212">
        <f>IF($J20="","",VLOOKUP($J20,'Tong hop'!$B$10:$L$19999,10,0))</f>
        <v>904</v>
      </c>
      <c r="Q20" s="213">
        <f>IF($J20="","",VLOOKUP($J20,'Tong hop'!$B$10:$L$19999,11,0))</f>
        <v>17645457</v>
      </c>
      <c r="R20" s="214"/>
      <c r="S20" s="214"/>
      <c r="T20" s="214"/>
      <c r="U20" s="214"/>
      <c r="V20" s="214"/>
      <c r="W20" s="214"/>
      <c r="X20" s="214"/>
      <c r="Y20" s="214"/>
      <c r="Z20" s="214"/>
    </row>
    <row r="21" ht="18.75" customHeight="1">
      <c r="A21" s="201" t="s">
        <v>404</v>
      </c>
      <c r="B21" s="207">
        <v>1748.0</v>
      </c>
      <c r="C21" s="203">
        <v>40983.0</v>
      </c>
      <c r="D21" s="204" t="s">
        <v>403</v>
      </c>
      <c r="E21" s="205" t="str">
        <f>IF($D21="","",VLOOKUP($D21,DMKH!$A$6:$D$20000,2,0))</f>
        <v>#N/A</v>
      </c>
      <c r="F21" s="206" t="str">
        <f>IF($D21="","",VLOOKUP($D21,DMKH!$A$6:$D$20000,3,0))</f>
        <v>#N/A</v>
      </c>
      <c r="G21" s="205" t="str">
        <f>IF($D21="","",VLOOKUP($D21,DMKH!$A$6:$D$20000,4,0))</f>
        <v>#N/A</v>
      </c>
      <c r="H21" s="207" t="s">
        <v>389</v>
      </c>
      <c r="I21" s="207" t="s">
        <v>390</v>
      </c>
      <c r="J21" s="67" t="s">
        <v>237</v>
      </c>
      <c r="K21" s="205" t="str">
        <f>IF($J21="","",VLOOKUP($J21,'Tong hop'!$B$10:$P$19999,2,0))</f>
        <v>Que hàn KT 6013</v>
      </c>
      <c r="L21" s="208" t="str">
        <f>IF($J21="","",VLOOKUP($J21,'Tong hop'!$B$10:$P$19999,3,0))</f>
        <v>kg</v>
      </c>
      <c r="M21" s="209">
        <v>900.0</v>
      </c>
      <c r="N21" s="210">
        <f t="shared" si="2"/>
        <v>19181.82</v>
      </c>
      <c r="O21" s="211">
        <v>1.7263638E7</v>
      </c>
      <c r="P21" s="212">
        <f>IF($J21="","",VLOOKUP($J21,'Tong hop'!$B$10:$L$19999,10,0))</f>
        <v>904</v>
      </c>
      <c r="Q21" s="213">
        <f>IF($J21="","",VLOOKUP($J21,'Tong hop'!$B$10:$L$19999,11,0))</f>
        <v>17563638</v>
      </c>
      <c r="R21" s="214"/>
      <c r="S21" s="214"/>
      <c r="T21" s="214"/>
      <c r="U21" s="214"/>
      <c r="V21" s="214"/>
      <c r="W21" s="214"/>
      <c r="X21" s="214"/>
      <c r="Y21" s="214"/>
      <c r="Z21" s="214"/>
    </row>
    <row r="22" ht="18.75" customHeight="1">
      <c r="A22" s="201" t="s">
        <v>405</v>
      </c>
      <c r="B22" s="207">
        <v>46048.0</v>
      </c>
      <c r="C22" s="203">
        <v>40983.0</v>
      </c>
      <c r="D22" s="204" t="s">
        <v>401</v>
      </c>
      <c r="E22" s="206" t="str">
        <f>IF($D22="","",VLOOKUP($D22,DMKH!$A$6:$D$20000,2,0))</f>
        <v>#N/A</v>
      </c>
      <c r="F22" s="206" t="str">
        <f>IF($D22="","",VLOOKUP($D22,DMKH!$A$6:$D$20000,3,0))</f>
        <v>#N/A</v>
      </c>
      <c r="G22" s="215" t="str">
        <f>IF($D22="","",VLOOKUP($D22,DMKH!$A$6:$D$20000,4,0))</f>
        <v>#N/A</v>
      </c>
      <c r="H22" s="207" t="s">
        <v>389</v>
      </c>
      <c r="I22" s="207" t="s">
        <v>390</v>
      </c>
      <c r="J22" s="201" t="s">
        <v>323</v>
      </c>
      <c r="K22" s="205" t="str">
        <f>IF($J22="","",VLOOKUP($J22,'Tong hop'!$B$10:$P$19999,2,0))</f>
        <v>Xăng A92</v>
      </c>
      <c r="L22" s="208" t="str">
        <f>IF($J22="","",VLOOKUP($J22,'Tong hop'!$B$10:$P$19999,3,0))</f>
        <v>lít</v>
      </c>
      <c r="M22" s="209">
        <v>22.0</v>
      </c>
      <c r="N22" s="210">
        <f t="shared" si="2"/>
        <v>20818.18182</v>
      </c>
      <c r="O22" s="211">
        <v>458000.0</v>
      </c>
      <c r="P22" s="212">
        <f>IF($J22="","",VLOOKUP($J22,'Tong hop'!$B$10:$L$19999,10,0))</f>
        <v>114</v>
      </c>
      <c r="Q22" s="213">
        <f>IF($J22="","",VLOOKUP($J22,'Tong hop'!$B$10:$L$19999,11,0))</f>
        <v>2590000</v>
      </c>
      <c r="R22" s="214"/>
      <c r="S22" s="214"/>
      <c r="T22" s="214"/>
      <c r="U22" s="214"/>
      <c r="V22" s="214"/>
      <c r="W22" s="214"/>
      <c r="X22" s="214"/>
      <c r="Y22" s="214"/>
      <c r="Z22" s="214"/>
    </row>
    <row r="23" ht="18.75" customHeight="1">
      <c r="A23" s="201" t="s">
        <v>406</v>
      </c>
      <c r="B23" s="207">
        <v>1795.0</v>
      </c>
      <c r="C23" s="203">
        <v>40984.0</v>
      </c>
      <c r="D23" s="204" t="s">
        <v>403</v>
      </c>
      <c r="E23" s="205" t="str">
        <f>IF($D23="","",VLOOKUP($D23,DMKH!$A$6:$D$20000,2,0))</f>
        <v>#N/A</v>
      </c>
      <c r="F23" s="206" t="str">
        <f>IF($D23="","",VLOOKUP($D23,DMKH!$A$6:$D$20000,3,0))</f>
        <v>#N/A</v>
      </c>
      <c r="G23" s="205" t="str">
        <f>IF($D23="","",VLOOKUP($D23,DMKH!$A$6:$D$20000,4,0))</f>
        <v>#N/A</v>
      </c>
      <c r="H23" s="207" t="s">
        <v>389</v>
      </c>
      <c r="I23" s="207" t="s">
        <v>390</v>
      </c>
      <c r="J23" s="201" t="s">
        <v>349</v>
      </c>
      <c r="K23" s="205" t="str">
        <f>IF($J23="","",VLOOKUP($J23,'Tong hop'!$B$10:$P$19999,2,0))</f>
        <v>Que hàn KR3000 - 3.2x350</v>
      </c>
      <c r="L23" s="208" t="str">
        <f>IF($J23="","",VLOOKUP($J23,'Tong hop'!$B$10:$P$19999,3,0))</f>
        <v>kg</v>
      </c>
      <c r="M23" s="209">
        <v>300.0</v>
      </c>
      <c r="N23" s="210">
        <f t="shared" si="2"/>
        <v>27636.36</v>
      </c>
      <c r="O23" s="211">
        <v>8290908.0</v>
      </c>
      <c r="P23" s="212">
        <f>IF($J23="","",VLOOKUP($J23,'Tong hop'!$B$10:$L$19999,10,0))</f>
        <v>304</v>
      </c>
      <c r="Q23" s="213">
        <f>IF($J23="","",VLOOKUP($J23,'Tong hop'!$B$10:$L$19999,11,0))</f>
        <v>8590908</v>
      </c>
      <c r="R23" s="214"/>
      <c r="S23" s="214"/>
      <c r="T23" s="214"/>
      <c r="U23" s="214"/>
      <c r="V23" s="214"/>
      <c r="W23" s="214"/>
      <c r="X23" s="214"/>
      <c r="Y23" s="214"/>
      <c r="Z23" s="214"/>
    </row>
    <row r="24" ht="18.75" customHeight="1">
      <c r="A24" s="201" t="s">
        <v>406</v>
      </c>
      <c r="B24" s="207">
        <v>1796.0</v>
      </c>
      <c r="C24" s="203">
        <v>40984.0</v>
      </c>
      <c r="D24" s="204" t="s">
        <v>403</v>
      </c>
      <c r="E24" s="205" t="str">
        <f>IF($D24="","",VLOOKUP($D24,DMKH!$A$6:$D$20000,2,0))</f>
        <v>#N/A</v>
      </c>
      <c r="F24" s="206" t="str">
        <f>IF($D24="","",VLOOKUP($D24,DMKH!$A$6:$D$20000,3,0))</f>
        <v>#N/A</v>
      </c>
      <c r="G24" s="205" t="str">
        <f>IF($D24="","",VLOOKUP($D24,DMKH!$A$6:$D$20000,4,0))</f>
        <v>#N/A</v>
      </c>
      <c r="H24" s="207" t="s">
        <v>389</v>
      </c>
      <c r="I24" s="207" t="s">
        <v>390</v>
      </c>
      <c r="J24" s="201" t="s">
        <v>351</v>
      </c>
      <c r="K24" s="205" t="str">
        <f>IF($J24="","",VLOOKUP($J24,'Tong hop'!$B$10:$P$19999,2,0))</f>
        <v>Que hàn KR3000 - 2.6x350</v>
      </c>
      <c r="L24" s="208" t="str">
        <f>IF($J24="","",VLOOKUP($J24,'Tong hop'!$B$10:$P$19999,3,0))</f>
        <v>kg</v>
      </c>
      <c r="M24" s="209">
        <v>300.0</v>
      </c>
      <c r="N24" s="210">
        <f t="shared" si="2"/>
        <v>28272.73</v>
      </c>
      <c r="O24" s="211">
        <v>8481819.0</v>
      </c>
      <c r="P24" s="212">
        <f>IF($J24="","",VLOOKUP($J24,'Tong hop'!$B$10:$L$19999,10,0))</f>
        <v>304</v>
      </c>
      <c r="Q24" s="213">
        <f>IF($J24="","",VLOOKUP($J24,'Tong hop'!$B$10:$L$19999,11,0))</f>
        <v>8781819</v>
      </c>
      <c r="R24" s="214"/>
      <c r="S24" s="214"/>
      <c r="T24" s="214"/>
      <c r="U24" s="214"/>
      <c r="V24" s="214"/>
      <c r="W24" s="214"/>
      <c r="X24" s="214"/>
      <c r="Y24" s="214"/>
      <c r="Z24" s="214"/>
    </row>
    <row r="25" ht="18.75" customHeight="1">
      <c r="A25" s="201" t="s">
        <v>407</v>
      </c>
      <c r="B25" s="207">
        <v>1161.0</v>
      </c>
      <c r="C25" s="203">
        <v>40984.0</v>
      </c>
      <c r="D25" s="204" t="s">
        <v>399</v>
      </c>
      <c r="E25" s="206" t="str">
        <f>IF($D25="","",VLOOKUP($D25,DMKH!$A$6:$D$20000,2,0))</f>
        <v>#N/A</v>
      </c>
      <c r="F25" s="206" t="str">
        <f>IF($D25="","",VLOOKUP($D25,DMKH!$A$6:$D$20000,3,0))</f>
        <v>#N/A</v>
      </c>
      <c r="G25" s="205" t="str">
        <f>IF($D25="","",VLOOKUP($D25,DMKH!$A$6:$D$20000,4,0))</f>
        <v>#N/A</v>
      </c>
      <c r="H25" s="207" t="s">
        <v>389</v>
      </c>
      <c r="I25" s="207" t="s">
        <v>390</v>
      </c>
      <c r="J25" s="201" t="s">
        <v>337</v>
      </c>
      <c r="K25" s="205" t="str">
        <f>IF($J25="","",VLOOKUP($J25,'Tong hop'!$B$10:$P$19999,2,0))</f>
        <v>Thép hộp các loại</v>
      </c>
      <c r="L25" s="208" t="str">
        <f>IF($J25="","",VLOOKUP($J25,'Tong hop'!$B$10:$P$19999,3,0))</f>
        <v>kg</v>
      </c>
      <c r="M25" s="209">
        <v>145900.0</v>
      </c>
      <c r="N25" s="210">
        <f t="shared" si="2"/>
        <v>15.76899931</v>
      </c>
      <c r="O25" s="211">
        <v>2300697.0</v>
      </c>
      <c r="P25" s="212">
        <f>IF($J25="","",VLOOKUP($J25,'Tong hop'!$B$10:$L$19999,10,0))</f>
        <v>146650.8</v>
      </c>
      <c r="Q25" s="213">
        <f>IF($J25="","",VLOOKUP($J25,'Tong hop'!$B$10:$L$19999,11,0))</f>
        <v>14424035</v>
      </c>
      <c r="R25" s="214"/>
      <c r="S25" s="214"/>
      <c r="T25" s="214"/>
      <c r="U25" s="214"/>
      <c r="V25" s="214"/>
      <c r="W25" s="214"/>
      <c r="X25" s="214"/>
      <c r="Y25" s="214"/>
      <c r="Z25" s="214"/>
    </row>
    <row r="26" ht="18.75" customHeight="1">
      <c r="A26" s="201" t="s">
        <v>408</v>
      </c>
      <c r="B26" s="207">
        <v>1836.0</v>
      </c>
      <c r="C26" s="203">
        <v>40985.0</v>
      </c>
      <c r="D26" s="204" t="s">
        <v>403</v>
      </c>
      <c r="E26" s="205" t="str">
        <f>IF($D26="","",VLOOKUP($D26,DMKH!$A$6:$D$20000,2,0))</f>
        <v>#N/A</v>
      </c>
      <c r="F26" s="206" t="str">
        <f>IF($D26="","",VLOOKUP($D26,DMKH!$A$6:$D$20000,3,0))</f>
        <v>#N/A</v>
      </c>
      <c r="G26" s="205" t="str">
        <f>IF($D26="","",VLOOKUP($D26,DMKH!$A$6:$D$20000,4,0))</f>
        <v>#N/A</v>
      </c>
      <c r="H26" s="207" t="s">
        <v>389</v>
      </c>
      <c r="I26" s="207" t="s">
        <v>390</v>
      </c>
      <c r="J26" s="67" t="s">
        <v>241</v>
      </c>
      <c r="K26" s="205" t="str">
        <f>IF($J26="","",VLOOKUP($J26,'Tong hop'!$B$10:$P$19999,2,0))</f>
        <v>Que hàn 421 2.5</v>
      </c>
      <c r="L26" s="208" t="str">
        <f>IF($J26="","",VLOOKUP($J26,'Tong hop'!$B$10:$P$19999,3,0))</f>
        <v>kg</v>
      </c>
      <c r="M26" s="209">
        <v>800.0</v>
      </c>
      <c r="N26" s="210">
        <f t="shared" si="2"/>
        <v>20545.45</v>
      </c>
      <c r="O26" s="211">
        <v>1.643636E7</v>
      </c>
      <c r="P26" s="212">
        <f>IF($J26="","",VLOOKUP($J26,'Tong hop'!$B$10:$L$19999,10,0))</f>
        <v>804</v>
      </c>
      <c r="Q26" s="213">
        <f>IF($J26="","",VLOOKUP($J26,'Tong hop'!$B$10:$L$19999,11,0))</f>
        <v>16736360</v>
      </c>
      <c r="R26" s="214"/>
      <c r="S26" s="214"/>
      <c r="T26" s="214"/>
      <c r="U26" s="214"/>
      <c r="V26" s="214"/>
      <c r="W26" s="214"/>
      <c r="X26" s="214"/>
      <c r="Y26" s="214"/>
      <c r="Z26" s="214"/>
    </row>
    <row r="27" ht="18.75" customHeight="1">
      <c r="A27" s="201" t="s">
        <v>409</v>
      </c>
      <c r="B27" s="207">
        <v>136772.0</v>
      </c>
      <c r="C27" s="203">
        <v>40985.0</v>
      </c>
      <c r="D27" s="204" t="s">
        <v>410</v>
      </c>
      <c r="E27" s="205" t="str">
        <f>IF($D27="","",VLOOKUP($D27,DMKH!$A$6:$D$20000,2,0))</f>
        <v>#N/A</v>
      </c>
      <c r="F27" s="206" t="str">
        <f>IF($D27="","",VLOOKUP($D27,DMKH!$A$6:$D$20000,3,0))</f>
        <v>#N/A</v>
      </c>
      <c r="G27" s="215" t="str">
        <f>IF($D27="","",VLOOKUP($D27,DMKH!$A$6:$D$20000,4,0))</f>
        <v>#N/A</v>
      </c>
      <c r="H27" s="207" t="s">
        <v>389</v>
      </c>
      <c r="I27" s="207" t="s">
        <v>390</v>
      </c>
      <c r="J27" s="201" t="s">
        <v>323</v>
      </c>
      <c r="K27" s="205" t="str">
        <f>IF($J27="","",VLOOKUP($J27,'Tong hop'!$B$10:$P$19999,2,0))</f>
        <v>Xăng A92</v>
      </c>
      <c r="L27" s="208" t="str">
        <f>IF($J27="","",VLOOKUP($J27,'Tong hop'!$B$10:$P$19999,3,0))</f>
        <v>lít</v>
      </c>
      <c r="M27" s="209">
        <v>22.0</v>
      </c>
      <c r="N27" s="210">
        <f t="shared" si="2"/>
        <v>20818.18182</v>
      </c>
      <c r="O27" s="211">
        <v>458000.0</v>
      </c>
      <c r="P27" s="212">
        <f>IF($J27="","",VLOOKUP($J27,'Tong hop'!$B$10:$L$19999,10,0))</f>
        <v>114</v>
      </c>
      <c r="Q27" s="213">
        <f>IF($J27="","",VLOOKUP($J27,'Tong hop'!$B$10:$L$19999,11,0))</f>
        <v>2590000</v>
      </c>
      <c r="R27" s="214"/>
      <c r="S27" s="214"/>
      <c r="T27" s="214"/>
      <c r="U27" s="214"/>
      <c r="V27" s="214"/>
      <c r="W27" s="214"/>
      <c r="X27" s="214"/>
      <c r="Y27" s="214"/>
      <c r="Z27" s="214"/>
    </row>
    <row r="28" ht="18.75" customHeight="1">
      <c r="A28" s="201" t="s">
        <v>411</v>
      </c>
      <c r="B28" s="207">
        <v>46225.0</v>
      </c>
      <c r="C28" s="203">
        <v>40989.0</v>
      </c>
      <c r="D28" s="204" t="s">
        <v>401</v>
      </c>
      <c r="E28" s="206" t="str">
        <f>IF($D28="","",VLOOKUP($D28,DMKH!$A$6:$D$20000,2,0))</f>
        <v>#N/A</v>
      </c>
      <c r="F28" s="206" t="str">
        <f>IF($D28="","",VLOOKUP($D28,DMKH!$A$6:$D$20000,3,0))</f>
        <v>#N/A</v>
      </c>
      <c r="G28" s="215" t="str">
        <f>IF($D28="","",VLOOKUP($D28,DMKH!$A$6:$D$20000,4,0))</f>
        <v>#N/A</v>
      </c>
      <c r="H28" s="207" t="s">
        <v>389</v>
      </c>
      <c r="I28" s="207" t="s">
        <v>390</v>
      </c>
      <c r="J28" s="201" t="s">
        <v>323</v>
      </c>
      <c r="K28" s="205" t="str">
        <f>IF($J28="","",VLOOKUP($J28,'Tong hop'!$B$10:$P$19999,2,0))</f>
        <v>Xăng A92</v>
      </c>
      <c r="L28" s="208" t="str">
        <f>IF($J28="","",VLOOKUP($J28,'Tong hop'!$B$10:$P$19999,3,0))</f>
        <v>lít</v>
      </c>
      <c r="M28" s="209">
        <v>22.0</v>
      </c>
      <c r="N28" s="210">
        <f t="shared" si="2"/>
        <v>20818.18182</v>
      </c>
      <c r="O28" s="211">
        <v>458000.0</v>
      </c>
      <c r="P28" s="212">
        <f>IF($J28="","",VLOOKUP($J28,'Tong hop'!$B$10:$L$19999,10,0))</f>
        <v>114</v>
      </c>
      <c r="Q28" s="213">
        <f>IF($J28="","",VLOOKUP($J28,'Tong hop'!$B$10:$L$19999,11,0))</f>
        <v>2590000</v>
      </c>
      <c r="R28" s="214"/>
      <c r="S28" s="214"/>
      <c r="T28" s="214"/>
      <c r="U28" s="214"/>
      <c r="V28" s="214"/>
      <c r="W28" s="214"/>
      <c r="X28" s="214"/>
      <c r="Y28" s="214"/>
      <c r="Z28" s="214"/>
    </row>
    <row r="29" ht="18.75" customHeight="1">
      <c r="A29" s="201" t="s">
        <v>412</v>
      </c>
      <c r="B29" s="207">
        <v>1556.0</v>
      </c>
      <c r="C29" s="203">
        <v>40991.0</v>
      </c>
      <c r="D29" s="204" t="s">
        <v>413</v>
      </c>
      <c r="E29" s="205" t="str">
        <f>IF($D29="","",VLOOKUP($D29,DMKH!$A$6:$D$20000,2,0))</f>
        <v>#N/A</v>
      </c>
      <c r="F29" s="206" t="str">
        <f>IF($D29="","",VLOOKUP($D29,DMKH!$A$6:$D$20000,3,0))</f>
        <v>#N/A</v>
      </c>
      <c r="G29" s="205" t="str">
        <f>IF($D29="","",VLOOKUP($D29,DMKH!$A$6:$D$20000,4,0))</f>
        <v>#N/A</v>
      </c>
      <c r="H29" s="207" t="s">
        <v>389</v>
      </c>
      <c r="I29" s="207" t="s">
        <v>390</v>
      </c>
      <c r="J29" s="201" t="s">
        <v>353</v>
      </c>
      <c r="K29" s="205" t="str">
        <f>IF($J29="","",VLOOKUP($J29,'Tong hop'!$B$10:$P$19999,2,0))</f>
        <v>Thép lá</v>
      </c>
      <c r="L29" s="208" t="str">
        <f>IF($J29="","",VLOOKUP($J29,'Tong hop'!$B$10:$P$19999,3,0))</f>
        <v>kg</v>
      </c>
      <c r="M29" s="209">
        <v>933.0</v>
      </c>
      <c r="N29" s="210">
        <f t="shared" si="2"/>
        <v>15590</v>
      </c>
      <c r="O29" s="211">
        <v>1.454547E7</v>
      </c>
      <c r="P29" s="212">
        <f>IF($J29="","",VLOOKUP($J29,'Tong hop'!$B$10:$L$19999,10,0))</f>
        <v>937</v>
      </c>
      <c r="Q29" s="213">
        <f>IF($J29="","",VLOOKUP($J29,'Tong hop'!$B$10:$L$19999,11,0))</f>
        <v>14845470</v>
      </c>
      <c r="R29" s="214"/>
      <c r="S29" s="214"/>
      <c r="T29" s="214"/>
      <c r="U29" s="214"/>
      <c r="V29" s="214"/>
      <c r="W29" s="214"/>
      <c r="X29" s="214"/>
      <c r="Y29" s="214"/>
      <c r="Z29" s="214"/>
    </row>
    <row r="30" ht="18.75" customHeight="1">
      <c r="A30" s="201" t="s">
        <v>414</v>
      </c>
      <c r="B30" s="207">
        <v>1205.0</v>
      </c>
      <c r="C30" s="203">
        <v>40991.0</v>
      </c>
      <c r="D30" s="204" t="s">
        <v>399</v>
      </c>
      <c r="E30" s="206" t="str">
        <f>IF($D30="","",VLOOKUP($D30,DMKH!$A$6:$D$20000,2,0))</f>
        <v>#N/A</v>
      </c>
      <c r="F30" s="206" t="str">
        <f>IF($D30="","",VLOOKUP($D30,DMKH!$A$6:$D$20000,3,0))</f>
        <v>#N/A</v>
      </c>
      <c r="G30" s="205" t="str">
        <f>IF($D30="","",VLOOKUP($D30,DMKH!$A$6:$D$20000,4,0))</f>
        <v>#N/A</v>
      </c>
      <c r="H30" s="207" t="s">
        <v>389</v>
      </c>
      <c r="I30" s="207" t="s">
        <v>390</v>
      </c>
      <c r="J30" s="201" t="s">
        <v>335</v>
      </c>
      <c r="K30" s="205" t="str">
        <f>IF($J30="","",VLOOKUP($J30,'Tong hop'!$B$10:$P$19999,2,0))</f>
        <v>Thép vuông các loại</v>
      </c>
      <c r="L30" s="208" t="str">
        <f>IF($J30="","",VLOOKUP($J30,'Tong hop'!$B$10:$P$19999,3,0))</f>
        <v>kg</v>
      </c>
      <c r="M30" s="209">
        <v>317.9</v>
      </c>
      <c r="N30" s="210">
        <f t="shared" si="2"/>
        <v>15830</v>
      </c>
      <c r="O30" s="211">
        <v>5032357.0</v>
      </c>
      <c r="P30" s="212">
        <f>IF($J30="","",VLOOKUP($J30,'Tong hop'!$B$10:$L$19999,10,0))</f>
        <v>321.9</v>
      </c>
      <c r="Q30" s="213">
        <f>IF($J30="","",VLOOKUP($J30,'Tong hop'!$B$10:$L$19999,11,0))</f>
        <v>5332357</v>
      </c>
      <c r="R30" s="214"/>
      <c r="S30" s="214"/>
      <c r="T30" s="214"/>
      <c r="U30" s="214"/>
      <c r="V30" s="214"/>
      <c r="W30" s="214"/>
      <c r="X30" s="214"/>
      <c r="Y30" s="214"/>
      <c r="Z30" s="214"/>
    </row>
    <row r="31" ht="18.75" customHeight="1">
      <c r="A31" s="201" t="s">
        <v>415</v>
      </c>
      <c r="B31" s="207">
        <v>649.0</v>
      </c>
      <c r="C31" s="203">
        <v>40991.0</v>
      </c>
      <c r="D31" s="204" t="s">
        <v>416</v>
      </c>
      <c r="E31" s="206" t="str">
        <f>IF($D31="","",VLOOKUP($D31,DMKH!$A$6:$D$20000,2,0))</f>
        <v>#N/A</v>
      </c>
      <c r="F31" s="206" t="str">
        <f>IF($D31="","",VLOOKUP($D31,DMKH!$A$6:$D$20000,3,0))</f>
        <v>#N/A</v>
      </c>
      <c r="G31" s="216" t="str">
        <f>IF($D31="","",VLOOKUP($D31,DMKH!$A$6:$D$20000,4,0))</f>
        <v>#N/A</v>
      </c>
      <c r="H31" s="207" t="s">
        <v>389</v>
      </c>
      <c r="I31" s="207" t="s">
        <v>390</v>
      </c>
      <c r="J31" s="201" t="s">
        <v>308</v>
      </c>
      <c r="K31" s="205" t="str">
        <f>IF($J31="","",VLOOKUP($J31,'Tong hop'!$B$10:$P$19999,2,0))</f>
        <v>Tôn lạnh</v>
      </c>
      <c r="L31" s="208" t="str">
        <f>IF($J31="","",VLOOKUP($J31,'Tong hop'!$B$10:$P$19999,3,0))</f>
        <v>kg</v>
      </c>
      <c r="M31" s="209">
        <v>1238.44</v>
      </c>
      <c r="N31" s="210">
        <f t="shared" si="2"/>
        <v>14590.99997</v>
      </c>
      <c r="O31" s="211">
        <v>1.8070078E7</v>
      </c>
      <c r="P31" s="212">
        <f>IF($J31="","",VLOOKUP($J31,'Tong hop'!$B$10:$L$19999,10,0))</f>
        <v>2482.62</v>
      </c>
      <c r="Q31" s="213">
        <f>IF($J31="","",VLOOKUP($J31,'Tong hop'!$B$10:$L$19999,11,0))</f>
        <v>36465544</v>
      </c>
      <c r="R31" s="214"/>
      <c r="S31" s="214"/>
      <c r="T31" s="214"/>
      <c r="U31" s="214"/>
      <c r="V31" s="214"/>
      <c r="W31" s="214"/>
      <c r="X31" s="214"/>
      <c r="Y31" s="214"/>
      <c r="Z31" s="214"/>
    </row>
    <row r="32" ht="18.75" customHeight="1">
      <c r="A32" s="201" t="s">
        <v>417</v>
      </c>
      <c r="B32" s="207">
        <v>652.0</v>
      </c>
      <c r="C32" s="203">
        <v>40992.0</v>
      </c>
      <c r="D32" s="204" t="s">
        <v>416</v>
      </c>
      <c r="E32" s="206" t="str">
        <f>IF($D32="","",VLOOKUP($D32,DMKH!$A$6:$D$20000,2,0))</f>
        <v>#N/A</v>
      </c>
      <c r="F32" s="206" t="str">
        <f>IF($D32="","",VLOOKUP($D32,DMKH!$A$6:$D$20000,3,0))</f>
        <v>#N/A</v>
      </c>
      <c r="G32" s="216" t="str">
        <f>IF($D32="","",VLOOKUP($D32,DMKH!$A$6:$D$20000,4,0))</f>
        <v>#N/A</v>
      </c>
      <c r="H32" s="207" t="s">
        <v>389</v>
      </c>
      <c r="I32" s="207" t="s">
        <v>390</v>
      </c>
      <c r="J32" s="201" t="s">
        <v>308</v>
      </c>
      <c r="K32" s="205" t="str">
        <f>IF($J32="","",VLOOKUP($J32,'Tong hop'!$B$10:$P$19999,2,0))</f>
        <v>Tôn lạnh</v>
      </c>
      <c r="L32" s="208" t="str">
        <f>IF($J32="","",VLOOKUP($J32,'Tong hop'!$B$10:$P$19999,3,0))</f>
        <v>kg</v>
      </c>
      <c r="M32" s="209">
        <v>1240.18</v>
      </c>
      <c r="N32" s="210">
        <f t="shared" si="2"/>
        <v>14590.99969</v>
      </c>
      <c r="O32" s="211">
        <v>1.8095466E7</v>
      </c>
      <c r="P32" s="212">
        <f>IF($J32="","",VLOOKUP($J32,'Tong hop'!$B$10:$L$19999,10,0))</f>
        <v>2482.62</v>
      </c>
      <c r="Q32" s="213">
        <f>IF($J32="","",VLOOKUP($J32,'Tong hop'!$B$10:$L$19999,11,0))</f>
        <v>36465544</v>
      </c>
      <c r="R32" s="214"/>
      <c r="S32" s="214"/>
      <c r="T32" s="214"/>
      <c r="U32" s="214"/>
      <c r="V32" s="214"/>
      <c r="W32" s="214"/>
      <c r="X32" s="214"/>
      <c r="Y32" s="214"/>
      <c r="Z32" s="214"/>
    </row>
    <row r="33" ht="18.75" customHeight="1">
      <c r="A33" s="201" t="s">
        <v>418</v>
      </c>
      <c r="B33" s="207">
        <v>1233.0</v>
      </c>
      <c r="C33" s="203">
        <v>40994.0</v>
      </c>
      <c r="D33" s="204" t="s">
        <v>399</v>
      </c>
      <c r="E33" s="206" t="str">
        <f>IF($D33="","",VLOOKUP($D33,DMKH!$A$6:$D$20000,2,0))</f>
        <v>#N/A</v>
      </c>
      <c r="F33" s="206" t="str">
        <f>IF($D33="","",VLOOKUP($D33,DMKH!$A$6:$D$20000,3,0))</f>
        <v>#N/A</v>
      </c>
      <c r="G33" s="205" t="str">
        <f>IF($D33="","",VLOOKUP($D33,DMKH!$A$6:$D$20000,4,0))</f>
        <v>#N/A</v>
      </c>
      <c r="H33" s="207" t="s">
        <v>389</v>
      </c>
      <c r="I33" s="207" t="s">
        <v>390</v>
      </c>
      <c r="J33" s="201" t="s">
        <v>356</v>
      </c>
      <c r="K33" s="205" t="str">
        <f>IF($J33="","",VLOOKUP($J33,'Tong hop'!$B$10:$P$19999,2,0))</f>
        <v>Thép ống tròn các loại</v>
      </c>
      <c r="L33" s="208" t="str">
        <f>IF($J33="","",VLOOKUP($J33,'Tong hop'!$B$10:$P$19999,3,0))</f>
        <v>kg</v>
      </c>
      <c r="M33" s="209">
        <v>71.3</v>
      </c>
      <c r="N33" s="210">
        <f t="shared" si="2"/>
        <v>16573.99719</v>
      </c>
      <c r="O33" s="211">
        <v>1181726.0</v>
      </c>
      <c r="P33" s="212">
        <f>IF($J33="","",VLOOKUP($J33,'Tong hop'!$B$10:$L$19999,10,0))</f>
        <v>75.3</v>
      </c>
      <c r="Q33" s="213">
        <f>IF($J33="","",VLOOKUP($J33,'Tong hop'!$B$10:$L$19999,11,0))</f>
        <v>1481726</v>
      </c>
      <c r="R33" s="214"/>
      <c r="S33" s="214"/>
      <c r="T33" s="214"/>
      <c r="U33" s="214"/>
      <c r="V33" s="214"/>
      <c r="W33" s="214"/>
      <c r="X33" s="214"/>
      <c r="Y33" s="214"/>
      <c r="Z33" s="214"/>
    </row>
    <row r="34" ht="18.75" customHeight="1">
      <c r="A34" s="201" t="s">
        <v>419</v>
      </c>
      <c r="B34" s="207">
        <v>47702.0</v>
      </c>
      <c r="C34" s="203">
        <v>40994.0</v>
      </c>
      <c r="D34" s="204" t="s">
        <v>401</v>
      </c>
      <c r="E34" s="206" t="str">
        <f>IF($D34="","",VLOOKUP($D34,DMKH!$A$6:$D$20000,2,0))</f>
        <v>#N/A</v>
      </c>
      <c r="F34" s="206" t="str">
        <f>IF($D34="","",VLOOKUP($D34,DMKH!$A$6:$D$20000,3,0))</f>
        <v>#N/A</v>
      </c>
      <c r="G34" s="215" t="str">
        <f>IF($D34="","",VLOOKUP($D34,DMKH!$A$6:$D$20000,4,0))</f>
        <v>#N/A</v>
      </c>
      <c r="H34" s="207" t="s">
        <v>389</v>
      </c>
      <c r="I34" s="207" t="s">
        <v>390</v>
      </c>
      <c r="J34" s="201" t="s">
        <v>323</v>
      </c>
      <c r="K34" s="205" t="str">
        <f>IF($J34="","",VLOOKUP($J34,'Tong hop'!$B$10:$P$19999,2,0))</f>
        <v>Xăng A92</v>
      </c>
      <c r="L34" s="208" t="str">
        <f>IF($J34="","",VLOOKUP($J34,'Tong hop'!$B$10:$P$19999,3,0))</f>
        <v>lít</v>
      </c>
      <c r="M34" s="209">
        <v>22.0</v>
      </c>
      <c r="N34" s="210">
        <f t="shared" si="2"/>
        <v>20818.18182</v>
      </c>
      <c r="O34" s="211">
        <v>458000.0</v>
      </c>
      <c r="P34" s="212">
        <f>IF($J34="","",VLOOKUP($J34,'Tong hop'!$B$10:$L$19999,10,0))</f>
        <v>114</v>
      </c>
      <c r="Q34" s="213">
        <f>IF($J34="","",VLOOKUP($J34,'Tong hop'!$B$10:$L$19999,11,0))</f>
        <v>2590000</v>
      </c>
      <c r="R34" s="214"/>
      <c r="S34" s="214"/>
      <c r="T34" s="214"/>
      <c r="U34" s="214"/>
      <c r="V34" s="214"/>
      <c r="W34" s="214"/>
      <c r="X34" s="214"/>
      <c r="Y34" s="214"/>
      <c r="Z34" s="214"/>
    </row>
    <row r="35" ht="18.75" customHeight="1">
      <c r="A35" s="201" t="s">
        <v>420</v>
      </c>
      <c r="B35" s="207">
        <v>3387.0</v>
      </c>
      <c r="C35" s="203">
        <v>40995.0</v>
      </c>
      <c r="D35" s="204" t="s">
        <v>421</v>
      </c>
      <c r="E35" s="206" t="str">
        <f>IF($D35="","",VLOOKUP($D35,DMKH!$A$6:$D$20000,2,0))</f>
        <v>#N/A</v>
      </c>
      <c r="F35" s="206" t="str">
        <f>IF($D35="","",VLOOKUP($D35,DMKH!$A$6:$D$20000,3,0))</f>
        <v>#N/A</v>
      </c>
      <c r="G35" s="215" t="str">
        <f>IF($D35="","",VLOOKUP($D35,DMKH!$A$6:$D$20000,4,0))</f>
        <v>#N/A</v>
      </c>
      <c r="H35" s="207" t="s">
        <v>389</v>
      </c>
      <c r="I35" s="207" t="s">
        <v>390</v>
      </c>
      <c r="J35" s="201" t="s">
        <v>364</v>
      </c>
      <c r="K35" s="205" t="str">
        <f>IF($J35="","",VLOOKUP($J35,'Tong hop'!$B$10:$P$19999,2,0))</f>
        <v>Sơn màu DCC Dd Benzo (20kg)</v>
      </c>
      <c r="L35" s="208" t="str">
        <f>IF($J35="","",VLOOKUP($J35,'Tong hop'!$B$10:$P$19999,3,0))</f>
        <v>thùng</v>
      </c>
      <c r="M35" s="209">
        <v>5.0</v>
      </c>
      <c r="N35" s="210">
        <f t="shared" si="2"/>
        <v>761818</v>
      </c>
      <c r="O35" s="211">
        <v>3809090.0</v>
      </c>
      <c r="P35" s="212">
        <f>IF($J35="","",VLOOKUP($J35,'Tong hop'!$B$10:$L$19999,10,0))</f>
        <v>9</v>
      </c>
      <c r="Q35" s="213">
        <f>IF($J35="","",VLOOKUP($J35,'Tong hop'!$B$10:$L$19999,11,0))</f>
        <v>4109090</v>
      </c>
      <c r="R35" s="214"/>
      <c r="S35" s="214"/>
      <c r="T35" s="214"/>
      <c r="U35" s="214"/>
      <c r="V35" s="214"/>
      <c r="W35" s="214"/>
      <c r="X35" s="214"/>
      <c r="Y35" s="214"/>
      <c r="Z35" s="214"/>
    </row>
    <row r="36" ht="18.75" customHeight="1">
      <c r="A36" s="201"/>
      <c r="B36" s="207"/>
      <c r="C36" s="203"/>
      <c r="D36" s="204"/>
      <c r="E36" s="205" t="str">
        <f>IF($D36="","",VLOOKUP($D36,DMKH!$A$6:$D$20000,2,0))</f>
        <v/>
      </c>
      <c r="F36" s="205" t="str">
        <f>IF($D36="","",VLOOKUP($D36,DMKH!$A$6:$D$20000,3,0))</f>
        <v/>
      </c>
      <c r="G36" s="205" t="str">
        <f>IF($D36="","",VLOOKUP($D36,DMKH!$A$6:$D$20000,4,0))</f>
        <v/>
      </c>
      <c r="H36" s="207" t="s">
        <v>389</v>
      </c>
      <c r="I36" s="207" t="s">
        <v>390</v>
      </c>
      <c r="J36" s="201"/>
      <c r="K36" s="205" t="str">
        <f>IF($J36="","",VLOOKUP($J36,'Tong hop'!$B$10:$P$19999,2,0))</f>
        <v/>
      </c>
      <c r="L36" s="208" t="str">
        <f>IF($J36="","",VLOOKUP($J36,'Tong hop'!$B$10:$P$19999,3,0))</f>
        <v/>
      </c>
      <c r="M36" s="209"/>
      <c r="N36" s="210">
        <f t="shared" si="2"/>
        <v>0</v>
      </c>
      <c r="O36" s="211"/>
      <c r="P36" s="212" t="str">
        <f>IF($J36="","",VLOOKUP($J36,'Tong hop'!$B$10:$L$19999,10,0))</f>
        <v/>
      </c>
      <c r="Q36" s="213" t="str">
        <f>IF($J36="","",VLOOKUP($J36,'Tong hop'!$B$10:$L$19999,11,0))</f>
        <v/>
      </c>
      <c r="R36" s="214"/>
      <c r="S36" s="214"/>
      <c r="T36" s="214"/>
      <c r="U36" s="214"/>
      <c r="V36" s="214"/>
      <c r="W36" s="214"/>
      <c r="X36" s="214"/>
      <c r="Y36" s="214"/>
      <c r="Z36" s="214"/>
    </row>
    <row r="37" ht="18.75" customHeight="1">
      <c r="A37" s="201"/>
      <c r="B37" s="207"/>
      <c r="C37" s="203"/>
      <c r="D37" s="204"/>
      <c r="E37" s="205" t="str">
        <f>IF($D37="","",VLOOKUP($D37,DMKH!$A$6:$D$20000,2,0))</f>
        <v/>
      </c>
      <c r="F37" s="205" t="str">
        <f>IF($D37="","",VLOOKUP($D37,DMKH!$A$6:$D$20000,3,0))</f>
        <v/>
      </c>
      <c r="G37" s="205" t="str">
        <f>IF($D37="","",VLOOKUP($D37,DMKH!$A$6:$D$20000,4,0))</f>
        <v/>
      </c>
      <c r="H37" s="207" t="s">
        <v>389</v>
      </c>
      <c r="I37" s="207" t="s">
        <v>390</v>
      </c>
      <c r="J37" s="201"/>
      <c r="K37" s="205" t="str">
        <f>IF($J37="","",VLOOKUP($J37,'Tong hop'!$B$10:$P$19999,2,0))</f>
        <v/>
      </c>
      <c r="L37" s="208" t="str">
        <f>IF($J37="","",VLOOKUP($J37,'Tong hop'!$B$10:$P$19999,3,0))</f>
        <v/>
      </c>
      <c r="M37" s="209"/>
      <c r="N37" s="210">
        <f t="shared" si="2"/>
        <v>0</v>
      </c>
      <c r="O37" s="211"/>
      <c r="P37" s="212" t="str">
        <f>IF($J37="","",VLOOKUP($J37,'Tong hop'!$B$10:$L$19999,10,0))</f>
        <v/>
      </c>
      <c r="Q37" s="213" t="str">
        <f>IF($J37="","",VLOOKUP($J37,'Tong hop'!$B$10:$L$19999,11,0))</f>
        <v/>
      </c>
      <c r="R37" s="214"/>
      <c r="S37" s="214"/>
      <c r="T37" s="214"/>
      <c r="U37" s="214"/>
      <c r="V37" s="214"/>
      <c r="W37" s="214"/>
      <c r="X37" s="214"/>
      <c r="Y37" s="214"/>
      <c r="Z37" s="214"/>
    </row>
    <row r="38" ht="18.75" customHeight="1">
      <c r="A38" s="201"/>
      <c r="B38" s="207"/>
      <c r="C38" s="203"/>
      <c r="D38" s="204"/>
      <c r="E38" s="205" t="str">
        <f>IF($D38="","",VLOOKUP($D38,DMKH!$A$6:$D$20000,2,0))</f>
        <v/>
      </c>
      <c r="F38" s="205" t="str">
        <f>IF($D38="","",VLOOKUP($D38,DMKH!$A$6:$D$20000,3,0))</f>
        <v/>
      </c>
      <c r="G38" s="205" t="str">
        <f>IF($D38="","",VLOOKUP($D38,DMKH!$A$6:$D$20000,4,0))</f>
        <v/>
      </c>
      <c r="H38" s="207" t="s">
        <v>389</v>
      </c>
      <c r="I38" s="207" t="s">
        <v>390</v>
      </c>
      <c r="J38" s="201"/>
      <c r="K38" s="205" t="str">
        <f>IF($J38="","",VLOOKUP($J38,'Tong hop'!$B$10:$P$19999,2,0))</f>
        <v/>
      </c>
      <c r="L38" s="208" t="str">
        <f>IF($J38="","",VLOOKUP($J38,'Tong hop'!$B$10:$P$19999,3,0))</f>
        <v/>
      </c>
      <c r="M38" s="209"/>
      <c r="N38" s="210">
        <f t="shared" si="2"/>
        <v>0</v>
      </c>
      <c r="O38" s="211"/>
      <c r="P38" s="212" t="str">
        <f>IF($J38="","",VLOOKUP($J38,'Tong hop'!$B$10:$L$19999,10,0))</f>
        <v/>
      </c>
      <c r="Q38" s="213" t="str">
        <f>IF($J38="","",VLOOKUP($J38,'Tong hop'!$B$10:$L$19999,11,0))</f>
        <v/>
      </c>
      <c r="R38" s="214"/>
      <c r="S38" s="214"/>
      <c r="T38" s="214"/>
      <c r="U38" s="214"/>
      <c r="V38" s="214"/>
      <c r="W38" s="214"/>
      <c r="X38" s="214"/>
      <c r="Y38" s="214"/>
      <c r="Z38" s="214"/>
    </row>
    <row r="39" ht="18.75" customHeight="1">
      <c r="A39" s="201"/>
      <c r="B39" s="207"/>
      <c r="C39" s="203"/>
      <c r="D39" s="204"/>
      <c r="E39" s="205" t="str">
        <f>IF($D39="","",VLOOKUP($D39,DMKH!$A$6:$D$20000,2,0))</f>
        <v/>
      </c>
      <c r="F39" s="205" t="str">
        <f>IF($D39="","",VLOOKUP($D39,DMKH!$A$6:$D$20000,3,0))</f>
        <v/>
      </c>
      <c r="G39" s="205" t="str">
        <f>IF($D39="","",VLOOKUP($D39,DMKH!$A$6:$D$20000,4,0))</f>
        <v/>
      </c>
      <c r="H39" s="207" t="s">
        <v>389</v>
      </c>
      <c r="I39" s="207" t="s">
        <v>390</v>
      </c>
      <c r="J39" s="201"/>
      <c r="K39" s="205" t="str">
        <f>IF($J39="","",VLOOKUP($J39,'Tong hop'!$B$10:$P$19999,2,0))</f>
        <v/>
      </c>
      <c r="L39" s="208" t="str">
        <f>IF($J39="","",VLOOKUP($J39,'Tong hop'!$B$10:$P$19999,3,0))</f>
        <v/>
      </c>
      <c r="M39" s="209"/>
      <c r="N39" s="210">
        <f t="shared" si="2"/>
        <v>0</v>
      </c>
      <c r="O39" s="211"/>
      <c r="P39" s="212" t="str">
        <f>IF($J39="","",VLOOKUP($J39,'Tong hop'!$B$10:$L$19999,10,0))</f>
        <v/>
      </c>
      <c r="Q39" s="213" t="str">
        <f>IF($J39="","",VLOOKUP($J39,'Tong hop'!$B$10:$L$19999,11,0))</f>
        <v/>
      </c>
      <c r="R39" s="214"/>
      <c r="S39" s="214"/>
      <c r="T39" s="214"/>
      <c r="U39" s="214"/>
      <c r="V39" s="214"/>
      <c r="W39" s="214"/>
      <c r="X39" s="214"/>
      <c r="Y39" s="214"/>
      <c r="Z39" s="214"/>
    </row>
    <row r="40" ht="18.75" customHeight="1">
      <c r="A40" s="201"/>
      <c r="B40" s="207"/>
      <c r="C40" s="203"/>
      <c r="D40" s="204"/>
      <c r="E40" s="205" t="str">
        <f>IF($D40="","",VLOOKUP($D40,DMKH!$A$6:$D$20000,2,0))</f>
        <v/>
      </c>
      <c r="F40" s="205" t="str">
        <f>IF($D40="","",VLOOKUP($D40,DMKH!$A$6:$D$20000,3,0))</f>
        <v/>
      </c>
      <c r="G40" s="205" t="str">
        <f>IF($D40="","",VLOOKUP($D40,DMKH!$A$6:$D$20000,4,0))</f>
        <v/>
      </c>
      <c r="H40" s="207" t="s">
        <v>389</v>
      </c>
      <c r="I40" s="207" t="s">
        <v>390</v>
      </c>
      <c r="J40" s="201"/>
      <c r="K40" s="205" t="str">
        <f>IF($J40="","",VLOOKUP($J40,'Tong hop'!$B$10:$P$19999,2,0))</f>
        <v/>
      </c>
      <c r="L40" s="208" t="str">
        <f>IF($J40="","",VLOOKUP($J40,'Tong hop'!$B$10:$P$19999,3,0))</f>
        <v/>
      </c>
      <c r="M40" s="209"/>
      <c r="N40" s="210">
        <f t="shared" si="2"/>
        <v>0</v>
      </c>
      <c r="O40" s="211"/>
      <c r="P40" s="212" t="str">
        <f>IF($J40="","",VLOOKUP($J40,'Tong hop'!$B$10:$L$19999,10,0))</f>
        <v/>
      </c>
      <c r="Q40" s="213" t="str">
        <f>IF($J40="","",VLOOKUP($J40,'Tong hop'!$B$10:$L$19999,11,0))</f>
        <v/>
      </c>
      <c r="R40" s="214"/>
      <c r="S40" s="214"/>
      <c r="T40" s="214"/>
      <c r="U40" s="214"/>
      <c r="V40" s="214"/>
      <c r="W40" s="214"/>
      <c r="X40" s="214"/>
      <c r="Y40" s="214"/>
      <c r="Z40" s="214"/>
    </row>
    <row r="41" ht="18.75" customHeight="1">
      <c r="A41" s="201"/>
      <c r="B41" s="207"/>
      <c r="C41" s="203"/>
      <c r="D41" s="204"/>
      <c r="E41" s="205" t="str">
        <f>IF($D41="","",VLOOKUP($D41,DMKH!$A$6:$D$20000,2,0))</f>
        <v/>
      </c>
      <c r="F41" s="205" t="str">
        <f>IF($D41="","",VLOOKUP($D41,DMKH!$A$6:$D$20000,3,0))</f>
        <v/>
      </c>
      <c r="G41" s="205" t="str">
        <f>IF($D41="","",VLOOKUP($D41,DMKH!$A$6:$D$20000,4,0))</f>
        <v/>
      </c>
      <c r="H41" s="207" t="s">
        <v>389</v>
      </c>
      <c r="I41" s="207" t="s">
        <v>390</v>
      </c>
      <c r="J41" s="201"/>
      <c r="K41" s="205" t="str">
        <f>IF($J41="","",VLOOKUP($J41,'Tong hop'!$B$10:$P$19999,2,0))</f>
        <v/>
      </c>
      <c r="L41" s="208" t="str">
        <f>IF($J41="","",VLOOKUP($J41,'Tong hop'!$B$10:$P$19999,3,0))</f>
        <v/>
      </c>
      <c r="M41" s="209"/>
      <c r="N41" s="210">
        <f t="shared" si="2"/>
        <v>0</v>
      </c>
      <c r="O41" s="211"/>
      <c r="P41" s="212" t="str">
        <f>IF($J41="","",VLOOKUP($J41,'Tong hop'!$B$10:$L$19999,10,0))</f>
        <v/>
      </c>
      <c r="Q41" s="213" t="str">
        <f>IF($J41="","",VLOOKUP($J41,'Tong hop'!$B$10:$L$19999,11,0))</f>
        <v/>
      </c>
      <c r="R41" s="214"/>
      <c r="S41" s="214"/>
      <c r="T41" s="214"/>
      <c r="U41" s="214"/>
      <c r="V41" s="214"/>
      <c r="W41" s="214"/>
      <c r="X41" s="214"/>
      <c r="Y41" s="214"/>
      <c r="Z41" s="214"/>
    </row>
    <row r="42" ht="18.75" customHeight="1">
      <c r="A42" s="201"/>
      <c r="B42" s="207"/>
      <c r="C42" s="203"/>
      <c r="D42" s="204"/>
      <c r="E42" s="205" t="str">
        <f>IF($D42="","",VLOOKUP($D42,DMKH!$A$6:$D$20000,2,0))</f>
        <v/>
      </c>
      <c r="F42" s="205" t="str">
        <f>IF($D42="","",VLOOKUP($D42,DMKH!$A$6:$D$20000,3,0))</f>
        <v/>
      </c>
      <c r="G42" s="205" t="str">
        <f>IF($D42="","",VLOOKUP($D42,DMKH!$A$6:$D$20000,4,0))</f>
        <v/>
      </c>
      <c r="H42" s="207" t="s">
        <v>389</v>
      </c>
      <c r="I42" s="207" t="s">
        <v>390</v>
      </c>
      <c r="J42" s="201"/>
      <c r="K42" s="205" t="str">
        <f>IF($J42="","",VLOOKUP($J42,'Tong hop'!$B$10:$P$19999,2,0))</f>
        <v/>
      </c>
      <c r="L42" s="208" t="str">
        <f>IF($J42="","",VLOOKUP($J42,'Tong hop'!$B$10:$P$19999,3,0))</f>
        <v/>
      </c>
      <c r="M42" s="209"/>
      <c r="N42" s="210">
        <f t="shared" si="2"/>
        <v>0</v>
      </c>
      <c r="O42" s="211"/>
      <c r="P42" s="212" t="str">
        <f>IF($J42="","",VLOOKUP($J42,'Tong hop'!$B$10:$L$19999,10,0))</f>
        <v/>
      </c>
      <c r="Q42" s="213" t="str">
        <f>IF($J42="","",VLOOKUP($J42,'Tong hop'!$B$10:$L$19999,11,0))</f>
        <v/>
      </c>
      <c r="R42" s="214"/>
      <c r="S42" s="214"/>
      <c r="T42" s="214"/>
      <c r="U42" s="214"/>
      <c r="V42" s="214"/>
      <c r="W42" s="214"/>
      <c r="X42" s="214"/>
      <c r="Y42" s="214"/>
      <c r="Z42" s="214"/>
    </row>
    <row r="43" ht="18.75" customHeight="1">
      <c r="A43" s="201"/>
      <c r="B43" s="207"/>
      <c r="C43" s="203"/>
      <c r="D43" s="204"/>
      <c r="E43" s="205" t="str">
        <f>IF($D43="","",VLOOKUP($D43,DMKH!$A$6:$D$20000,2,0))</f>
        <v/>
      </c>
      <c r="F43" s="205" t="str">
        <f>IF($D43="","",VLOOKUP($D43,DMKH!$A$6:$D$20000,3,0))</f>
        <v/>
      </c>
      <c r="G43" s="205" t="str">
        <f>IF($D43="","",VLOOKUP($D43,DMKH!$A$6:$D$20000,4,0))</f>
        <v/>
      </c>
      <c r="H43" s="207" t="s">
        <v>389</v>
      </c>
      <c r="I43" s="207" t="s">
        <v>390</v>
      </c>
      <c r="J43" s="201"/>
      <c r="K43" s="205" t="str">
        <f>IF($J43="","",VLOOKUP($J43,'Tong hop'!$B$10:$P$19999,2,0))</f>
        <v/>
      </c>
      <c r="L43" s="208" t="str">
        <f>IF($J43="","",VLOOKUP($J43,'Tong hop'!$B$10:$P$19999,3,0))</f>
        <v/>
      </c>
      <c r="M43" s="209"/>
      <c r="N43" s="210">
        <f t="shared" si="2"/>
        <v>0</v>
      </c>
      <c r="O43" s="211"/>
      <c r="P43" s="212" t="str">
        <f>IF($J43="","",VLOOKUP($J43,'Tong hop'!$B$10:$L$19999,10,0))</f>
        <v/>
      </c>
      <c r="Q43" s="213" t="str">
        <f>IF($J43="","",VLOOKUP($J43,'Tong hop'!$B$10:$L$19999,11,0))</f>
        <v/>
      </c>
      <c r="R43" s="214"/>
      <c r="S43" s="214"/>
      <c r="T43" s="214"/>
      <c r="U43" s="214"/>
      <c r="V43" s="214"/>
      <c r="W43" s="214"/>
      <c r="X43" s="214"/>
      <c r="Y43" s="214"/>
      <c r="Z43" s="214"/>
    </row>
    <row r="44" ht="18.75" customHeight="1">
      <c r="A44" s="201"/>
      <c r="B44" s="207"/>
      <c r="C44" s="203"/>
      <c r="D44" s="204"/>
      <c r="E44" s="205" t="str">
        <f>IF($D44="","",VLOOKUP($D44,DMKH!$A$6:$D$20000,2,0))</f>
        <v/>
      </c>
      <c r="F44" s="205" t="str">
        <f>IF($D44="","",VLOOKUP($D44,DMKH!$A$6:$D$20000,3,0))</f>
        <v/>
      </c>
      <c r="G44" s="205" t="str">
        <f>IF($D44="","",VLOOKUP($D44,DMKH!$A$6:$D$20000,4,0))</f>
        <v/>
      </c>
      <c r="H44" s="207" t="s">
        <v>389</v>
      </c>
      <c r="I44" s="207" t="s">
        <v>390</v>
      </c>
      <c r="J44" s="201"/>
      <c r="K44" s="205" t="str">
        <f>IF($J44="","",VLOOKUP($J44,'Tong hop'!$B$10:$P$19999,2,0))</f>
        <v/>
      </c>
      <c r="L44" s="208" t="str">
        <f>IF($J44="","",VLOOKUP($J44,'Tong hop'!$B$10:$P$19999,3,0))</f>
        <v/>
      </c>
      <c r="M44" s="209"/>
      <c r="N44" s="210">
        <f t="shared" si="2"/>
        <v>0</v>
      </c>
      <c r="O44" s="211"/>
      <c r="P44" s="212" t="str">
        <f>IF($J44="","",VLOOKUP($J44,'Tong hop'!$B$10:$L$19999,10,0))</f>
        <v/>
      </c>
      <c r="Q44" s="213" t="str">
        <f>IF($J44="","",VLOOKUP($J44,'Tong hop'!$B$10:$L$19999,11,0))</f>
        <v/>
      </c>
      <c r="R44" s="214"/>
      <c r="S44" s="214"/>
      <c r="T44" s="214"/>
      <c r="U44" s="214"/>
      <c r="V44" s="214"/>
      <c r="W44" s="214"/>
      <c r="X44" s="214"/>
      <c r="Y44" s="214"/>
      <c r="Z44" s="214"/>
    </row>
    <row r="45" ht="18.75" customHeight="1">
      <c r="A45" s="201"/>
      <c r="B45" s="207"/>
      <c r="C45" s="203"/>
      <c r="D45" s="204"/>
      <c r="E45" s="205" t="str">
        <f>IF($D45="","",VLOOKUP($D45,DMKH!$A$6:$D$20000,2,0))</f>
        <v/>
      </c>
      <c r="F45" s="205" t="str">
        <f>IF($D45="","",VLOOKUP($D45,DMKH!$A$6:$D$20000,3,0))</f>
        <v/>
      </c>
      <c r="G45" s="205" t="str">
        <f>IF($D45="","",VLOOKUP($D45,DMKH!$A$6:$D$20000,4,0))</f>
        <v/>
      </c>
      <c r="H45" s="207" t="s">
        <v>389</v>
      </c>
      <c r="I45" s="207" t="s">
        <v>390</v>
      </c>
      <c r="J45" s="201"/>
      <c r="K45" s="205" t="str">
        <f>IF($J45="","",VLOOKUP($J45,'Tong hop'!$B$10:$P$19999,2,0))</f>
        <v/>
      </c>
      <c r="L45" s="208" t="str">
        <f>IF($J45="","",VLOOKUP($J45,'Tong hop'!$B$10:$P$19999,3,0))</f>
        <v/>
      </c>
      <c r="M45" s="209"/>
      <c r="N45" s="210">
        <f t="shared" si="2"/>
        <v>0</v>
      </c>
      <c r="O45" s="211"/>
      <c r="P45" s="212" t="str">
        <f>IF($J45="","",VLOOKUP($J45,'Tong hop'!$B$10:$L$19999,10,0))</f>
        <v/>
      </c>
      <c r="Q45" s="213" t="str">
        <f>IF($J45="","",VLOOKUP($J45,'Tong hop'!$B$10:$L$19999,11,0))</f>
        <v/>
      </c>
      <c r="R45" s="214"/>
      <c r="S45" s="214"/>
      <c r="T45" s="214"/>
      <c r="U45" s="214"/>
      <c r="V45" s="214"/>
      <c r="W45" s="214"/>
      <c r="X45" s="214"/>
      <c r="Y45" s="214"/>
      <c r="Z45" s="214"/>
    </row>
    <row r="46" ht="18.75" customHeight="1">
      <c r="A46" s="201"/>
      <c r="B46" s="207"/>
      <c r="C46" s="203"/>
      <c r="D46" s="204"/>
      <c r="E46" s="205" t="str">
        <f>IF($D46="","",VLOOKUP($D46,DMKH!$A$6:$D$20000,2,0))</f>
        <v/>
      </c>
      <c r="F46" s="205" t="str">
        <f>IF($D46="","",VLOOKUP($D46,DMKH!$A$6:$D$20000,3,0))</f>
        <v/>
      </c>
      <c r="G46" s="205" t="str">
        <f>IF($D46="","",VLOOKUP($D46,DMKH!$A$6:$D$20000,4,0))</f>
        <v/>
      </c>
      <c r="H46" s="207" t="s">
        <v>389</v>
      </c>
      <c r="I46" s="207" t="s">
        <v>390</v>
      </c>
      <c r="J46" s="201"/>
      <c r="K46" s="205" t="str">
        <f>IF($J46="","",VLOOKUP($J46,'Tong hop'!$B$10:$P$19999,2,0))</f>
        <v/>
      </c>
      <c r="L46" s="208" t="str">
        <f>IF($J46="","",VLOOKUP($J46,'Tong hop'!$B$10:$P$19999,3,0))</f>
        <v/>
      </c>
      <c r="M46" s="209"/>
      <c r="N46" s="210">
        <f t="shared" si="2"/>
        <v>0</v>
      </c>
      <c r="O46" s="211"/>
      <c r="P46" s="212" t="str">
        <f>IF($J46="","",VLOOKUP($J46,'Tong hop'!$B$10:$L$19999,10,0))</f>
        <v/>
      </c>
      <c r="Q46" s="213" t="str">
        <f>IF($J46="","",VLOOKUP($J46,'Tong hop'!$B$10:$L$19999,11,0))</f>
        <v/>
      </c>
      <c r="R46" s="214"/>
      <c r="S46" s="214"/>
      <c r="T46" s="214"/>
      <c r="U46" s="214"/>
      <c r="V46" s="214"/>
      <c r="W46" s="214"/>
      <c r="X46" s="214"/>
      <c r="Y46" s="214"/>
      <c r="Z46" s="214"/>
    </row>
    <row r="47" ht="18.75" customHeight="1">
      <c r="A47" s="201"/>
      <c r="B47" s="207"/>
      <c r="C47" s="203"/>
      <c r="D47" s="204"/>
      <c r="E47" s="205" t="str">
        <f>IF($D47="","",VLOOKUP($D47,DMKH!$A$6:$D$20000,2,0))</f>
        <v/>
      </c>
      <c r="F47" s="205" t="str">
        <f>IF($D47="","",VLOOKUP($D47,DMKH!$A$6:$D$20000,3,0))</f>
        <v/>
      </c>
      <c r="G47" s="205" t="str">
        <f>IF($D47="","",VLOOKUP($D47,DMKH!$A$6:$D$20000,4,0))</f>
        <v/>
      </c>
      <c r="H47" s="207" t="s">
        <v>389</v>
      </c>
      <c r="I47" s="207" t="s">
        <v>390</v>
      </c>
      <c r="J47" s="201"/>
      <c r="K47" s="205" t="str">
        <f>IF($J47="","",VLOOKUP($J47,'Tong hop'!$B$10:$P$19999,2,0))</f>
        <v/>
      </c>
      <c r="L47" s="208" t="str">
        <f>IF($J47="","",VLOOKUP($J47,'Tong hop'!$B$10:$P$19999,3,0))</f>
        <v/>
      </c>
      <c r="M47" s="209"/>
      <c r="N47" s="210">
        <f t="shared" si="2"/>
        <v>0</v>
      </c>
      <c r="O47" s="211"/>
      <c r="P47" s="212" t="str">
        <f>IF($J47="","",VLOOKUP($J47,'Tong hop'!$B$10:$L$19999,10,0))</f>
        <v/>
      </c>
      <c r="Q47" s="213" t="str">
        <f>IF($J47="","",VLOOKUP($J47,'Tong hop'!$B$10:$L$19999,11,0))</f>
        <v/>
      </c>
      <c r="R47" s="214"/>
      <c r="S47" s="214"/>
      <c r="T47" s="214"/>
      <c r="U47" s="214"/>
      <c r="V47" s="214"/>
      <c r="W47" s="214"/>
      <c r="X47" s="214"/>
      <c r="Y47" s="214"/>
      <c r="Z47" s="214"/>
    </row>
    <row r="48" ht="18.75" customHeight="1">
      <c r="A48" s="201"/>
      <c r="B48" s="207"/>
      <c r="C48" s="203"/>
      <c r="D48" s="204"/>
      <c r="E48" s="205" t="str">
        <f>IF($D48="","",VLOOKUP($D48,DMKH!$A$6:$D$20000,2,0))</f>
        <v/>
      </c>
      <c r="F48" s="205" t="str">
        <f>IF($D48="","",VLOOKUP($D48,DMKH!$A$6:$D$20000,3,0))</f>
        <v/>
      </c>
      <c r="G48" s="205" t="str">
        <f>IF($D48="","",VLOOKUP($D48,DMKH!$A$6:$D$20000,4,0))</f>
        <v/>
      </c>
      <c r="H48" s="207" t="s">
        <v>389</v>
      </c>
      <c r="I48" s="207" t="s">
        <v>390</v>
      </c>
      <c r="J48" s="201"/>
      <c r="K48" s="205" t="str">
        <f>IF($J48="","",VLOOKUP($J48,'Tong hop'!$B$10:$P$19999,2,0))</f>
        <v/>
      </c>
      <c r="L48" s="208" t="str">
        <f>IF($J48="","",VLOOKUP($J48,'Tong hop'!$B$10:$P$19999,3,0))</f>
        <v/>
      </c>
      <c r="M48" s="209"/>
      <c r="N48" s="210">
        <f t="shared" si="2"/>
        <v>0</v>
      </c>
      <c r="O48" s="211"/>
      <c r="P48" s="212" t="str">
        <f>IF($J48="","",VLOOKUP($J48,'Tong hop'!$B$10:$L$19999,10,0))</f>
        <v/>
      </c>
      <c r="Q48" s="213" t="str">
        <f>IF($J48="","",VLOOKUP($J48,'Tong hop'!$B$10:$L$19999,11,0))</f>
        <v/>
      </c>
      <c r="R48" s="214"/>
      <c r="S48" s="214"/>
      <c r="T48" s="214"/>
      <c r="U48" s="214"/>
      <c r="V48" s="214"/>
      <c r="W48" s="214"/>
      <c r="X48" s="214"/>
      <c r="Y48" s="214"/>
      <c r="Z48" s="214"/>
    </row>
    <row r="49" ht="18.75" customHeight="1">
      <c r="A49" s="201"/>
      <c r="B49" s="207"/>
      <c r="C49" s="203"/>
      <c r="D49" s="204"/>
      <c r="E49" s="205" t="str">
        <f>IF($D49="","",VLOOKUP($D49,DMKH!$A$6:$D$20000,2,0))</f>
        <v/>
      </c>
      <c r="F49" s="205" t="str">
        <f>IF($D49="","",VLOOKUP($D49,DMKH!$A$6:$D$20000,3,0))</f>
        <v/>
      </c>
      <c r="G49" s="205" t="str">
        <f>IF($D49="","",VLOOKUP($D49,DMKH!$A$6:$D$20000,4,0))</f>
        <v/>
      </c>
      <c r="H49" s="207" t="s">
        <v>389</v>
      </c>
      <c r="I49" s="207" t="s">
        <v>390</v>
      </c>
      <c r="J49" s="201"/>
      <c r="K49" s="205" t="str">
        <f>IF($J49="","",VLOOKUP($J49,'Tong hop'!$B$10:$P$19999,2,0))</f>
        <v/>
      </c>
      <c r="L49" s="208" t="str">
        <f>IF($J49="","",VLOOKUP($J49,'Tong hop'!$B$10:$P$19999,3,0))</f>
        <v/>
      </c>
      <c r="M49" s="209"/>
      <c r="N49" s="210">
        <f t="shared" si="2"/>
        <v>0</v>
      </c>
      <c r="O49" s="211"/>
      <c r="P49" s="212" t="str">
        <f>IF($J49="","",VLOOKUP($J49,'Tong hop'!$B$10:$L$19999,10,0))</f>
        <v/>
      </c>
      <c r="Q49" s="213" t="str">
        <f>IF($J49="","",VLOOKUP($J49,'Tong hop'!$B$10:$L$19999,11,0))</f>
        <v/>
      </c>
      <c r="R49" s="214"/>
      <c r="S49" s="214"/>
      <c r="T49" s="214"/>
      <c r="U49" s="214"/>
      <c r="V49" s="214"/>
      <c r="W49" s="214"/>
      <c r="X49" s="214"/>
      <c r="Y49" s="214"/>
      <c r="Z49" s="214"/>
    </row>
    <row r="50" ht="18.75" customHeight="1">
      <c r="A50" s="201"/>
      <c r="B50" s="207"/>
      <c r="C50" s="203"/>
      <c r="D50" s="204"/>
      <c r="E50" s="205" t="str">
        <f>IF($D50="","",VLOOKUP($D50,DMKH!$A$6:$D$20000,2,0))</f>
        <v/>
      </c>
      <c r="F50" s="205" t="str">
        <f>IF($D50="","",VLOOKUP($D50,DMKH!$A$6:$D$20000,3,0))</f>
        <v/>
      </c>
      <c r="G50" s="205" t="str">
        <f>IF($D50="","",VLOOKUP($D50,DMKH!$A$6:$D$20000,4,0))</f>
        <v/>
      </c>
      <c r="H50" s="207" t="s">
        <v>389</v>
      </c>
      <c r="I50" s="207" t="s">
        <v>390</v>
      </c>
      <c r="J50" s="201"/>
      <c r="K50" s="205" t="str">
        <f>IF($J50="","",VLOOKUP($J50,'Tong hop'!$B$10:$P$19999,2,0))</f>
        <v/>
      </c>
      <c r="L50" s="208" t="str">
        <f>IF($J50="","",VLOOKUP($J50,'Tong hop'!$B$10:$P$19999,3,0))</f>
        <v/>
      </c>
      <c r="M50" s="209"/>
      <c r="N50" s="210">
        <f t="shared" si="2"/>
        <v>0</v>
      </c>
      <c r="O50" s="211"/>
      <c r="P50" s="212" t="str">
        <f>IF($J50="","",VLOOKUP($J50,'Tong hop'!$B$10:$L$19999,10,0))</f>
        <v/>
      </c>
      <c r="Q50" s="213" t="str">
        <f>IF($J50="","",VLOOKUP($J50,'Tong hop'!$B$10:$L$19999,11,0))</f>
        <v/>
      </c>
      <c r="R50" s="214"/>
      <c r="S50" s="214"/>
      <c r="T50" s="214"/>
      <c r="U50" s="214"/>
      <c r="V50" s="214"/>
      <c r="W50" s="214"/>
      <c r="X50" s="214"/>
      <c r="Y50" s="214"/>
      <c r="Z50" s="214"/>
    </row>
    <row r="51" ht="18.75" customHeight="1">
      <c r="A51" s="201"/>
      <c r="B51" s="207"/>
      <c r="C51" s="203"/>
      <c r="D51" s="204"/>
      <c r="E51" s="205" t="str">
        <f>IF($D51="","",VLOOKUP($D51,DMKH!$A$6:$D$20000,2,0))</f>
        <v/>
      </c>
      <c r="F51" s="205" t="str">
        <f>IF($D51="","",VLOOKUP($D51,DMKH!$A$6:$D$20000,3,0))</f>
        <v/>
      </c>
      <c r="G51" s="205" t="str">
        <f>IF($D51="","",VLOOKUP($D51,DMKH!$A$6:$D$20000,4,0))</f>
        <v/>
      </c>
      <c r="H51" s="207" t="s">
        <v>389</v>
      </c>
      <c r="I51" s="207" t="s">
        <v>390</v>
      </c>
      <c r="J51" s="201"/>
      <c r="K51" s="205" t="str">
        <f>IF($J51="","",VLOOKUP($J51,'Tong hop'!$B$10:$P$19999,2,0))</f>
        <v/>
      </c>
      <c r="L51" s="208" t="str">
        <f>IF($J51="","",VLOOKUP($J51,'Tong hop'!$B$10:$P$19999,3,0))</f>
        <v/>
      </c>
      <c r="M51" s="209"/>
      <c r="N51" s="210">
        <f t="shared" si="2"/>
        <v>0</v>
      </c>
      <c r="O51" s="211"/>
      <c r="P51" s="212" t="str">
        <f>IF($J51="","",VLOOKUP($J51,'Tong hop'!$B$10:$L$19999,10,0))</f>
        <v/>
      </c>
      <c r="Q51" s="213" t="str">
        <f>IF($J51="","",VLOOKUP($J51,'Tong hop'!$B$10:$L$19999,11,0))</f>
        <v/>
      </c>
      <c r="R51" s="214"/>
      <c r="S51" s="214"/>
      <c r="T51" s="214"/>
      <c r="U51" s="214"/>
      <c r="V51" s="214"/>
      <c r="W51" s="214"/>
      <c r="X51" s="214"/>
      <c r="Y51" s="214"/>
      <c r="Z51" s="214"/>
    </row>
    <row r="52" ht="18.75" customHeight="1">
      <c r="A52" s="201"/>
      <c r="B52" s="207"/>
      <c r="C52" s="203"/>
      <c r="D52" s="204"/>
      <c r="E52" s="205" t="str">
        <f>IF($D52="","",VLOOKUP($D52,DMKH!$A$6:$D$20000,2,0))</f>
        <v/>
      </c>
      <c r="F52" s="205" t="str">
        <f>IF($D52="","",VLOOKUP($D52,DMKH!$A$6:$D$20000,3,0))</f>
        <v/>
      </c>
      <c r="G52" s="205" t="str">
        <f>IF($D52="","",VLOOKUP($D52,DMKH!$A$6:$D$20000,4,0))</f>
        <v/>
      </c>
      <c r="H52" s="207" t="s">
        <v>389</v>
      </c>
      <c r="I52" s="207" t="s">
        <v>390</v>
      </c>
      <c r="J52" s="201"/>
      <c r="K52" s="205" t="str">
        <f>IF($J52="","",VLOOKUP($J52,'Tong hop'!$B$10:$P$19999,2,0))</f>
        <v/>
      </c>
      <c r="L52" s="208" t="str">
        <f>IF($J52="","",VLOOKUP($J52,'Tong hop'!$B$10:$P$19999,3,0))</f>
        <v/>
      </c>
      <c r="M52" s="209"/>
      <c r="N52" s="210">
        <f t="shared" si="2"/>
        <v>0</v>
      </c>
      <c r="O52" s="211"/>
      <c r="P52" s="212" t="str">
        <f>IF($J52="","",VLOOKUP($J52,'Tong hop'!$B$10:$L$19999,10,0))</f>
        <v/>
      </c>
      <c r="Q52" s="213" t="str">
        <f>IF($J52="","",VLOOKUP($J52,'Tong hop'!$B$10:$L$19999,11,0))</f>
        <v/>
      </c>
      <c r="R52" s="214"/>
      <c r="S52" s="214"/>
      <c r="T52" s="214"/>
      <c r="U52" s="214"/>
      <c r="V52" s="214"/>
      <c r="W52" s="214"/>
      <c r="X52" s="214"/>
      <c r="Y52" s="214"/>
      <c r="Z52" s="214"/>
    </row>
    <row r="53" ht="18.75" customHeight="1">
      <c r="A53" s="201"/>
      <c r="B53" s="207"/>
      <c r="C53" s="203"/>
      <c r="D53" s="204"/>
      <c r="E53" s="205" t="str">
        <f>IF($D53="","",VLOOKUP($D53,DMKH!$A$6:$D$20000,2,0))</f>
        <v/>
      </c>
      <c r="F53" s="205" t="str">
        <f>IF($D53="","",VLOOKUP($D53,DMKH!$A$6:$D$20000,3,0))</f>
        <v/>
      </c>
      <c r="G53" s="205" t="str">
        <f>IF($D53="","",VLOOKUP($D53,DMKH!$A$6:$D$20000,4,0))</f>
        <v/>
      </c>
      <c r="H53" s="207" t="s">
        <v>389</v>
      </c>
      <c r="I53" s="207" t="s">
        <v>390</v>
      </c>
      <c r="J53" s="201"/>
      <c r="K53" s="205" t="str">
        <f>IF($J53="","",VLOOKUP($J53,'Tong hop'!$B$10:$P$19999,2,0))</f>
        <v/>
      </c>
      <c r="L53" s="208" t="str">
        <f>IF($J53="","",VLOOKUP($J53,'Tong hop'!$B$10:$P$19999,3,0))</f>
        <v/>
      </c>
      <c r="M53" s="209"/>
      <c r="N53" s="210">
        <f t="shared" si="2"/>
        <v>0</v>
      </c>
      <c r="O53" s="211"/>
      <c r="P53" s="212" t="str">
        <f>IF($J53="","",VLOOKUP($J53,'Tong hop'!$B$10:$L$19999,10,0))</f>
        <v/>
      </c>
      <c r="Q53" s="213" t="str">
        <f>IF($J53="","",VLOOKUP($J53,'Tong hop'!$B$10:$L$19999,11,0))</f>
        <v/>
      </c>
      <c r="R53" s="214"/>
      <c r="S53" s="214"/>
      <c r="T53" s="214"/>
      <c r="U53" s="214"/>
      <c r="V53" s="214"/>
      <c r="W53" s="214"/>
      <c r="X53" s="214"/>
      <c r="Y53" s="214"/>
      <c r="Z53" s="214"/>
    </row>
    <row r="54" ht="18.75" customHeight="1">
      <c r="A54" s="201"/>
      <c r="B54" s="207"/>
      <c r="C54" s="203"/>
      <c r="D54" s="204"/>
      <c r="E54" s="205" t="str">
        <f>IF($D54="","",VLOOKUP($D54,DMKH!$A$6:$D$20000,2,0))</f>
        <v/>
      </c>
      <c r="F54" s="205" t="str">
        <f>IF($D54="","",VLOOKUP($D54,DMKH!$A$6:$D$20000,3,0))</f>
        <v/>
      </c>
      <c r="G54" s="205" t="str">
        <f>IF($D54="","",VLOOKUP($D54,DMKH!$A$6:$D$20000,4,0))</f>
        <v/>
      </c>
      <c r="H54" s="207" t="s">
        <v>389</v>
      </c>
      <c r="I54" s="207" t="s">
        <v>390</v>
      </c>
      <c r="J54" s="201"/>
      <c r="K54" s="205" t="str">
        <f>IF($J54="","",VLOOKUP($J54,'Tong hop'!$B$10:$P$19999,2,0))</f>
        <v/>
      </c>
      <c r="L54" s="208" t="str">
        <f>IF($J54="","",VLOOKUP($J54,'Tong hop'!$B$10:$P$19999,3,0))</f>
        <v/>
      </c>
      <c r="M54" s="209"/>
      <c r="N54" s="210">
        <f t="shared" si="2"/>
        <v>0</v>
      </c>
      <c r="O54" s="211"/>
      <c r="P54" s="212" t="str">
        <f>IF($J54="","",VLOOKUP($J54,'Tong hop'!$B$10:$L$19999,10,0))</f>
        <v/>
      </c>
      <c r="Q54" s="213" t="str">
        <f>IF($J54="","",VLOOKUP($J54,'Tong hop'!$B$10:$L$19999,11,0))</f>
        <v/>
      </c>
      <c r="R54" s="214"/>
      <c r="S54" s="214"/>
      <c r="T54" s="214"/>
      <c r="U54" s="214"/>
      <c r="V54" s="214"/>
      <c r="W54" s="214"/>
      <c r="X54" s="214"/>
      <c r="Y54" s="214"/>
      <c r="Z54" s="214"/>
    </row>
    <row r="55" ht="18.75" customHeight="1">
      <c r="A55" s="201"/>
      <c r="B55" s="207"/>
      <c r="C55" s="203"/>
      <c r="D55" s="204"/>
      <c r="E55" s="205" t="str">
        <f>IF($D55="","",VLOOKUP($D55,DMKH!$A$6:$D$20000,2,0))</f>
        <v/>
      </c>
      <c r="F55" s="205" t="str">
        <f>IF($D55="","",VLOOKUP($D55,DMKH!$A$6:$D$20000,3,0))</f>
        <v/>
      </c>
      <c r="G55" s="205" t="str">
        <f>IF($D55="","",VLOOKUP($D55,DMKH!$A$6:$D$20000,4,0))</f>
        <v/>
      </c>
      <c r="H55" s="207" t="s">
        <v>389</v>
      </c>
      <c r="I55" s="207" t="s">
        <v>390</v>
      </c>
      <c r="J55" s="201"/>
      <c r="K55" s="205" t="str">
        <f>IF($J55="","",VLOOKUP($J55,'Tong hop'!$B$10:$P$19999,2,0))</f>
        <v/>
      </c>
      <c r="L55" s="208" t="str">
        <f>IF($J55="","",VLOOKUP($J55,'Tong hop'!$B$10:$P$19999,3,0))</f>
        <v/>
      </c>
      <c r="M55" s="209"/>
      <c r="N55" s="210">
        <f t="shared" si="2"/>
        <v>0</v>
      </c>
      <c r="O55" s="211"/>
      <c r="P55" s="212" t="str">
        <f>IF($J55="","",VLOOKUP($J55,'Tong hop'!$B$10:$L$19999,10,0))</f>
        <v/>
      </c>
      <c r="Q55" s="213" t="str">
        <f>IF($J55="","",VLOOKUP($J55,'Tong hop'!$B$10:$L$19999,11,0))</f>
        <v/>
      </c>
      <c r="R55" s="214"/>
      <c r="S55" s="214"/>
      <c r="T55" s="214"/>
      <c r="U55" s="214"/>
      <c r="V55" s="214"/>
      <c r="W55" s="214"/>
      <c r="X55" s="214"/>
      <c r="Y55" s="214"/>
      <c r="Z55" s="214"/>
    </row>
    <row r="56" ht="18.75" customHeight="1">
      <c r="A56" s="201"/>
      <c r="B56" s="207"/>
      <c r="C56" s="203"/>
      <c r="D56" s="204"/>
      <c r="E56" s="205" t="str">
        <f>IF($D56="","",VLOOKUP($D56,DMKH!$A$6:$D$20000,2,0))</f>
        <v/>
      </c>
      <c r="F56" s="205" t="str">
        <f>IF($D56="","",VLOOKUP($D56,DMKH!$A$6:$D$20000,3,0))</f>
        <v/>
      </c>
      <c r="G56" s="205" t="str">
        <f>IF($D56="","",VLOOKUP($D56,DMKH!$A$6:$D$20000,4,0))</f>
        <v/>
      </c>
      <c r="H56" s="207" t="s">
        <v>389</v>
      </c>
      <c r="I56" s="207" t="s">
        <v>390</v>
      </c>
      <c r="J56" s="201"/>
      <c r="K56" s="205" t="str">
        <f>IF($J56="","",VLOOKUP($J56,'Tong hop'!$B$10:$P$19999,2,0))</f>
        <v/>
      </c>
      <c r="L56" s="208" t="str">
        <f>IF($J56="","",VLOOKUP($J56,'Tong hop'!$B$10:$P$19999,3,0))</f>
        <v/>
      </c>
      <c r="M56" s="209"/>
      <c r="N56" s="210">
        <f t="shared" si="2"/>
        <v>0</v>
      </c>
      <c r="O56" s="211"/>
      <c r="P56" s="212" t="str">
        <f>IF($J56="","",VLOOKUP($J56,'Tong hop'!$B$10:$L$19999,10,0))</f>
        <v/>
      </c>
      <c r="Q56" s="213" t="str">
        <f>IF($J56="","",VLOOKUP($J56,'Tong hop'!$B$10:$L$19999,11,0))</f>
        <v/>
      </c>
      <c r="R56" s="214"/>
      <c r="S56" s="214"/>
      <c r="T56" s="214"/>
      <c r="U56" s="214"/>
      <c r="V56" s="214"/>
      <c r="W56" s="214"/>
      <c r="X56" s="214"/>
      <c r="Y56" s="214"/>
      <c r="Z56" s="214"/>
    </row>
    <row r="57" ht="18.75" customHeight="1">
      <c r="A57" s="201"/>
      <c r="B57" s="207"/>
      <c r="C57" s="203"/>
      <c r="D57" s="204"/>
      <c r="E57" s="205" t="str">
        <f>IF($D57="","",VLOOKUP($D57,DMKH!$A$6:$D$20000,2,0))</f>
        <v/>
      </c>
      <c r="F57" s="205" t="str">
        <f>IF($D57="","",VLOOKUP($D57,DMKH!$A$6:$D$20000,3,0))</f>
        <v/>
      </c>
      <c r="G57" s="205" t="str">
        <f>IF($D57="","",VLOOKUP($D57,DMKH!$A$6:$D$20000,4,0))</f>
        <v/>
      </c>
      <c r="H57" s="207" t="s">
        <v>389</v>
      </c>
      <c r="I57" s="207" t="s">
        <v>390</v>
      </c>
      <c r="J57" s="201"/>
      <c r="K57" s="205" t="str">
        <f>IF($J57="","",VLOOKUP($J57,'Tong hop'!$B$10:$P$19999,2,0))</f>
        <v/>
      </c>
      <c r="L57" s="208" t="str">
        <f>IF($J57="","",VLOOKUP($J57,'Tong hop'!$B$10:$P$19999,3,0))</f>
        <v/>
      </c>
      <c r="M57" s="209"/>
      <c r="N57" s="210">
        <f t="shared" si="2"/>
        <v>0</v>
      </c>
      <c r="O57" s="211"/>
      <c r="P57" s="212" t="str">
        <f>IF($J57="","",VLOOKUP($J57,'Tong hop'!$B$10:$L$19999,10,0))</f>
        <v/>
      </c>
      <c r="Q57" s="213" t="str">
        <f>IF($J57="","",VLOOKUP($J57,'Tong hop'!$B$10:$L$19999,11,0))</f>
        <v/>
      </c>
      <c r="R57" s="214"/>
      <c r="S57" s="214"/>
      <c r="T57" s="214"/>
      <c r="U57" s="214"/>
      <c r="V57" s="214"/>
      <c r="W57" s="214"/>
      <c r="X57" s="214"/>
      <c r="Y57" s="214"/>
      <c r="Z57" s="214"/>
    </row>
    <row r="58" ht="18.75" customHeight="1">
      <c r="A58" s="201"/>
      <c r="B58" s="207"/>
      <c r="C58" s="203"/>
      <c r="D58" s="204"/>
      <c r="E58" s="205" t="str">
        <f>IF($D58="","",VLOOKUP($D58,DMKH!$A$6:$D$20000,2,0))</f>
        <v/>
      </c>
      <c r="F58" s="205" t="str">
        <f>IF($D58="","",VLOOKUP($D58,DMKH!$A$6:$D$20000,3,0))</f>
        <v/>
      </c>
      <c r="G58" s="205" t="str">
        <f>IF($D58="","",VLOOKUP($D58,DMKH!$A$6:$D$20000,4,0))</f>
        <v/>
      </c>
      <c r="H58" s="207" t="s">
        <v>389</v>
      </c>
      <c r="I58" s="207" t="s">
        <v>390</v>
      </c>
      <c r="J58" s="201"/>
      <c r="K58" s="205" t="str">
        <f>IF($J58="","",VLOOKUP($J58,'Tong hop'!$B$10:$P$19999,2,0))</f>
        <v/>
      </c>
      <c r="L58" s="208" t="str">
        <f>IF($J58="","",VLOOKUP($J58,'Tong hop'!$B$10:$P$19999,3,0))</f>
        <v/>
      </c>
      <c r="M58" s="209"/>
      <c r="N58" s="210">
        <f t="shared" si="2"/>
        <v>0</v>
      </c>
      <c r="O58" s="211"/>
      <c r="P58" s="212" t="str">
        <f>IF($J58="","",VLOOKUP($J58,'Tong hop'!$B$10:$L$19999,10,0))</f>
        <v/>
      </c>
      <c r="Q58" s="213" t="str">
        <f>IF($J58="","",VLOOKUP($J58,'Tong hop'!$B$10:$L$19999,11,0))</f>
        <v/>
      </c>
      <c r="R58" s="214"/>
      <c r="S58" s="214"/>
      <c r="T58" s="214"/>
      <c r="U58" s="214"/>
      <c r="V58" s="214"/>
      <c r="W58" s="214"/>
      <c r="X58" s="214"/>
      <c r="Y58" s="214"/>
      <c r="Z58" s="214"/>
    </row>
    <row r="59" ht="18.75" customHeight="1">
      <c r="A59" s="201"/>
      <c r="B59" s="207"/>
      <c r="C59" s="203"/>
      <c r="D59" s="204"/>
      <c r="E59" s="205" t="str">
        <f>IF($D59="","",VLOOKUP($D59,DMKH!$A$6:$D$20000,2,0))</f>
        <v/>
      </c>
      <c r="F59" s="205" t="str">
        <f>IF($D59="","",VLOOKUP($D59,DMKH!$A$6:$D$20000,3,0))</f>
        <v/>
      </c>
      <c r="G59" s="205" t="str">
        <f>IF($D59="","",VLOOKUP($D59,DMKH!$A$6:$D$20000,4,0))</f>
        <v/>
      </c>
      <c r="H59" s="207" t="s">
        <v>389</v>
      </c>
      <c r="I59" s="207" t="s">
        <v>390</v>
      </c>
      <c r="J59" s="201"/>
      <c r="K59" s="205" t="str">
        <f>IF($J59="","",VLOOKUP($J59,'Tong hop'!$B$10:$P$19999,2,0))</f>
        <v/>
      </c>
      <c r="L59" s="208" t="str">
        <f>IF($J59="","",VLOOKUP($J59,'Tong hop'!$B$10:$P$19999,3,0))</f>
        <v/>
      </c>
      <c r="M59" s="209"/>
      <c r="N59" s="210">
        <f t="shared" si="2"/>
        <v>0</v>
      </c>
      <c r="O59" s="211"/>
      <c r="P59" s="212" t="str">
        <f>IF($J59="","",VLOOKUP($J59,'Tong hop'!$B$10:$L$19999,10,0))</f>
        <v/>
      </c>
      <c r="Q59" s="213" t="str">
        <f>IF($J59="","",VLOOKUP($J59,'Tong hop'!$B$10:$L$19999,11,0))</f>
        <v/>
      </c>
      <c r="R59" s="214"/>
      <c r="S59" s="214"/>
      <c r="T59" s="214"/>
      <c r="U59" s="214"/>
      <c r="V59" s="214"/>
      <c r="W59" s="214"/>
      <c r="X59" s="214"/>
      <c r="Y59" s="214"/>
      <c r="Z59" s="214"/>
    </row>
    <row r="60" ht="18.75" customHeight="1">
      <c r="A60" s="201"/>
      <c r="B60" s="207"/>
      <c r="C60" s="203"/>
      <c r="D60" s="204"/>
      <c r="E60" s="205" t="str">
        <f>IF($D60="","",VLOOKUP($D60,DMKH!$A$6:$D$20000,2,0))</f>
        <v/>
      </c>
      <c r="F60" s="205" t="str">
        <f>IF($D60="","",VLOOKUP($D60,DMKH!$A$6:$D$20000,3,0))</f>
        <v/>
      </c>
      <c r="G60" s="205" t="str">
        <f>IF($D60="","",VLOOKUP($D60,DMKH!$A$6:$D$20000,4,0))</f>
        <v/>
      </c>
      <c r="H60" s="207" t="s">
        <v>389</v>
      </c>
      <c r="I60" s="207" t="s">
        <v>390</v>
      </c>
      <c r="J60" s="201"/>
      <c r="K60" s="205" t="str">
        <f>IF($J60="","",VLOOKUP($J60,'Tong hop'!$B$10:$P$19999,2,0))</f>
        <v/>
      </c>
      <c r="L60" s="208" t="str">
        <f>IF($J60="","",VLOOKUP($J60,'Tong hop'!$B$10:$P$19999,3,0))</f>
        <v/>
      </c>
      <c r="M60" s="209"/>
      <c r="N60" s="210">
        <f t="shared" si="2"/>
        <v>0</v>
      </c>
      <c r="O60" s="211"/>
      <c r="P60" s="212" t="str">
        <f>IF($J60="","",VLOOKUP($J60,'Tong hop'!$B$10:$L$19999,10,0))</f>
        <v/>
      </c>
      <c r="Q60" s="213" t="str">
        <f>IF($J60="","",VLOOKUP($J60,'Tong hop'!$B$10:$L$19999,11,0))</f>
        <v/>
      </c>
      <c r="R60" s="214"/>
      <c r="S60" s="214"/>
      <c r="T60" s="214"/>
      <c r="U60" s="214"/>
      <c r="V60" s="214"/>
      <c r="W60" s="214"/>
      <c r="X60" s="214"/>
      <c r="Y60" s="214"/>
      <c r="Z60" s="214"/>
    </row>
    <row r="61" ht="18.75" customHeight="1">
      <c r="A61" s="201"/>
      <c r="B61" s="207"/>
      <c r="C61" s="203"/>
      <c r="D61" s="204"/>
      <c r="E61" s="205" t="str">
        <f>IF($D61="","",VLOOKUP($D61,DMKH!$A$6:$D$20000,2,0))</f>
        <v/>
      </c>
      <c r="F61" s="205" t="str">
        <f>IF($D61="","",VLOOKUP($D61,DMKH!$A$6:$D$20000,3,0))</f>
        <v/>
      </c>
      <c r="G61" s="205" t="str">
        <f>IF($D61="","",VLOOKUP($D61,DMKH!$A$6:$D$20000,4,0))</f>
        <v/>
      </c>
      <c r="H61" s="207" t="s">
        <v>389</v>
      </c>
      <c r="I61" s="207" t="s">
        <v>390</v>
      </c>
      <c r="J61" s="201"/>
      <c r="K61" s="205" t="str">
        <f>IF($J61="","",VLOOKUP($J61,'Tong hop'!$B$10:$P$19999,2,0))</f>
        <v/>
      </c>
      <c r="L61" s="208" t="str">
        <f>IF($J61="","",VLOOKUP($J61,'Tong hop'!$B$10:$P$19999,3,0))</f>
        <v/>
      </c>
      <c r="M61" s="209"/>
      <c r="N61" s="210">
        <f t="shared" si="2"/>
        <v>0</v>
      </c>
      <c r="O61" s="211"/>
      <c r="P61" s="212" t="str">
        <f>IF($J61="","",VLOOKUP($J61,'Tong hop'!$B$10:$L$19999,10,0))</f>
        <v/>
      </c>
      <c r="Q61" s="213" t="str">
        <f>IF($J61="","",VLOOKUP($J61,'Tong hop'!$B$10:$L$19999,11,0))</f>
        <v/>
      </c>
      <c r="R61" s="214"/>
      <c r="S61" s="214"/>
      <c r="T61" s="214"/>
      <c r="U61" s="214"/>
      <c r="V61" s="214"/>
      <c r="W61" s="214"/>
      <c r="X61" s="214"/>
      <c r="Y61" s="214"/>
      <c r="Z61" s="214"/>
    </row>
    <row r="62" ht="18.75" customHeight="1">
      <c r="A62" s="201"/>
      <c r="B62" s="207"/>
      <c r="C62" s="203"/>
      <c r="D62" s="204"/>
      <c r="E62" s="205" t="str">
        <f>IF($D62="","",VLOOKUP($D62,DMKH!$A$6:$D$20000,2,0))</f>
        <v/>
      </c>
      <c r="F62" s="205" t="str">
        <f>IF($D62="","",VLOOKUP($D62,DMKH!$A$6:$D$20000,3,0))</f>
        <v/>
      </c>
      <c r="G62" s="205" t="str">
        <f>IF($D62="","",VLOOKUP($D62,DMKH!$A$6:$D$20000,4,0))</f>
        <v/>
      </c>
      <c r="H62" s="207" t="s">
        <v>389</v>
      </c>
      <c r="I62" s="207" t="s">
        <v>390</v>
      </c>
      <c r="J62" s="201"/>
      <c r="K62" s="205" t="str">
        <f>IF($J62="","",VLOOKUP($J62,'Tong hop'!$B$10:$P$19999,2,0))</f>
        <v/>
      </c>
      <c r="L62" s="208" t="str">
        <f>IF($J62="","",VLOOKUP($J62,'Tong hop'!$B$10:$P$19999,3,0))</f>
        <v/>
      </c>
      <c r="M62" s="209"/>
      <c r="N62" s="210">
        <f t="shared" si="2"/>
        <v>0</v>
      </c>
      <c r="O62" s="211"/>
      <c r="P62" s="212" t="str">
        <f>IF($J62="","",VLOOKUP($J62,'Tong hop'!$B$10:$L$19999,10,0))</f>
        <v/>
      </c>
      <c r="Q62" s="213" t="str">
        <f>IF($J62="","",VLOOKUP($J62,'Tong hop'!$B$10:$L$19999,11,0))</f>
        <v/>
      </c>
      <c r="R62" s="214"/>
      <c r="S62" s="214"/>
      <c r="T62" s="214"/>
      <c r="U62" s="214"/>
      <c r="V62" s="214"/>
      <c r="W62" s="214"/>
      <c r="X62" s="214"/>
      <c r="Y62" s="214"/>
      <c r="Z62" s="214"/>
    </row>
    <row r="63" ht="18.75" customHeight="1">
      <c r="A63" s="201"/>
      <c r="B63" s="207"/>
      <c r="C63" s="203"/>
      <c r="D63" s="204"/>
      <c r="E63" s="205" t="str">
        <f>IF($D63="","",VLOOKUP($D63,DMKH!$A$6:$D$20000,2,0))</f>
        <v/>
      </c>
      <c r="F63" s="205" t="str">
        <f>IF($D63="","",VLOOKUP($D63,DMKH!$A$6:$D$20000,3,0))</f>
        <v/>
      </c>
      <c r="G63" s="205" t="str">
        <f>IF($D63="","",VLOOKUP($D63,DMKH!$A$6:$D$20000,4,0))</f>
        <v/>
      </c>
      <c r="H63" s="207" t="s">
        <v>389</v>
      </c>
      <c r="I63" s="207" t="s">
        <v>390</v>
      </c>
      <c r="J63" s="201"/>
      <c r="K63" s="205" t="str">
        <f>IF($J63="","",VLOOKUP($J63,'Tong hop'!$B$10:$P$19999,2,0))</f>
        <v/>
      </c>
      <c r="L63" s="208" t="str">
        <f>IF($J63="","",VLOOKUP($J63,'Tong hop'!$B$10:$P$19999,3,0))</f>
        <v/>
      </c>
      <c r="M63" s="209"/>
      <c r="N63" s="210">
        <f t="shared" si="2"/>
        <v>0</v>
      </c>
      <c r="O63" s="211"/>
      <c r="P63" s="212" t="str">
        <f>IF($J63="","",VLOOKUP($J63,'Tong hop'!$B$10:$L$19999,10,0))</f>
        <v/>
      </c>
      <c r="Q63" s="213" t="str">
        <f>IF($J63="","",VLOOKUP($J63,'Tong hop'!$B$10:$L$19999,11,0))</f>
        <v/>
      </c>
      <c r="R63" s="214"/>
      <c r="S63" s="214"/>
      <c r="T63" s="214"/>
      <c r="U63" s="214"/>
      <c r="V63" s="214"/>
      <c r="W63" s="214"/>
      <c r="X63" s="214"/>
      <c r="Y63" s="214"/>
      <c r="Z63" s="214"/>
    </row>
    <row r="64" ht="18.75" customHeight="1">
      <c r="A64" s="201"/>
      <c r="B64" s="207"/>
      <c r="C64" s="203"/>
      <c r="D64" s="204"/>
      <c r="E64" s="205" t="str">
        <f>IF($D64="","",VLOOKUP($D64,DMKH!$A$6:$D$20000,2,0))</f>
        <v/>
      </c>
      <c r="F64" s="205" t="str">
        <f>IF($D64="","",VLOOKUP($D64,DMKH!$A$6:$D$20000,3,0))</f>
        <v/>
      </c>
      <c r="G64" s="205" t="str">
        <f>IF($D64="","",VLOOKUP($D64,DMKH!$A$6:$D$20000,4,0))</f>
        <v/>
      </c>
      <c r="H64" s="207" t="s">
        <v>389</v>
      </c>
      <c r="I64" s="207" t="s">
        <v>422</v>
      </c>
      <c r="J64" s="201"/>
      <c r="K64" s="205" t="str">
        <f>IF($J64="","",VLOOKUP($J64,'Tong hop'!$B$10:$P$19999,2,0))</f>
        <v/>
      </c>
      <c r="L64" s="208" t="str">
        <f>IF($J64="","",VLOOKUP($J64,'Tong hop'!$B$10:$P$19999,3,0))</f>
        <v/>
      </c>
      <c r="M64" s="209"/>
      <c r="N64" s="210">
        <f t="shared" si="2"/>
        <v>0</v>
      </c>
      <c r="O64" s="211"/>
      <c r="P64" s="212" t="str">
        <f>IF($J64="","",VLOOKUP($J64,'Tong hop'!$B$10:$L$19999,10,0))</f>
        <v/>
      </c>
      <c r="Q64" s="213" t="str">
        <f>IF($J64="","",VLOOKUP($J64,'Tong hop'!$B$10:$L$19999,11,0))</f>
        <v/>
      </c>
      <c r="R64" s="214"/>
      <c r="S64" s="214"/>
      <c r="T64" s="214"/>
      <c r="U64" s="214"/>
      <c r="V64" s="214"/>
      <c r="W64" s="214"/>
      <c r="X64" s="214"/>
      <c r="Y64" s="214"/>
      <c r="Z64" s="214"/>
    </row>
    <row r="65" ht="18.75" customHeight="1">
      <c r="A65" s="201"/>
      <c r="B65" s="207"/>
      <c r="C65" s="203"/>
      <c r="D65" s="204"/>
      <c r="E65" s="205" t="str">
        <f>IF($D65="","",VLOOKUP($D65,DMKH!$A$6:$D$20000,2,0))</f>
        <v/>
      </c>
      <c r="F65" s="205" t="str">
        <f>IF($D65="","",VLOOKUP($D65,DMKH!$A$6:$D$20000,3,0))</f>
        <v/>
      </c>
      <c r="G65" s="205" t="str">
        <f>IF($D65="","",VLOOKUP($D65,DMKH!$A$6:$D$20000,4,0))</f>
        <v/>
      </c>
      <c r="H65" s="207" t="s">
        <v>389</v>
      </c>
      <c r="I65" s="207" t="s">
        <v>422</v>
      </c>
      <c r="J65" s="66"/>
      <c r="K65" s="205" t="str">
        <f>IF($J65="","",VLOOKUP($J65,'Tong hop'!$B$10:$P$19999,2,0))</f>
        <v/>
      </c>
      <c r="L65" s="208" t="str">
        <f>IF($J65="","",VLOOKUP($J65,'Tong hop'!$B$10:$P$19999,3,0))</f>
        <v/>
      </c>
      <c r="M65" s="209"/>
      <c r="N65" s="210">
        <f t="shared" si="2"/>
        <v>0</v>
      </c>
      <c r="O65" s="211"/>
      <c r="P65" s="212" t="str">
        <f>IF($J65="","",VLOOKUP($J65,'Tong hop'!$B$10:$L$19999,10,0))</f>
        <v/>
      </c>
      <c r="Q65" s="213" t="str">
        <f>IF($J65="","",VLOOKUP($J65,'Tong hop'!$B$10:$L$19999,11,0))</f>
        <v/>
      </c>
      <c r="R65" s="214"/>
      <c r="S65" s="214"/>
      <c r="T65" s="214"/>
      <c r="U65" s="214"/>
      <c r="V65" s="214"/>
      <c r="W65" s="214"/>
      <c r="X65" s="214"/>
      <c r="Y65" s="214"/>
      <c r="Z65" s="214"/>
    </row>
    <row r="66" ht="18.75" customHeight="1">
      <c r="A66" s="201"/>
      <c r="B66" s="207"/>
      <c r="C66" s="203"/>
      <c r="D66" s="204"/>
      <c r="E66" s="205" t="str">
        <f>IF($D66="","",VLOOKUP($D66,DMKH!$A$6:$D$20000,2,0))</f>
        <v/>
      </c>
      <c r="F66" s="205" t="str">
        <f>IF($D66="","",VLOOKUP($D66,DMKH!$A$6:$D$20000,3,0))</f>
        <v/>
      </c>
      <c r="G66" s="205" t="str">
        <f>IF($D66="","",VLOOKUP($D66,DMKH!$A$6:$D$20000,4,0))</f>
        <v/>
      </c>
      <c r="H66" s="207" t="s">
        <v>389</v>
      </c>
      <c r="I66" s="207" t="s">
        <v>422</v>
      </c>
      <c r="J66" s="217"/>
      <c r="K66" s="205" t="str">
        <f>IF($J66="","",VLOOKUP($J66,'Tong hop'!$B$10:$P$19999,2,0))</f>
        <v/>
      </c>
      <c r="L66" s="208" t="str">
        <f>IF($J66="","",VLOOKUP($J66,'Tong hop'!$B$10:$P$19999,3,0))</f>
        <v/>
      </c>
      <c r="M66" s="209"/>
      <c r="N66" s="210">
        <f t="shared" si="2"/>
        <v>0</v>
      </c>
      <c r="O66" s="211"/>
      <c r="P66" s="212" t="str">
        <f>IF($J66="","",VLOOKUP($J66,'Tong hop'!$B$10:$L$19999,10,0))</f>
        <v/>
      </c>
      <c r="Q66" s="213" t="str">
        <f>IF($J66="","",VLOOKUP($J66,'Tong hop'!$B$10:$L$19999,11,0))</f>
        <v/>
      </c>
      <c r="R66" s="214"/>
      <c r="S66" s="214"/>
      <c r="T66" s="214"/>
      <c r="U66" s="214"/>
      <c r="V66" s="214"/>
      <c r="W66" s="214"/>
      <c r="X66" s="214"/>
      <c r="Y66" s="214"/>
      <c r="Z66" s="214"/>
    </row>
    <row r="67" ht="18.75" customHeight="1">
      <c r="A67" s="201"/>
      <c r="B67" s="207"/>
      <c r="C67" s="203"/>
      <c r="D67" s="204"/>
      <c r="E67" s="205" t="str">
        <f>IF($D67="","",VLOOKUP($D67,DMKH!$A$6:$D$20000,2,0))</f>
        <v/>
      </c>
      <c r="F67" s="205" t="str">
        <f>IF($D67="","",VLOOKUP($D67,DMKH!$A$6:$D$20000,3,0))</f>
        <v/>
      </c>
      <c r="G67" s="205" t="str">
        <f>IF($D67="","",VLOOKUP($D67,DMKH!$A$6:$D$20000,4,0))</f>
        <v/>
      </c>
      <c r="H67" s="207" t="s">
        <v>389</v>
      </c>
      <c r="I67" s="207" t="s">
        <v>422</v>
      </c>
      <c r="J67" s="201"/>
      <c r="K67" s="205" t="str">
        <f>IF($J67="","",VLOOKUP($J67,'Tong hop'!$B$10:$P$19999,2,0))</f>
        <v/>
      </c>
      <c r="L67" s="208" t="str">
        <f>IF($J67="","",VLOOKUP($J67,'Tong hop'!$B$10:$P$19999,3,0))</f>
        <v/>
      </c>
      <c r="M67" s="209"/>
      <c r="N67" s="210">
        <f t="shared" si="2"/>
        <v>0</v>
      </c>
      <c r="O67" s="211"/>
      <c r="P67" s="212" t="str">
        <f>IF($J67="","",VLOOKUP($J67,'Tong hop'!$B$10:$L$19999,10,0))</f>
        <v/>
      </c>
      <c r="Q67" s="213" t="str">
        <f>IF($J67="","",VLOOKUP($J67,'Tong hop'!$B$10:$L$19999,11,0))</f>
        <v/>
      </c>
      <c r="R67" s="214"/>
      <c r="S67" s="214"/>
      <c r="T67" s="214"/>
      <c r="U67" s="214"/>
      <c r="V67" s="214"/>
      <c r="W67" s="214"/>
      <c r="X67" s="214"/>
      <c r="Y67" s="214"/>
      <c r="Z67" s="214"/>
    </row>
    <row r="68" ht="18.75" customHeight="1">
      <c r="A68" s="201"/>
      <c r="B68" s="207"/>
      <c r="C68" s="203"/>
      <c r="D68" s="204"/>
      <c r="E68" s="205" t="str">
        <f>IF($D68="","",VLOOKUP($D68,DMKH!$A$6:$D$20000,2,0))</f>
        <v/>
      </c>
      <c r="F68" s="205" t="str">
        <f>IF($D68="","",VLOOKUP($D68,DMKH!$A$6:$D$20000,3,0))</f>
        <v/>
      </c>
      <c r="G68" s="205" t="str">
        <f>IF($D68="","",VLOOKUP($D68,DMKH!$A$6:$D$20000,4,0))</f>
        <v/>
      </c>
      <c r="H68" s="207" t="s">
        <v>389</v>
      </c>
      <c r="I68" s="207" t="s">
        <v>422</v>
      </c>
      <c r="J68" s="201"/>
      <c r="K68" s="205" t="str">
        <f>IF($J68="","",VLOOKUP($J68,'Tong hop'!$B$10:$P$19999,2,0))</f>
        <v/>
      </c>
      <c r="L68" s="208" t="str">
        <f>IF($J68="","",VLOOKUP($J68,'Tong hop'!$B$10:$P$19999,3,0))</f>
        <v/>
      </c>
      <c r="M68" s="209"/>
      <c r="N68" s="210">
        <f t="shared" si="2"/>
        <v>0</v>
      </c>
      <c r="O68" s="211"/>
      <c r="P68" s="212" t="str">
        <f>IF($J68="","",VLOOKUP($J68,'Tong hop'!$B$10:$L$19999,10,0))</f>
        <v/>
      </c>
      <c r="Q68" s="213" t="str">
        <f>IF($J68="","",VLOOKUP($J68,'Tong hop'!$B$10:$L$19999,11,0))</f>
        <v/>
      </c>
      <c r="R68" s="214"/>
      <c r="S68" s="214"/>
      <c r="T68" s="214"/>
      <c r="U68" s="214"/>
      <c r="V68" s="214"/>
      <c r="W68" s="214"/>
      <c r="X68" s="214"/>
      <c r="Y68" s="214"/>
      <c r="Z68" s="214"/>
    </row>
    <row r="69" ht="18.75" customHeight="1">
      <c r="A69" s="201"/>
      <c r="B69" s="207"/>
      <c r="C69" s="203"/>
      <c r="D69" s="204"/>
      <c r="E69" s="205" t="str">
        <f>IF($D69="","",VLOOKUP($D69,DMKH!$A$6:$D$20000,2,0))</f>
        <v/>
      </c>
      <c r="F69" s="205" t="str">
        <f>IF($D69="","",VLOOKUP($D69,DMKH!$A$6:$D$20000,3,0))</f>
        <v/>
      </c>
      <c r="G69" s="205" t="str">
        <f>IF($D69="","",VLOOKUP($D69,DMKH!$A$6:$D$20000,4,0))</f>
        <v/>
      </c>
      <c r="H69" s="207" t="s">
        <v>389</v>
      </c>
      <c r="I69" s="207" t="s">
        <v>422</v>
      </c>
      <c r="J69" s="201"/>
      <c r="K69" s="205" t="str">
        <f>IF($J69="","",VLOOKUP($J69,'Tong hop'!$B$10:$P$19999,2,0))</f>
        <v/>
      </c>
      <c r="L69" s="208" t="str">
        <f>IF($J69="","",VLOOKUP($J69,'Tong hop'!$B$10:$P$19999,3,0))</f>
        <v/>
      </c>
      <c r="M69" s="209"/>
      <c r="N69" s="210">
        <f t="shared" si="2"/>
        <v>0</v>
      </c>
      <c r="O69" s="211"/>
      <c r="P69" s="212" t="str">
        <f>IF($J69="","",VLOOKUP($J69,'Tong hop'!$B$10:$L$19999,10,0))</f>
        <v/>
      </c>
      <c r="Q69" s="213" t="str">
        <f>IF($J69="","",VLOOKUP($J69,'Tong hop'!$B$10:$L$19999,11,0))</f>
        <v/>
      </c>
      <c r="R69" s="214"/>
      <c r="S69" s="214"/>
      <c r="T69" s="214"/>
      <c r="U69" s="214"/>
      <c r="V69" s="214"/>
      <c r="W69" s="214"/>
      <c r="X69" s="214"/>
      <c r="Y69" s="214"/>
      <c r="Z69" s="214"/>
    </row>
    <row r="70" ht="18.75" customHeight="1">
      <c r="A70" s="201"/>
      <c r="B70" s="207"/>
      <c r="C70" s="203"/>
      <c r="D70" s="204"/>
      <c r="E70" s="205" t="str">
        <f>IF($D70="","",VLOOKUP($D70,DMKH!$A$6:$D$20000,2,0))</f>
        <v/>
      </c>
      <c r="F70" s="205" t="str">
        <f>IF($D70="","",VLOOKUP($D70,DMKH!$A$6:$D$20000,3,0))</f>
        <v/>
      </c>
      <c r="G70" s="205" t="str">
        <f>IF($D70="","",VLOOKUP($D70,DMKH!$A$6:$D$20000,4,0))</f>
        <v/>
      </c>
      <c r="H70" s="207" t="s">
        <v>389</v>
      </c>
      <c r="I70" s="207" t="s">
        <v>422</v>
      </c>
      <c r="J70" s="201"/>
      <c r="K70" s="205" t="str">
        <f>IF($J70="","",VLOOKUP($J70,'Tong hop'!$B$10:$P$19999,2,0))</f>
        <v/>
      </c>
      <c r="L70" s="208" t="str">
        <f>IF($J70="","",VLOOKUP($J70,'Tong hop'!$B$10:$P$19999,3,0))</f>
        <v/>
      </c>
      <c r="M70" s="209"/>
      <c r="N70" s="210">
        <f t="shared" si="2"/>
        <v>0</v>
      </c>
      <c r="O70" s="211"/>
      <c r="P70" s="212" t="str">
        <f>IF($J70="","",VLOOKUP($J70,'Tong hop'!$B$10:$L$19999,10,0))</f>
        <v/>
      </c>
      <c r="Q70" s="213" t="str">
        <f>IF($J70="","",VLOOKUP($J70,'Tong hop'!$B$10:$L$19999,11,0))</f>
        <v/>
      </c>
      <c r="R70" s="214"/>
      <c r="S70" s="214"/>
      <c r="T70" s="214"/>
      <c r="U70" s="214"/>
      <c r="V70" s="214"/>
      <c r="W70" s="214"/>
      <c r="X70" s="214"/>
      <c r="Y70" s="214"/>
      <c r="Z70" s="214"/>
    </row>
    <row r="71" ht="18.75" customHeight="1">
      <c r="A71" s="201"/>
      <c r="B71" s="207"/>
      <c r="C71" s="203"/>
      <c r="D71" s="204"/>
      <c r="E71" s="205" t="str">
        <f>IF($D71="","",VLOOKUP($D71,DMKH!$A$6:$D$20000,2,0))</f>
        <v/>
      </c>
      <c r="F71" s="205" t="str">
        <f>IF($D71="","",VLOOKUP($D71,DMKH!$A$6:$D$20000,3,0))</f>
        <v/>
      </c>
      <c r="G71" s="205" t="str">
        <f>IF($D71="","",VLOOKUP($D71,DMKH!$A$6:$D$20000,4,0))</f>
        <v/>
      </c>
      <c r="H71" s="207"/>
      <c r="I71" s="207"/>
      <c r="J71" s="201"/>
      <c r="K71" s="205" t="str">
        <f>IF($J71="","",VLOOKUP($J71,'Tong hop'!$B$10:$P$19999,2,0))</f>
        <v/>
      </c>
      <c r="L71" s="208" t="str">
        <f>IF($J71="","",VLOOKUP($J71,'Tong hop'!$B$10:$P$19999,3,0))</f>
        <v/>
      </c>
      <c r="M71" s="209"/>
      <c r="N71" s="210">
        <f t="shared" si="2"/>
        <v>0</v>
      </c>
      <c r="O71" s="211"/>
      <c r="P71" s="212" t="str">
        <f>IF($J71="","",VLOOKUP($J71,'Tong hop'!$B$10:$L$19999,10,0))</f>
        <v/>
      </c>
      <c r="Q71" s="213" t="str">
        <f>IF($J71="","",VLOOKUP($J71,'Tong hop'!$B$10:$L$19999,11,0))</f>
        <v/>
      </c>
      <c r="R71" s="214"/>
      <c r="S71" s="214"/>
      <c r="T71" s="214"/>
      <c r="U71" s="214"/>
      <c r="V71" s="214"/>
      <c r="W71" s="214"/>
      <c r="X71" s="214"/>
      <c r="Y71" s="214"/>
      <c r="Z71" s="214"/>
    </row>
    <row r="72" ht="18.75" customHeight="1">
      <c r="A72" s="201"/>
      <c r="B72" s="207"/>
      <c r="C72" s="203"/>
      <c r="D72" s="204"/>
      <c r="E72" s="205" t="str">
        <f>IF($D72="","",VLOOKUP($D72,DMKH!$A$6:$D$20000,2,0))</f>
        <v/>
      </c>
      <c r="F72" s="205" t="str">
        <f>IF($D72="","",VLOOKUP($D72,DMKH!$A$6:$D$20000,3,0))</f>
        <v/>
      </c>
      <c r="G72" s="205" t="str">
        <f>IF($D72="","",VLOOKUP($D72,DMKH!$A$6:$D$20000,4,0))</f>
        <v/>
      </c>
      <c r="H72" s="207"/>
      <c r="I72" s="207"/>
      <c r="J72" s="201"/>
      <c r="K72" s="205" t="str">
        <f>IF($J72="","",VLOOKUP($J72,'Tong hop'!$B$10:$P$19999,2,0))</f>
        <v/>
      </c>
      <c r="L72" s="208" t="str">
        <f>IF($J72="","",VLOOKUP($J72,'Tong hop'!$B$10:$P$19999,3,0))</f>
        <v/>
      </c>
      <c r="M72" s="209"/>
      <c r="N72" s="210">
        <f t="shared" si="2"/>
        <v>0</v>
      </c>
      <c r="O72" s="211"/>
      <c r="P72" s="212" t="str">
        <f>IF($J72="","",VLOOKUP($J72,'Tong hop'!$B$10:$L$19999,10,0))</f>
        <v/>
      </c>
      <c r="Q72" s="213" t="str">
        <f>IF($J72="","",VLOOKUP($J72,'Tong hop'!$B$10:$L$19999,11,0))</f>
        <v/>
      </c>
      <c r="R72" s="214"/>
      <c r="S72" s="214"/>
      <c r="T72" s="214"/>
      <c r="U72" s="214"/>
      <c r="V72" s="214"/>
      <c r="W72" s="214"/>
      <c r="X72" s="214"/>
      <c r="Y72" s="214"/>
      <c r="Z72" s="214"/>
    </row>
    <row r="73" ht="18.75" customHeight="1">
      <c r="A73" s="201"/>
      <c r="B73" s="218"/>
      <c r="C73" s="203"/>
      <c r="D73" s="204"/>
      <c r="E73" s="205" t="str">
        <f>IF($D73="","",VLOOKUP($D73,DMKH!$A$6:$D$20000,2,0))</f>
        <v/>
      </c>
      <c r="F73" s="205" t="str">
        <f>IF($D73="","",VLOOKUP($D73,DMKH!$A$6:$D$20000,3,0))</f>
        <v/>
      </c>
      <c r="G73" s="205" t="str">
        <f>IF($D73="","",VLOOKUP($D73,DMKH!$A$6:$D$20000,4,0))</f>
        <v/>
      </c>
      <c r="H73" s="207"/>
      <c r="I73" s="207"/>
      <c r="J73" s="201"/>
      <c r="K73" s="205" t="str">
        <f>IF($J73="","",VLOOKUP($J73,'Tong hop'!$B$10:$P$19999,2,0))</f>
        <v/>
      </c>
      <c r="L73" s="208" t="str">
        <f>IF($J73="","",VLOOKUP($J73,'Tong hop'!$B$10:$P$19999,3,0))</f>
        <v/>
      </c>
      <c r="M73" s="209"/>
      <c r="N73" s="210">
        <f t="shared" si="2"/>
        <v>0</v>
      </c>
      <c r="O73" s="211"/>
      <c r="P73" s="212" t="str">
        <f>IF($J73="","",VLOOKUP($J73,'Tong hop'!$B$10:$L$19999,10,0))</f>
        <v/>
      </c>
      <c r="Q73" s="213" t="str">
        <f>IF($J73="","",VLOOKUP($J73,'Tong hop'!$B$10:$L$19999,11,0))</f>
        <v/>
      </c>
      <c r="R73" s="214"/>
      <c r="S73" s="214"/>
      <c r="T73" s="214"/>
      <c r="U73" s="214"/>
      <c r="V73" s="214"/>
      <c r="W73" s="214"/>
      <c r="X73" s="214"/>
      <c r="Y73" s="214"/>
      <c r="Z73" s="214"/>
    </row>
    <row r="74" ht="18.75" customHeight="1">
      <c r="A74" s="201"/>
      <c r="B74" s="218"/>
      <c r="C74" s="204"/>
      <c r="D74" s="204"/>
      <c r="E74" s="205" t="str">
        <f>IF($D74="","",VLOOKUP($D74,DMKH!$A$6:$D$20000,2,0))</f>
        <v/>
      </c>
      <c r="F74" s="205" t="str">
        <f>IF($D74="","",VLOOKUP($D74,DMKH!$A$6:$D$20000,3,0))</f>
        <v/>
      </c>
      <c r="G74" s="205" t="str">
        <f>IF($D74="","",VLOOKUP($D74,DMKH!$A$6:$D$20000,4,0))</f>
        <v/>
      </c>
      <c r="H74" s="207"/>
      <c r="I74" s="207"/>
      <c r="J74" s="201"/>
      <c r="K74" s="205" t="str">
        <f>IF($J74="","",VLOOKUP($J74,'Tong hop'!$B$10:$P$19999,2,0))</f>
        <v/>
      </c>
      <c r="L74" s="208" t="str">
        <f>IF($J74="","",VLOOKUP($J74,'Tong hop'!$B$10:$P$19999,3,0))</f>
        <v/>
      </c>
      <c r="M74" s="209"/>
      <c r="N74" s="210">
        <f t="shared" si="2"/>
        <v>0</v>
      </c>
      <c r="O74" s="211"/>
      <c r="P74" s="212" t="str">
        <f>IF($J74="","",VLOOKUP($J74,'Tong hop'!$B$10:$L$19999,10,0))</f>
        <v/>
      </c>
      <c r="Q74" s="213" t="str">
        <f>IF($J74="","",VLOOKUP($J74,'Tong hop'!$B$10:$L$19999,11,0))</f>
        <v/>
      </c>
      <c r="R74" s="214"/>
      <c r="S74" s="214"/>
      <c r="T74" s="214"/>
      <c r="U74" s="214"/>
      <c r="V74" s="214"/>
      <c r="W74" s="214"/>
      <c r="X74" s="214"/>
      <c r="Y74" s="214"/>
      <c r="Z74" s="214"/>
    </row>
    <row r="75" ht="18.75" customHeight="1">
      <c r="A75" s="201"/>
      <c r="B75" s="218"/>
      <c r="C75" s="204"/>
      <c r="D75" s="204"/>
      <c r="E75" s="205" t="str">
        <f>IF($D75="","",VLOOKUP($D75,DMKH!$A$6:$D$20000,2,0))</f>
        <v/>
      </c>
      <c r="F75" s="205" t="str">
        <f>IF($D75="","",VLOOKUP($D75,DMKH!$A$6:$D$20000,3,0))</f>
        <v/>
      </c>
      <c r="G75" s="205" t="str">
        <f>IF($D75="","",VLOOKUP($D75,DMKH!$A$6:$D$20000,4,0))</f>
        <v/>
      </c>
      <c r="H75" s="207"/>
      <c r="I75" s="207"/>
      <c r="J75" s="201"/>
      <c r="K75" s="205" t="str">
        <f>IF($J75="","",VLOOKUP($J75,'Tong hop'!$B$10:$P$19999,2,0))</f>
        <v/>
      </c>
      <c r="L75" s="208" t="str">
        <f>IF($J75="","",VLOOKUP($J75,'Tong hop'!$B$10:$P$19999,3,0))</f>
        <v/>
      </c>
      <c r="M75" s="209"/>
      <c r="N75" s="210">
        <f t="shared" si="2"/>
        <v>0</v>
      </c>
      <c r="O75" s="211"/>
      <c r="P75" s="212" t="str">
        <f>IF($J75="","",VLOOKUP($J75,'Tong hop'!$B$10:$L$19999,10,0))</f>
        <v/>
      </c>
      <c r="Q75" s="213" t="str">
        <f>IF($J75="","",VLOOKUP($J75,'Tong hop'!$B$10:$L$19999,11,0))</f>
        <v/>
      </c>
      <c r="R75" s="214"/>
      <c r="S75" s="214"/>
      <c r="T75" s="214"/>
      <c r="U75" s="214"/>
      <c r="V75" s="214"/>
      <c r="W75" s="214"/>
      <c r="X75" s="214"/>
      <c r="Y75" s="214"/>
      <c r="Z75" s="214"/>
    </row>
    <row r="76" ht="18.75" customHeight="1">
      <c r="A76" s="201"/>
      <c r="B76" s="218"/>
      <c r="C76" s="204"/>
      <c r="D76" s="204"/>
      <c r="E76" s="205" t="str">
        <f>IF($D76="","",VLOOKUP($D76,DMKH!$A$6:$D$20000,2,0))</f>
        <v/>
      </c>
      <c r="F76" s="205" t="str">
        <f>IF($D76="","",VLOOKUP($D76,DMKH!$A$6:$D$20000,3,0))</f>
        <v/>
      </c>
      <c r="G76" s="205" t="str">
        <f>IF($D76="","",VLOOKUP($D76,DMKH!$A$6:$D$20000,4,0))</f>
        <v/>
      </c>
      <c r="H76" s="207"/>
      <c r="I76" s="207"/>
      <c r="J76" s="201"/>
      <c r="K76" s="205" t="str">
        <f>IF($J76="","",VLOOKUP($J76,'Tong hop'!$B$10:$P$19999,2,0))</f>
        <v/>
      </c>
      <c r="L76" s="208" t="str">
        <f>IF($J76="","",VLOOKUP($J76,'Tong hop'!$B$10:$P$19999,3,0))</f>
        <v/>
      </c>
      <c r="M76" s="209"/>
      <c r="N76" s="210">
        <f t="shared" si="2"/>
        <v>0</v>
      </c>
      <c r="O76" s="211"/>
      <c r="P76" s="212" t="str">
        <f>IF($J76="","",VLOOKUP($J76,'Tong hop'!$B$10:$L$19999,10,0))</f>
        <v/>
      </c>
      <c r="Q76" s="213" t="str">
        <f>IF($J76="","",VLOOKUP($J76,'Tong hop'!$B$10:$L$19999,11,0))</f>
        <v/>
      </c>
      <c r="R76" s="214"/>
      <c r="S76" s="214"/>
      <c r="T76" s="214"/>
      <c r="U76" s="214"/>
      <c r="V76" s="214"/>
      <c r="W76" s="214"/>
      <c r="X76" s="214"/>
      <c r="Y76" s="214"/>
      <c r="Z76" s="214"/>
    </row>
    <row r="77" ht="18.75" customHeight="1">
      <c r="A77" s="201"/>
      <c r="B77" s="218"/>
      <c r="C77" s="204"/>
      <c r="D77" s="204"/>
      <c r="E77" s="205" t="str">
        <f>IF($D77="","",VLOOKUP($D77,DMKH!$A$6:$D$20000,2,0))</f>
        <v/>
      </c>
      <c r="F77" s="205" t="str">
        <f>IF($D77="","",VLOOKUP($D77,DMKH!$A$6:$D$20000,3,0))</f>
        <v/>
      </c>
      <c r="G77" s="205" t="str">
        <f>IF($D77="","",VLOOKUP($D77,DMKH!$A$6:$D$20000,4,0))</f>
        <v/>
      </c>
      <c r="H77" s="207"/>
      <c r="I77" s="207"/>
      <c r="J77" s="201"/>
      <c r="K77" s="205" t="str">
        <f>IF($J77="","",VLOOKUP($J77,'Tong hop'!$B$10:$P$19999,2,0))</f>
        <v/>
      </c>
      <c r="L77" s="208" t="str">
        <f>IF($J77="","",VLOOKUP($J77,'Tong hop'!$B$10:$P$19999,3,0))</f>
        <v/>
      </c>
      <c r="M77" s="209"/>
      <c r="N77" s="210">
        <f t="shared" si="2"/>
        <v>0</v>
      </c>
      <c r="O77" s="211"/>
      <c r="P77" s="212" t="str">
        <f>IF($J77="","",VLOOKUP($J77,'Tong hop'!$B$10:$L$19999,10,0))</f>
        <v/>
      </c>
      <c r="Q77" s="213" t="str">
        <f>IF($J77="","",VLOOKUP($J77,'Tong hop'!$B$10:$L$19999,11,0))</f>
        <v/>
      </c>
      <c r="R77" s="214"/>
      <c r="S77" s="214"/>
      <c r="T77" s="214"/>
      <c r="U77" s="214"/>
      <c r="V77" s="214"/>
      <c r="W77" s="214"/>
      <c r="X77" s="214"/>
      <c r="Y77" s="214"/>
      <c r="Z77" s="214"/>
    </row>
    <row r="78" ht="18.75" customHeight="1">
      <c r="A78" s="201"/>
      <c r="B78" s="218"/>
      <c r="C78" s="204"/>
      <c r="D78" s="204"/>
      <c r="E78" s="205" t="str">
        <f>IF($D78="","",VLOOKUP($D78,DMKH!$A$6:$D$20000,2,0))</f>
        <v/>
      </c>
      <c r="F78" s="205" t="str">
        <f>IF($D78="","",VLOOKUP($D78,DMKH!$A$6:$D$20000,3,0))</f>
        <v/>
      </c>
      <c r="G78" s="205" t="str">
        <f>IF($D78="","",VLOOKUP($D78,DMKH!$A$6:$D$20000,4,0))</f>
        <v/>
      </c>
      <c r="H78" s="207"/>
      <c r="I78" s="207"/>
      <c r="J78" s="201"/>
      <c r="K78" s="205" t="str">
        <f>IF($J78="","",VLOOKUP($J78,'Tong hop'!$B$10:$P$19999,2,0))</f>
        <v/>
      </c>
      <c r="L78" s="208" t="str">
        <f>IF($J78="","",VLOOKUP($J78,'Tong hop'!$B$10:$P$19999,3,0))</f>
        <v/>
      </c>
      <c r="M78" s="209"/>
      <c r="N78" s="210">
        <f t="shared" si="2"/>
        <v>0</v>
      </c>
      <c r="O78" s="211"/>
      <c r="P78" s="212" t="str">
        <f>IF($J78="","",VLOOKUP($J78,'Tong hop'!$B$10:$L$19999,10,0))</f>
        <v/>
      </c>
      <c r="Q78" s="213" t="str">
        <f>IF($J78="","",VLOOKUP($J78,'Tong hop'!$B$10:$L$19999,11,0))</f>
        <v/>
      </c>
      <c r="R78" s="214"/>
      <c r="S78" s="214"/>
      <c r="T78" s="214"/>
      <c r="U78" s="214"/>
      <c r="V78" s="214"/>
      <c r="W78" s="214"/>
      <c r="X78" s="214"/>
      <c r="Y78" s="214"/>
      <c r="Z78" s="214"/>
    </row>
    <row r="79" ht="18.75" customHeight="1">
      <c r="A79" s="201"/>
      <c r="B79" s="218"/>
      <c r="C79" s="204"/>
      <c r="D79" s="204"/>
      <c r="E79" s="205" t="str">
        <f>IF($D79="","",VLOOKUP($D79,DMKH!$A$6:$D$20000,2,0))</f>
        <v/>
      </c>
      <c r="F79" s="205" t="str">
        <f>IF($D79="","",VLOOKUP($D79,DMKH!$A$6:$D$20000,3,0))</f>
        <v/>
      </c>
      <c r="G79" s="205" t="str">
        <f>IF($D79="","",VLOOKUP($D79,DMKH!$A$6:$D$20000,4,0))</f>
        <v/>
      </c>
      <c r="H79" s="207"/>
      <c r="I79" s="207"/>
      <c r="J79" s="201"/>
      <c r="K79" s="205" t="str">
        <f>IF($J79="","",VLOOKUP($J79,'Tong hop'!$B$10:$P$19999,2,0))</f>
        <v/>
      </c>
      <c r="L79" s="208" t="str">
        <f>IF($J79="","",VLOOKUP($J79,'Tong hop'!$B$10:$P$19999,3,0))</f>
        <v/>
      </c>
      <c r="M79" s="209"/>
      <c r="N79" s="210">
        <f t="shared" si="2"/>
        <v>0</v>
      </c>
      <c r="O79" s="211"/>
      <c r="P79" s="212" t="str">
        <f>IF($J79="","",VLOOKUP($J79,'Tong hop'!$B$10:$L$19999,10,0))</f>
        <v/>
      </c>
      <c r="Q79" s="213" t="str">
        <f>IF($J79="","",VLOOKUP($J79,'Tong hop'!$B$10:$L$19999,11,0))</f>
        <v/>
      </c>
      <c r="R79" s="214"/>
      <c r="S79" s="214"/>
      <c r="T79" s="214"/>
      <c r="U79" s="214"/>
      <c r="V79" s="214"/>
      <c r="W79" s="214"/>
      <c r="X79" s="214"/>
      <c r="Y79" s="214"/>
      <c r="Z79" s="214"/>
    </row>
    <row r="80" ht="18.75" customHeight="1">
      <c r="A80" s="201"/>
      <c r="B80" s="218"/>
      <c r="C80" s="204"/>
      <c r="D80" s="204"/>
      <c r="E80" s="205" t="str">
        <f>IF($D80="","",VLOOKUP($D80,DMKH!$A$6:$D$20000,2,0))</f>
        <v/>
      </c>
      <c r="F80" s="205" t="str">
        <f>IF($D80="","",VLOOKUP($D80,DMKH!$A$6:$D$20000,3,0))</f>
        <v/>
      </c>
      <c r="G80" s="205" t="str">
        <f>IF($D80="","",VLOOKUP($D80,DMKH!$A$6:$D$20000,4,0))</f>
        <v/>
      </c>
      <c r="H80" s="207"/>
      <c r="I80" s="207"/>
      <c r="J80" s="201"/>
      <c r="K80" s="205" t="str">
        <f>IF($J80="","",VLOOKUP($J80,'Tong hop'!$B$10:$P$19999,2,0))</f>
        <v/>
      </c>
      <c r="L80" s="208" t="str">
        <f>IF($J80="","",VLOOKUP($J80,'Tong hop'!$B$10:$P$19999,3,0))</f>
        <v/>
      </c>
      <c r="M80" s="209"/>
      <c r="N80" s="210">
        <f t="shared" si="2"/>
        <v>0</v>
      </c>
      <c r="O80" s="211"/>
      <c r="P80" s="212" t="str">
        <f>IF($J80="","",VLOOKUP($J80,'Tong hop'!$B$10:$L$19999,10,0))</f>
        <v/>
      </c>
      <c r="Q80" s="213" t="str">
        <f>IF($J80="","",VLOOKUP($J80,'Tong hop'!$B$10:$L$19999,11,0))</f>
        <v/>
      </c>
      <c r="R80" s="214"/>
      <c r="S80" s="214"/>
      <c r="T80" s="214"/>
      <c r="U80" s="214"/>
      <c r="V80" s="214"/>
      <c r="W80" s="214"/>
      <c r="X80" s="214"/>
      <c r="Y80" s="214"/>
      <c r="Z80" s="214"/>
    </row>
    <row r="81" ht="18.75" customHeight="1">
      <c r="A81" s="201"/>
      <c r="B81" s="218"/>
      <c r="C81" s="204"/>
      <c r="D81" s="204"/>
      <c r="E81" s="205" t="str">
        <f>IF($D81="","",VLOOKUP($D81,DMKH!$A$6:$D$20000,2,0))</f>
        <v/>
      </c>
      <c r="F81" s="205" t="str">
        <f>IF($D81="","",VLOOKUP($D81,DMKH!$A$6:$D$20000,3,0))</f>
        <v/>
      </c>
      <c r="G81" s="205" t="str">
        <f>IF($D81="","",VLOOKUP($D81,DMKH!$A$6:$D$20000,4,0))</f>
        <v/>
      </c>
      <c r="H81" s="207"/>
      <c r="I81" s="207"/>
      <c r="J81" s="201"/>
      <c r="K81" s="205" t="str">
        <f>IF($J81="","",VLOOKUP($J81,'Tong hop'!$B$10:$P$19999,2,0))</f>
        <v/>
      </c>
      <c r="L81" s="208" t="str">
        <f>IF($J81="","",VLOOKUP($J81,'Tong hop'!$B$10:$P$19999,3,0))</f>
        <v/>
      </c>
      <c r="M81" s="209"/>
      <c r="N81" s="210">
        <f t="shared" si="2"/>
        <v>0</v>
      </c>
      <c r="O81" s="211"/>
      <c r="P81" s="212" t="str">
        <f>IF($J81="","",VLOOKUP($J81,'Tong hop'!$B$10:$L$19999,10,0))</f>
        <v/>
      </c>
      <c r="Q81" s="213" t="str">
        <f>IF($J81="","",VLOOKUP($J81,'Tong hop'!$B$10:$L$19999,11,0))</f>
        <v/>
      </c>
      <c r="R81" s="214"/>
      <c r="S81" s="214"/>
      <c r="T81" s="214"/>
      <c r="U81" s="214"/>
      <c r="V81" s="214"/>
      <c r="W81" s="214"/>
      <c r="X81" s="214"/>
      <c r="Y81" s="214"/>
      <c r="Z81" s="214"/>
    </row>
    <row r="82" ht="18.75" customHeight="1">
      <c r="A82" s="201"/>
      <c r="B82" s="218"/>
      <c r="C82" s="204"/>
      <c r="D82" s="204"/>
      <c r="E82" s="205" t="str">
        <f>IF($D82="","",VLOOKUP($D82,DMKH!$A$6:$D$20000,2,0))</f>
        <v/>
      </c>
      <c r="F82" s="205" t="str">
        <f>IF($D82="","",VLOOKUP($D82,DMKH!$A$6:$D$20000,3,0))</f>
        <v/>
      </c>
      <c r="G82" s="205" t="str">
        <f>IF($D82="","",VLOOKUP($D82,DMKH!$A$6:$D$20000,4,0))</f>
        <v/>
      </c>
      <c r="H82" s="207"/>
      <c r="I82" s="207"/>
      <c r="J82" s="201"/>
      <c r="K82" s="205" t="str">
        <f>IF($J82="","",VLOOKUP($J82,'Tong hop'!$B$10:$P$19999,2,0))</f>
        <v/>
      </c>
      <c r="L82" s="208" t="str">
        <f>IF($J82="","",VLOOKUP($J82,'Tong hop'!$B$10:$P$19999,3,0))</f>
        <v/>
      </c>
      <c r="M82" s="209"/>
      <c r="N82" s="210">
        <f t="shared" si="2"/>
        <v>0</v>
      </c>
      <c r="O82" s="211"/>
      <c r="P82" s="212" t="str">
        <f>IF($J82="","",VLOOKUP($J82,'Tong hop'!$B$10:$L$19999,10,0))</f>
        <v/>
      </c>
      <c r="Q82" s="213" t="str">
        <f>IF($J82="","",VLOOKUP($J82,'Tong hop'!$B$10:$L$19999,11,0))</f>
        <v/>
      </c>
      <c r="R82" s="214"/>
      <c r="S82" s="214"/>
      <c r="T82" s="214"/>
      <c r="U82" s="214"/>
      <c r="V82" s="214"/>
      <c r="W82" s="214"/>
      <c r="X82" s="214"/>
      <c r="Y82" s="214"/>
      <c r="Z82" s="214"/>
    </row>
    <row r="83" ht="18.75" customHeight="1">
      <c r="A83" s="201"/>
      <c r="B83" s="218"/>
      <c r="C83" s="204"/>
      <c r="D83" s="204"/>
      <c r="E83" s="205" t="str">
        <f>IF($D83="","",VLOOKUP($D83,DMKH!$A$6:$D$20000,2,0))</f>
        <v/>
      </c>
      <c r="F83" s="205" t="str">
        <f>IF($D83="","",VLOOKUP($D83,DMKH!$A$6:$D$20000,3,0))</f>
        <v/>
      </c>
      <c r="G83" s="205" t="str">
        <f>IF($D83="","",VLOOKUP($D83,DMKH!$A$6:$D$20000,4,0))</f>
        <v/>
      </c>
      <c r="H83" s="207"/>
      <c r="I83" s="207"/>
      <c r="J83" s="201"/>
      <c r="K83" s="205" t="str">
        <f>IF($J83="","",VLOOKUP($J83,'Tong hop'!$B$10:$P$19999,2,0))</f>
        <v/>
      </c>
      <c r="L83" s="208" t="str">
        <f>IF($J83="","",VLOOKUP($J83,'Tong hop'!$B$10:$P$19999,3,0))</f>
        <v/>
      </c>
      <c r="M83" s="209"/>
      <c r="N83" s="210">
        <f t="shared" si="2"/>
        <v>0</v>
      </c>
      <c r="O83" s="211"/>
      <c r="P83" s="212" t="str">
        <f>IF($J83="","",VLOOKUP($J83,'Tong hop'!$B$10:$L$19999,10,0))</f>
        <v/>
      </c>
      <c r="Q83" s="213" t="str">
        <f>IF($J83="","",VLOOKUP($J83,'Tong hop'!$B$10:$L$19999,11,0))</f>
        <v/>
      </c>
      <c r="R83" s="214"/>
      <c r="S83" s="214"/>
      <c r="T83" s="214"/>
      <c r="U83" s="214"/>
      <c r="V83" s="214"/>
      <c r="W83" s="214"/>
      <c r="X83" s="214"/>
      <c r="Y83" s="214"/>
      <c r="Z83" s="214"/>
    </row>
    <row r="84" ht="18.75" customHeight="1">
      <c r="A84" s="201"/>
      <c r="B84" s="218"/>
      <c r="C84" s="204"/>
      <c r="D84" s="204"/>
      <c r="E84" s="205" t="str">
        <f>IF($D84="","",VLOOKUP($D84,DMKH!$A$6:$D$20000,2,0))</f>
        <v/>
      </c>
      <c r="F84" s="205" t="str">
        <f>IF($D84="","",VLOOKUP($D84,DMKH!$A$6:$D$20000,3,0))</f>
        <v/>
      </c>
      <c r="G84" s="205" t="str">
        <f>IF($D84="","",VLOOKUP($D84,DMKH!$A$6:$D$20000,4,0))</f>
        <v/>
      </c>
      <c r="H84" s="207"/>
      <c r="I84" s="207"/>
      <c r="J84" s="201"/>
      <c r="K84" s="205" t="str">
        <f>IF($J84="","",VLOOKUP($J84,'Tong hop'!$B$10:$P$19999,2,0))</f>
        <v/>
      </c>
      <c r="L84" s="208" t="str">
        <f>IF($J84="","",VLOOKUP($J84,'Tong hop'!$B$10:$P$19999,3,0))</f>
        <v/>
      </c>
      <c r="M84" s="209"/>
      <c r="N84" s="210">
        <f t="shared" si="2"/>
        <v>0</v>
      </c>
      <c r="O84" s="211"/>
      <c r="P84" s="212" t="str">
        <f>IF($J84="","",VLOOKUP($J84,'Tong hop'!$B$10:$L$19999,10,0))</f>
        <v/>
      </c>
      <c r="Q84" s="213" t="str">
        <f>IF($J84="","",VLOOKUP($J84,'Tong hop'!$B$10:$L$19999,11,0))</f>
        <v/>
      </c>
      <c r="R84" s="214"/>
      <c r="S84" s="214"/>
      <c r="T84" s="214"/>
      <c r="U84" s="214"/>
      <c r="V84" s="214"/>
      <c r="W84" s="214"/>
      <c r="X84" s="214"/>
      <c r="Y84" s="214"/>
      <c r="Z84" s="214"/>
    </row>
    <row r="85" ht="18.75" customHeight="1">
      <c r="A85" s="201"/>
      <c r="B85" s="218"/>
      <c r="C85" s="204"/>
      <c r="D85" s="204"/>
      <c r="E85" s="205" t="str">
        <f>IF($D85="","",VLOOKUP($D85,DMKH!$A$6:$D$20000,2,0))</f>
        <v/>
      </c>
      <c r="F85" s="205" t="str">
        <f>IF($D85="","",VLOOKUP($D85,DMKH!$A$6:$D$20000,3,0))</f>
        <v/>
      </c>
      <c r="G85" s="205" t="str">
        <f>IF($D85="","",VLOOKUP($D85,DMKH!$A$6:$D$20000,4,0))</f>
        <v/>
      </c>
      <c r="H85" s="207"/>
      <c r="I85" s="207"/>
      <c r="J85" s="201"/>
      <c r="K85" s="205" t="str">
        <f>IF($J85="","",VLOOKUP($J85,'Tong hop'!$B$10:$P$19999,2,0))</f>
        <v/>
      </c>
      <c r="L85" s="208" t="str">
        <f>IF($J85="","",VLOOKUP($J85,'Tong hop'!$B$10:$P$19999,3,0))</f>
        <v/>
      </c>
      <c r="M85" s="209"/>
      <c r="N85" s="210">
        <f t="shared" si="2"/>
        <v>0</v>
      </c>
      <c r="O85" s="211"/>
      <c r="P85" s="212" t="str">
        <f>IF($J85="","",VLOOKUP($J85,'Tong hop'!$B$10:$L$19999,10,0))</f>
        <v/>
      </c>
      <c r="Q85" s="213" t="str">
        <f>IF($J85="","",VLOOKUP($J85,'Tong hop'!$B$10:$L$19999,11,0))</f>
        <v/>
      </c>
      <c r="R85" s="214"/>
      <c r="S85" s="214"/>
      <c r="T85" s="214"/>
      <c r="U85" s="214"/>
      <c r="V85" s="214"/>
      <c r="W85" s="214"/>
      <c r="X85" s="214"/>
      <c r="Y85" s="214"/>
      <c r="Z85" s="214"/>
    </row>
    <row r="86" ht="18.75" customHeight="1">
      <c r="A86" s="201"/>
      <c r="B86" s="218"/>
      <c r="C86" s="204"/>
      <c r="D86" s="204"/>
      <c r="E86" s="205" t="str">
        <f>IF($D86="","",VLOOKUP($D86,DMKH!$A$6:$D$20000,2,0))</f>
        <v/>
      </c>
      <c r="F86" s="205" t="str">
        <f>IF($D86="","",VLOOKUP($D86,DMKH!$A$6:$D$20000,3,0))</f>
        <v/>
      </c>
      <c r="G86" s="205" t="str">
        <f>IF($D86="","",VLOOKUP($D86,DMKH!$A$6:$D$20000,4,0))</f>
        <v/>
      </c>
      <c r="H86" s="207"/>
      <c r="I86" s="207"/>
      <c r="J86" s="201"/>
      <c r="K86" s="205" t="str">
        <f>IF($J86="","",VLOOKUP($J86,'Tong hop'!$B$10:$P$19999,2,0))</f>
        <v/>
      </c>
      <c r="L86" s="208" t="str">
        <f>IF($J86="","",VLOOKUP($J86,'Tong hop'!$B$10:$P$19999,3,0))</f>
        <v/>
      </c>
      <c r="M86" s="209"/>
      <c r="N86" s="210">
        <f t="shared" si="2"/>
        <v>0</v>
      </c>
      <c r="O86" s="211"/>
      <c r="P86" s="212" t="str">
        <f>IF($J86="","",VLOOKUP($J86,'Tong hop'!$B$10:$L$19999,10,0))</f>
        <v/>
      </c>
      <c r="Q86" s="213" t="str">
        <f>IF($J86="","",VLOOKUP($J86,'Tong hop'!$B$10:$L$19999,11,0))</f>
        <v/>
      </c>
      <c r="R86" s="214"/>
      <c r="S86" s="214"/>
      <c r="T86" s="214"/>
      <c r="U86" s="214"/>
      <c r="V86" s="214"/>
      <c r="W86" s="214"/>
      <c r="X86" s="214"/>
      <c r="Y86" s="214"/>
      <c r="Z86" s="214"/>
    </row>
    <row r="87" ht="18.75" customHeight="1">
      <c r="A87" s="201"/>
      <c r="B87" s="218"/>
      <c r="C87" s="204"/>
      <c r="D87" s="204"/>
      <c r="E87" s="205" t="str">
        <f>IF($D87="","",VLOOKUP($D87,DMKH!$A$6:$D$20000,2,0))</f>
        <v/>
      </c>
      <c r="F87" s="205" t="str">
        <f>IF($D87="","",VLOOKUP($D87,DMKH!$A$6:$D$20000,3,0))</f>
        <v/>
      </c>
      <c r="G87" s="205" t="str">
        <f>IF($D87="","",VLOOKUP($D87,DMKH!$A$6:$D$20000,4,0))</f>
        <v/>
      </c>
      <c r="H87" s="207"/>
      <c r="I87" s="207"/>
      <c r="J87" s="201"/>
      <c r="K87" s="205" t="str">
        <f>IF($J87="","",VLOOKUP($J87,'Tong hop'!$B$10:$P$19999,2,0))</f>
        <v/>
      </c>
      <c r="L87" s="208" t="str">
        <f>IF($J87="","",VLOOKUP($J87,'Tong hop'!$B$10:$P$19999,3,0))</f>
        <v/>
      </c>
      <c r="M87" s="209"/>
      <c r="N87" s="210">
        <f t="shared" si="2"/>
        <v>0</v>
      </c>
      <c r="O87" s="211"/>
      <c r="P87" s="212" t="str">
        <f>IF($J87="","",VLOOKUP($J87,'Tong hop'!$B$10:$L$19999,10,0))</f>
        <v/>
      </c>
      <c r="Q87" s="213" t="str">
        <f>IF($J87="","",VLOOKUP($J87,'Tong hop'!$B$10:$L$19999,11,0))</f>
        <v/>
      </c>
      <c r="R87" s="214"/>
      <c r="S87" s="214"/>
      <c r="T87" s="214"/>
      <c r="U87" s="214"/>
      <c r="V87" s="214"/>
      <c r="W87" s="214"/>
      <c r="X87" s="214"/>
      <c r="Y87" s="214"/>
      <c r="Z87" s="214"/>
    </row>
    <row r="88" ht="18.75" customHeight="1">
      <c r="A88" s="201"/>
      <c r="B88" s="218"/>
      <c r="C88" s="204"/>
      <c r="D88" s="204"/>
      <c r="E88" s="205" t="str">
        <f>IF($D88="","",VLOOKUP($D88,DMKH!$A$6:$D$20000,2,0))</f>
        <v/>
      </c>
      <c r="F88" s="205" t="str">
        <f>IF($D88="","",VLOOKUP($D88,DMKH!$A$6:$D$20000,3,0))</f>
        <v/>
      </c>
      <c r="G88" s="205" t="str">
        <f>IF($D88="","",VLOOKUP($D88,DMKH!$A$6:$D$20000,4,0))</f>
        <v/>
      </c>
      <c r="H88" s="207"/>
      <c r="I88" s="207"/>
      <c r="J88" s="201"/>
      <c r="K88" s="205" t="str">
        <f>IF($J88="","",VLOOKUP($J88,'Tong hop'!$B$10:$P$19999,2,0))</f>
        <v/>
      </c>
      <c r="L88" s="208" t="str">
        <f>IF($J88="","",VLOOKUP($J88,'Tong hop'!$B$10:$P$19999,3,0))</f>
        <v/>
      </c>
      <c r="M88" s="209"/>
      <c r="N88" s="210">
        <f t="shared" si="2"/>
        <v>0</v>
      </c>
      <c r="O88" s="211"/>
      <c r="P88" s="212" t="str">
        <f>IF($J88="","",VLOOKUP($J88,'Tong hop'!$B$10:$L$19999,10,0))</f>
        <v/>
      </c>
      <c r="Q88" s="213" t="str">
        <f>IF($J88="","",VLOOKUP($J88,'Tong hop'!$B$10:$L$19999,11,0))</f>
        <v/>
      </c>
      <c r="R88" s="214"/>
      <c r="S88" s="214"/>
      <c r="T88" s="214"/>
      <c r="U88" s="214"/>
      <c r="V88" s="214"/>
      <c r="W88" s="214"/>
      <c r="X88" s="214"/>
      <c r="Y88" s="214"/>
      <c r="Z88" s="214"/>
    </row>
    <row r="89" ht="18.75" customHeight="1">
      <c r="A89" s="201"/>
      <c r="B89" s="218"/>
      <c r="C89" s="204"/>
      <c r="D89" s="204"/>
      <c r="E89" s="205" t="str">
        <f>IF($D89="","",VLOOKUP($D89,DMKH!$A$6:$D$20000,2,0))</f>
        <v/>
      </c>
      <c r="F89" s="205" t="str">
        <f>IF($D89="","",VLOOKUP($D89,DMKH!$A$6:$D$20000,3,0))</f>
        <v/>
      </c>
      <c r="G89" s="205" t="str">
        <f>IF($D89="","",VLOOKUP($D89,DMKH!$A$6:$D$20000,4,0))</f>
        <v/>
      </c>
      <c r="H89" s="207"/>
      <c r="I89" s="207"/>
      <c r="J89" s="201"/>
      <c r="K89" s="205" t="str">
        <f>IF($J89="","",VLOOKUP($J89,'Tong hop'!$B$10:$P$19999,2,0))</f>
        <v/>
      </c>
      <c r="L89" s="208" t="str">
        <f>IF($J89="","",VLOOKUP($J89,'Tong hop'!$B$10:$P$19999,3,0))</f>
        <v/>
      </c>
      <c r="M89" s="209"/>
      <c r="N89" s="210">
        <f t="shared" si="2"/>
        <v>0</v>
      </c>
      <c r="O89" s="211"/>
      <c r="P89" s="212" t="str">
        <f>IF($J89="","",VLOOKUP($J89,'Tong hop'!$B$10:$L$19999,10,0))</f>
        <v/>
      </c>
      <c r="Q89" s="213" t="str">
        <f>IF($J89="","",VLOOKUP($J89,'Tong hop'!$B$10:$L$19999,11,0))</f>
        <v/>
      </c>
      <c r="R89" s="214"/>
      <c r="S89" s="214"/>
      <c r="T89" s="214"/>
      <c r="U89" s="214"/>
      <c r="V89" s="214"/>
      <c r="W89" s="214"/>
      <c r="X89" s="214"/>
      <c r="Y89" s="214"/>
      <c r="Z89" s="214"/>
    </row>
    <row r="90" ht="18.75" customHeight="1">
      <c r="A90" s="201"/>
      <c r="B90" s="218"/>
      <c r="C90" s="204"/>
      <c r="D90" s="204"/>
      <c r="E90" s="205" t="str">
        <f>IF($D90="","",VLOOKUP($D90,DMKH!$A$6:$D$20000,2,0))</f>
        <v/>
      </c>
      <c r="F90" s="205" t="str">
        <f>IF($D90="","",VLOOKUP($D90,DMKH!$A$6:$D$20000,3,0))</f>
        <v/>
      </c>
      <c r="G90" s="205" t="str">
        <f>IF($D90="","",VLOOKUP($D90,DMKH!$A$6:$D$20000,4,0))</f>
        <v/>
      </c>
      <c r="H90" s="207"/>
      <c r="I90" s="207"/>
      <c r="J90" s="201"/>
      <c r="K90" s="205" t="str">
        <f>IF($J90="","",VLOOKUP($J90,'Tong hop'!$B$10:$P$19999,2,0))</f>
        <v/>
      </c>
      <c r="L90" s="208" t="str">
        <f>IF($J90="","",VLOOKUP($J90,'Tong hop'!$B$10:$P$19999,3,0))</f>
        <v/>
      </c>
      <c r="M90" s="209"/>
      <c r="N90" s="210">
        <f t="shared" si="2"/>
        <v>0</v>
      </c>
      <c r="O90" s="211"/>
      <c r="P90" s="212" t="str">
        <f>IF($J90="","",VLOOKUP($J90,'Tong hop'!$B$10:$L$19999,10,0))</f>
        <v/>
      </c>
      <c r="Q90" s="213" t="str">
        <f>IF($J90="","",VLOOKUP($J90,'Tong hop'!$B$10:$L$19999,11,0))</f>
        <v/>
      </c>
      <c r="R90" s="214"/>
      <c r="S90" s="214"/>
      <c r="T90" s="214"/>
      <c r="U90" s="214"/>
      <c r="V90" s="214"/>
      <c r="W90" s="214"/>
      <c r="X90" s="214"/>
      <c r="Y90" s="214"/>
      <c r="Z90" s="214"/>
    </row>
    <row r="91" ht="18.75" customHeight="1">
      <c r="A91" s="201"/>
      <c r="B91" s="218"/>
      <c r="C91" s="204"/>
      <c r="D91" s="204"/>
      <c r="E91" s="205" t="str">
        <f>IF($D91="","",VLOOKUP($D91,DMKH!$A$6:$D$20000,2,0))</f>
        <v/>
      </c>
      <c r="F91" s="205" t="str">
        <f>IF($D91="","",VLOOKUP($D91,DMKH!$A$6:$D$20000,3,0))</f>
        <v/>
      </c>
      <c r="G91" s="205" t="str">
        <f>IF($D91="","",VLOOKUP($D91,DMKH!$A$6:$D$20000,4,0))</f>
        <v/>
      </c>
      <c r="H91" s="207"/>
      <c r="I91" s="207"/>
      <c r="J91" s="201"/>
      <c r="K91" s="205" t="str">
        <f>IF($J91="","",VLOOKUP($J91,'Tong hop'!$B$10:$P$19999,2,0))</f>
        <v/>
      </c>
      <c r="L91" s="208" t="str">
        <f>IF($J91="","",VLOOKUP($J91,'Tong hop'!$B$10:$P$19999,3,0))</f>
        <v/>
      </c>
      <c r="M91" s="209"/>
      <c r="N91" s="210">
        <f t="shared" si="2"/>
        <v>0</v>
      </c>
      <c r="O91" s="211"/>
      <c r="P91" s="212" t="str">
        <f>IF($J91="","",VLOOKUP($J91,'Tong hop'!$B$10:$L$19999,10,0))</f>
        <v/>
      </c>
      <c r="Q91" s="213" t="str">
        <f>IF($J91="","",VLOOKUP($J91,'Tong hop'!$B$10:$L$19999,11,0))</f>
        <v/>
      </c>
      <c r="R91" s="214"/>
      <c r="S91" s="214"/>
      <c r="T91" s="214"/>
      <c r="U91" s="214"/>
      <c r="V91" s="214"/>
      <c r="W91" s="214"/>
      <c r="X91" s="214"/>
      <c r="Y91" s="214"/>
      <c r="Z91" s="214"/>
    </row>
    <row r="92" ht="18.75" customHeight="1">
      <c r="A92" s="201"/>
      <c r="B92" s="218"/>
      <c r="C92" s="204"/>
      <c r="D92" s="204"/>
      <c r="E92" s="205" t="str">
        <f>IF($D92="","",VLOOKUP($D92,DMKH!$A$6:$D$20000,2,0))</f>
        <v/>
      </c>
      <c r="F92" s="205" t="str">
        <f>IF($D92="","",VLOOKUP($D92,DMKH!$A$6:$D$20000,3,0))</f>
        <v/>
      </c>
      <c r="G92" s="205" t="str">
        <f>IF($D92="","",VLOOKUP($D92,DMKH!$A$6:$D$20000,4,0))</f>
        <v/>
      </c>
      <c r="H92" s="207"/>
      <c r="I92" s="207"/>
      <c r="J92" s="201"/>
      <c r="K92" s="205" t="str">
        <f>IF($J92="","",VLOOKUP($J92,'Tong hop'!$B$10:$P$19999,2,0))</f>
        <v/>
      </c>
      <c r="L92" s="208" t="str">
        <f>IF($J92="","",VLOOKUP($J92,'Tong hop'!$B$10:$P$19999,3,0))</f>
        <v/>
      </c>
      <c r="M92" s="209"/>
      <c r="N92" s="210">
        <f t="shared" si="2"/>
        <v>0</v>
      </c>
      <c r="O92" s="211"/>
      <c r="P92" s="212" t="str">
        <f>IF($J92="","",VLOOKUP($J92,'Tong hop'!$B$10:$L$19999,10,0))</f>
        <v/>
      </c>
      <c r="Q92" s="213" t="str">
        <f>IF($J92="","",VLOOKUP($J92,'Tong hop'!$B$10:$L$19999,11,0))</f>
        <v/>
      </c>
      <c r="R92" s="214"/>
      <c r="S92" s="214"/>
      <c r="T92" s="214"/>
      <c r="U92" s="214"/>
      <c r="V92" s="214"/>
      <c r="W92" s="214"/>
      <c r="X92" s="214"/>
      <c r="Y92" s="214"/>
      <c r="Z92" s="214"/>
    </row>
    <row r="93" ht="18.75" customHeight="1">
      <c r="A93" s="201"/>
      <c r="B93" s="218"/>
      <c r="C93" s="204"/>
      <c r="D93" s="204"/>
      <c r="E93" s="205" t="str">
        <f>IF($D93="","",VLOOKUP($D93,DMKH!$A$6:$D$20000,2,0))</f>
        <v/>
      </c>
      <c r="F93" s="205" t="str">
        <f>IF($D93="","",VLOOKUP($D93,DMKH!$A$6:$D$20000,3,0))</f>
        <v/>
      </c>
      <c r="G93" s="205" t="str">
        <f>IF($D93="","",VLOOKUP($D93,DMKH!$A$6:$D$20000,4,0))</f>
        <v/>
      </c>
      <c r="H93" s="207"/>
      <c r="I93" s="207"/>
      <c r="J93" s="201"/>
      <c r="K93" s="205" t="str">
        <f>IF($J93="","",VLOOKUP($J93,'Tong hop'!$B$10:$P$19999,2,0))</f>
        <v/>
      </c>
      <c r="L93" s="208" t="str">
        <f>IF($J93="","",VLOOKUP($J93,'Tong hop'!$B$10:$P$19999,3,0))</f>
        <v/>
      </c>
      <c r="M93" s="209"/>
      <c r="N93" s="210">
        <f t="shared" si="2"/>
        <v>0</v>
      </c>
      <c r="O93" s="211"/>
      <c r="P93" s="212" t="str">
        <f>IF($J93="","",VLOOKUP($J93,'Tong hop'!$B$10:$L$19999,10,0))</f>
        <v/>
      </c>
      <c r="Q93" s="213" t="str">
        <f>IF($J93="","",VLOOKUP($J93,'Tong hop'!$B$10:$L$19999,11,0))</f>
        <v/>
      </c>
      <c r="R93" s="214"/>
      <c r="S93" s="214"/>
      <c r="T93" s="214"/>
      <c r="U93" s="214"/>
      <c r="V93" s="214"/>
      <c r="W93" s="214"/>
      <c r="X93" s="214"/>
      <c r="Y93" s="214"/>
      <c r="Z93" s="214"/>
    </row>
    <row r="94" ht="18.75" customHeight="1">
      <c r="A94" s="201"/>
      <c r="B94" s="218"/>
      <c r="C94" s="204"/>
      <c r="D94" s="204"/>
      <c r="E94" s="205" t="str">
        <f>IF($D94="","",VLOOKUP($D94,DMKH!$A$6:$D$20000,2,0))</f>
        <v/>
      </c>
      <c r="F94" s="205" t="str">
        <f>IF($D94="","",VLOOKUP($D94,DMKH!$A$6:$D$20000,3,0))</f>
        <v/>
      </c>
      <c r="G94" s="205" t="str">
        <f>IF($D94="","",VLOOKUP($D94,DMKH!$A$6:$D$20000,4,0))</f>
        <v/>
      </c>
      <c r="H94" s="207"/>
      <c r="I94" s="207"/>
      <c r="J94" s="201"/>
      <c r="K94" s="205" t="str">
        <f>IF($J94="","",VLOOKUP($J94,'Tong hop'!$B$10:$P$19999,2,0))</f>
        <v/>
      </c>
      <c r="L94" s="208" t="str">
        <f>IF($J94="","",VLOOKUP($J94,'Tong hop'!$B$10:$P$19999,3,0))</f>
        <v/>
      </c>
      <c r="M94" s="209"/>
      <c r="N94" s="210">
        <f t="shared" si="2"/>
        <v>0</v>
      </c>
      <c r="O94" s="211"/>
      <c r="P94" s="212" t="str">
        <f>IF($J94="","",VLOOKUP($J94,'Tong hop'!$B$10:$L$19999,10,0))</f>
        <v/>
      </c>
      <c r="Q94" s="213" t="str">
        <f>IF($J94="","",VLOOKUP($J94,'Tong hop'!$B$10:$L$19999,11,0))</f>
        <v/>
      </c>
      <c r="R94" s="214"/>
      <c r="S94" s="214"/>
      <c r="T94" s="214"/>
      <c r="U94" s="214"/>
      <c r="V94" s="214"/>
      <c r="W94" s="214"/>
      <c r="X94" s="214"/>
      <c r="Y94" s="214"/>
      <c r="Z94" s="214"/>
    </row>
    <row r="95" ht="18.75" customHeight="1">
      <c r="A95" s="201"/>
      <c r="B95" s="218"/>
      <c r="C95" s="204"/>
      <c r="D95" s="204"/>
      <c r="E95" s="205" t="str">
        <f>IF($D95="","",VLOOKUP($D95,DMKH!$A$6:$D$20000,2,0))</f>
        <v/>
      </c>
      <c r="F95" s="205" t="str">
        <f>IF($D95="","",VLOOKUP($D95,DMKH!$A$6:$D$20000,3,0))</f>
        <v/>
      </c>
      <c r="G95" s="205" t="str">
        <f>IF($D95="","",VLOOKUP($D95,DMKH!$A$6:$D$20000,4,0))</f>
        <v/>
      </c>
      <c r="H95" s="207"/>
      <c r="I95" s="207"/>
      <c r="J95" s="201"/>
      <c r="K95" s="205" t="str">
        <f>IF($J95="","",VLOOKUP($J95,'Tong hop'!$B$10:$P$19999,2,0))</f>
        <v/>
      </c>
      <c r="L95" s="208" t="str">
        <f>IF($J95="","",VLOOKUP($J95,'Tong hop'!$B$10:$P$19999,3,0))</f>
        <v/>
      </c>
      <c r="M95" s="209"/>
      <c r="N95" s="210">
        <f t="shared" si="2"/>
        <v>0</v>
      </c>
      <c r="O95" s="211"/>
      <c r="P95" s="212" t="str">
        <f>IF($J95="","",VLOOKUP($J95,'Tong hop'!$B$10:$L$19999,10,0))</f>
        <v/>
      </c>
      <c r="Q95" s="213" t="str">
        <f>IF($J95="","",VLOOKUP($J95,'Tong hop'!$B$10:$L$19999,11,0))</f>
        <v/>
      </c>
      <c r="R95" s="214"/>
      <c r="S95" s="214"/>
      <c r="T95" s="214"/>
      <c r="U95" s="214"/>
      <c r="V95" s="214"/>
      <c r="W95" s="214"/>
      <c r="X95" s="214"/>
      <c r="Y95" s="214"/>
      <c r="Z95" s="214"/>
    </row>
    <row r="96" ht="18.75" customHeight="1">
      <c r="A96" s="201"/>
      <c r="B96" s="218"/>
      <c r="C96" s="204"/>
      <c r="D96" s="204"/>
      <c r="E96" s="205" t="str">
        <f>IF($D96="","",VLOOKUP($D96,DMKH!$A$6:$D$20000,2,0))</f>
        <v/>
      </c>
      <c r="F96" s="205" t="str">
        <f>IF($D96="","",VLOOKUP($D96,DMKH!$A$6:$D$20000,3,0))</f>
        <v/>
      </c>
      <c r="G96" s="205" t="str">
        <f>IF($D96="","",VLOOKUP($D96,DMKH!$A$6:$D$20000,4,0))</f>
        <v/>
      </c>
      <c r="H96" s="207"/>
      <c r="I96" s="207"/>
      <c r="J96" s="201"/>
      <c r="K96" s="205" t="str">
        <f>IF($J96="","",VLOOKUP($J96,'Tong hop'!$B$10:$P$19999,2,0))</f>
        <v/>
      </c>
      <c r="L96" s="208" t="str">
        <f>IF($J96="","",VLOOKUP($J96,'Tong hop'!$B$10:$P$19999,3,0))</f>
        <v/>
      </c>
      <c r="M96" s="209"/>
      <c r="N96" s="210">
        <f t="shared" si="2"/>
        <v>0</v>
      </c>
      <c r="O96" s="211"/>
      <c r="P96" s="212" t="str">
        <f>IF($J96="","",VLOOKUP($J96,'Tong hop'!$B$10:$L$19999,10,0))</f>
        <v/>
      </c>
      <c r="Q96" s="213" t="str">
        <f>IF($J96="","",VLOOKUP($J96,'Tong hop'!$B$10:$L$19999,11,0))</f>
        <v/>
      </c>
      <c r="R96" s="214"/>
      <c r="S96" s="214"/>
      <c r="T96" s="214"/>
      <c r="U96" s="214"/>
      <c r="V96" s="214"/>
      <c r="W96" s="214"/>
      <c r="X96" s="214"/>
      <c r="Y96" s="214"/>
      <c r="Z96" s="214"/>
    </row>
    <row r="97" ht="18.75" customHeight="1">
      <c r="A97" s="201"/>
      <c r="B97" s="218"/>
      <c r="C97" s="204"/>
      <c r="D97" s="204"/>
      <c r="E97" s="205" t="str">
        <f>IF($D97="","",VLOOKUP($D97,DMKH!$A$6:$D$20000,2,0))</f>
        <v/>
      </c>
      <c r="F97" s="205" t="str">
        <f>IF($D97="","",VLOOKUP($D97,DMKH!$A$6:$D$20000,3,0))</f>
        <v/>
      </c>
      <c r="G97" s="205" t="str">
        <f>IF($D97="","",VLOOKUP($D97,DMKH!$A$6:$D$20000,4,0))</f>
        <v/>
      </c>
      <c r="H97" s="207"/>
      <c r="I97" s="207"/>
      <c r="J97" s="201"/>
      <c r="K97" s="205" t="str">
        <f>IF($J97="","",VLOOKUP($J97,'Tong hop'!$B$10:$P$19999,2,0))</f>
        <v/>
      </c>
      <c r="L97" s="208" t="str">
        <f>IF($J97="","",VLOOKUP($J97,'Tong hop'!$B$10:$P$19999,3,0))</f>
        <v/>
      </c>
      <c r="M97" s="209"/>
      <c r="N97" s="210">
        <f t="shared" si="2"/>
        <v>0</v>
      </c>
      <c r="O97" s="211"/>
      <c r="P97" s="212" t="str">
        <f>IF($J97="","",VLOOKUP($J97,'Tong hop'!$B$10:$L$19999,10,0))</f>
        <v/>
      </c>
      <c r="Q97" s="213" t="str">
        <f>IF($J97="","",VLOOKUP($J97,'Tong hop'!$B$10:$L$19999,11,0))</f>
        <v/>
      </c>
      <c r="R97" s="214"/>
      <c r="S97" s="214"/>
      <c r="T97" s="214"/>
      <c r="U97" s="214"/>
      <c r="V97" s="214"/>
      <c r="W97" s="214"/>
      <c r="X97" s="214"/>
      <c r="Y97" s="214"/>
      <c r="Z97" s="214"/>
    </row>
    <row r="98" ht="18.75" customHeight="1">
      <c r="A98" s="201"/>
      <c r="B98" s="218"/>
      <c r="C98" s="204"/>
      <c r="D98" s="204"/>
      <c r="E98" s="205" t="str">
        <f>IF($D98="","",VLOOKUP($D98,DMKH!$A$6:$D$20000,2,0))</f>
        <v/>
      </c>
      <c r="F98" s="205" t="str">
        <f>IF($D98="","",VLOOKUP($D98,DMKH!$A$6:$D$20000,3,0))</f>
        <v/>
      </c>
      <c r="G98" s="205" t="str">
        <f>IF($D98="","",VLOOKUP($D98,DMKH!$A$6:$D$20000,4,0))</f>
        <v/>
      </c>
      <c r="H98" s="207"/>
      <c r="I98" s="207"/>
      <c r="J98" s="201"/>
      <c r="K98" s="205" t="str">
        <f>IF($J98="","",VLOOKUP($J98,'Tong hop'!$B$10:$P$19999,2,0))</f>
        <v/>
      </c>
      <c r="L98" s="208" t="str">
        <f>IF($J98="","",VLOOKUP($J98,'Tong hop'!$B$10:$P$19999,3,0))</f>
        <v/>
      </c>
      <c r="M98" s="209"/>
      <c r="N98" s="210">
        <f t="shared" si="2"/>
        <v>0</v>
      </c>
      <c r="O98" s="211"/>
      <c r="P98" s="212" t="str">
        <f>IF($J98="","",VLOOKUP($J98,'Tong hop'!$B$10:$L$19999,10,0))</f>
        <v/>
      </c>
      <c r="Q98" s="213" t="str">
        <f>IF($J98="","",VLOOKUP($J98,'Tong hop'!$B$10:$L$19999,11,0))</f>
        <v/>
      </c>
      <c r="R98" s="214"/>
      <c r="S98" s="214"/>
      <c r="T98" s="214"/>
      <c r="U98" s="214"/>
      <c r="V98" s="214"/>
      <c r="W98" s="214"/>
      <c r="X98" s="214"/>
      <c r="Y98" s="214"/>
      <c r="Z98" s="214"/>
    </row>
    <row r="99" ht="18.75" customHeight="1">
      <c r="A99" s="201"/>
      <c r="B99" s="218"/>
      <c r="C99" s="204"/>
      <c r="D99" s="204"/>
      <c r="E99" s="205" t="str">
        <f>IF($D99="","",VLOOKUP($D99,DMKH!$A$6:$D$20000,2,0))</f>
        <v/>
      </c>
      <c r="F99" s="205" t="str">
        <f>IF($D99="","",VLOOKUP($D99,DMKH!$A$6:$D$20000,3,0))</f>
        <v/>
      </c>
      <c r="G99" s="205" t="str">
        <f>IF($D99="","",VLOOKUP($D99,DMKH!$A$6:$D$20000,4,0))</f>
        <v/>
      </c>
      <c r="H99" s="207"/>
      <c r="I99" s="207"/>
      <c r="J99" s="201"/>
      <c r="K99" s="205" t="str">
        <f>IF($J99="","",VLOOKUP($J99,'Tong hop'!$B$10:$P$19999,2,0))</f>
        <v/>
      </c>
      <c r="L99" s="208" t="str">
        <f>IF($J99="","",VLOOKUP($J99,'Tong hop'!$B$10:$P$19999,3,0))</f>
        <v/>
      </c>
      <c r="M99" s="209"/>
      <c r="N99" s="210">
        <f t="shared" si="2"/>
        <v>0</v>
      </c>
      <c r="O99" s="211"/>
      <c r="P99" s="212" t="str">
        <f>IF($J99="","",VLOOKUP($J99,'Tong hop'!$B$10:$L$19999,10,0))</f>
        <v/>
      </c>
      <c r="Q99" s="213" t="str">
        <f>IF($J99="","",VLOOKUP($J99,'Tong hop'!$B$10:$L$19999,11,0))</f>
        <v/>
      </c>
      <c r="R99" s="214"/>
      <c r="S99" s="214"/>
      <c r="T99" s="214"/>
      <c r="U99" s="214"/>
      <c r="V99" s="214"/>
      <c r="W99" s="214"/>
      <c r="X99" s="214"/>
      <c r="Y99" s="214"/>
      <c r="Z99" s="214"/>
    </row>
    <row r="100" ht="18.75" customHeight="1">
      <c r="A100" s="201"/>
      <c r="B100" s="218"/>
      <c r="C100" s="204"/>
      <c r="D100" s="204"/>
      <c r="E100" s="205" t="str">
        <f>IF($D100="","",VLOOKUP($D100,DMKH!$A$6:$D$20000,2,0))</f>
        <v/>
      </c>
      <c r="F100" s="205" t="str">
        <f>IF($D100="","",VLOOKUP($D100,DMKH!$A$6:$D$20000,3,0))</f>
        <v/>
      </c>
      <c r="G100" s="205" t="str">
        <f>IF($D100="","",VLOOKUP($D100,DMKH!$A$6:$D$20000,4,0))</f>
        <v/>
      </c>
      <c r="H100" s="207"/>
      <c r="I100" s="207"/>
      <c r="J100" s="201"/>
      <c r="K100" s="205" t="str">
        <f>IF($J100="","",VLOOKUP($J100,'Tong hop'!$B$10:$P$19999,2,0))</f>
        <v/>
      </c>
      <c r="L100" s="208" t="str">
        <f>IF($J100="","",VLOOKUP($J100,'Tong hop'!$B$10:$P$19999,3,0))</f>
        <v/>
      </c>
      <c r="M100" s="209"/>
      <c r="N100" s="210">
        <f t="shared" si="2"/>
        <v>0</v>
      </c>
      <c r="O100" s="211"/>
      <c r="P100" s="212" t="str">
        <f>IF($J100="","",VLOOKUP($J100,'Tong hop'!$B$10:$L$19999,10,0))</f>
        <v/>
      </c>
      <c r="Q100" s="213" t="str">
        <f>IF($J100="","",VLOOKUP($J100,'Tong hop'!$B$10:$L$19999,11,0))</f>
        <v/>
      </c>
      <c r="R100" s="214"/>
      <c r="S100" s="214"/>
      <c r="T100" s="214"/>
      <c r="U100" s="214"/>
      <c r="V100" s="214"/>
      <c r="W100" s="214"/>
      <c r="X100" s="214"/>
      <c r="Y100" s="214"/>
      <c r="Z100" s="214"/>
    </row>
    <row r="101" ht="18.75" customHeight="1">
      <c r="A101" s="201"/>
      <c r="B101" s="218"/>
      <c r="C101" s="204"/>
      <c r="D101" s="204"/>
      <c r="E101" s="205" t="str">
        <f>IF($D101="","",VLOOKUP($D101,DMKH!$A$6:$D$20000,2,0))</f>
        <v/>
      </c>
      <c r="F101" s="205" t="str">
        <f>IF($D101="","",VLOOKUP($D101,DMKH!$A$6:$D$20000,3,0))</f>
        <v/>
      </c>
      <c r="G101" s="205" t="str">
        <f>IF($D101="","",VLOOKUP($D101,DMKH!$A$6:$D$20000,4,0))</f>
        <v/>
      </c>
      <c r="H101" s="207"/>
      <c r="I101" s="207"/>
      <c r="J101" s="201"/>
      <c r="K101" s="205" t="str">
        <f>IF($J101="","",VLOOKUP($J101,'Tong hop'!$B$10:$P$19999,2,0))</f>
        <v/>
      </c>
      <c r="L101" s="208" t="str">
        <f>IF($J101="","",VLOOKUP($J101,'Tong hop'!$B$10:$P$19999,3,0))</f>
        <v/>
      </c>
      <c r="M101" s="209"/>
      <c r="N101" s="210">
        <f t="shared" si="2"/>
        <v>0</v>
      </c>
      <c r="O101" s="211"/>
      <c r="P101" s="212" t="str">
        <f>IF($J101="","",VLOOKUP($J101,'Tong hop'!$B$10:$L$19999,10,0))</f>
        <v/>
      </c>
      <c r="Q101" s="213" t="str">
        <f>IF($J101="","",VLOOKUP($J101,'Tong hop'!$B$10:$L$19999,11,0))</f>
        <v/>
      </c>
      <c r="R101" s="214"/>
      <c r="S101" s="214"/>
      <c r="T101" s="214"/>
      <c r="U101" s="214"/>
      <c r="V101" s="214"/>
      <c r="W101" s="214"/>
      <c r="X101" s="214"/>
      <c r="Y101" s="214"/>
      <c r="Z101" s="214"/>
    </row>
    <row r="102" ht="18.75" customHeight="1">
      <c r="A102" s="201"/>
      <c r="B102" s="218"/>
      <c r="C102" s="204"/>
      <c r="D102" s="204"/>
      <c r="E102" s="205" t="str">
        <f>IF($D102="","",VLOOKUP($D102,DMKH!$A$6:$D$20000,2,0))</f>
        <v/>
      </c>
      <c r="F102" s="205" t="str">
        <f>IF($D102="","",VLOOKUP($D102,DMKH!$A$6:$D$20000,3,0))</f>
        <v/>
      </c>
      <c r="G102" s="205" t="str">
        <f>IF($D102="","",VLOOKUP($D102,DMKH!$A$6:$D$20000,4,0))</f>
        <v/>
      </c>
      <c r="H102" s="207"/>
      <c r="I102" s="207"/>
      <c r="J102" s="201"/>
      <c r="K102" s="205" t="str">
        <f>IF($J102="","",VLOOKUP($J102,'Tong hop'!$B$10:$P$19999,2,0))</f>
        <v/>
      </c>
      <c r="L102" s="208" t="str">
        <f>IF($J102="","",VLOOKUP($J102,'Tong hop'!$B$10:$P$19999,3,0))</f>
        <v/>
      </c>
      <c r="M102" s="209"/>
      <c r="N102" s="210">
        <f t="shared" si="2"/>
        <v>0</v>
      </c>
      <c r="O102" s="211"/>
      <c r="P102" s="212" t="str">
        <f>IF($J102="","",VLOOKUP($J102,'Tong hop'!$B$10:$L$19999,10,0))</f>
        <v/>
      </c>
      <c r="Q102" s="213" t="str">
        <f>IF($J102="","",VLOOKUP($J102,'Tong hop'!$B$10:$L$19999,11,0))</f>
        <v/>
      </c>
      <c r="R102" s="214"/>
      <c r="S102" s="214"/>
      <c r="T102" s="214"/>
      <c r="U102" s="214"/>
      <c r="V102" s="214"/>
      <c r="W102" s="214"/>
      <c r="X102" s="214"/>
      <c r="Y102" s="214"/>
      <c r="Z102" s="214"/>
    </row>
    <row r="103" ht="18.75" customHeight="1">
      <c r="A103" s="201"/>
      <c r="B103" s="218"/>
      <c r="C103" s="204"/>
      <c r="D103" s="204"/>
      <c r="E103" s="205" t="str">
        <f>IF($D103="","",VLOOKUP($D103,DMKH!$A$6:$D$20000,2,0))</f>
        <v/>
      </c>
      <c r="F103" s="205" t="str">
        <f>IF($D103="","",VLOOKUP($D103,DMKH!$A$6:$D$20000,3,0))</f>
        <v/>
      </c>
      <c r="G103" s="205" t="str">
        <f>IF($D103="","",VLOOKUP($D103,DMKH!$A$6:$D$20000,4,0))</f>
        <v/>
      </c>
      <c r="H103" s="207"/>
      <c r="I103" s="207"/>
      <c r="J103" s="201"/>
      <c r="K103" s="205" t="str">
        <f>IF($J103="","",VLOOKUP($J103,'Tong hop'!$B$10:$P$19999,2,0))</f>
        <v/>
      </c>
      <c r="L103" s="208" t="str">
        <f>IF($J103="","",VLOOKUP($J103,'Tong hop'!$B$10:$P$19999,3,0))</f>
        <v/>
      </c>
      <c r="M103" s="209"/>
      <c r="N103" s="210">
        <f t="shared" si="2"/>
        <v>0</v>
      </c>
      <c r="O103" s="211"/>
      <c r="P103" s="212" t="str">
        <f>IF($J103="","",VLOOKUP($J103,'Tong hop'!$B$10:$L$19999,10,0))</f>
        <v/>
      </c>
      <c r="Q103" s="213" t="str">
        <f>IF($J103="","",VLOOKUP($J103,'Tong hop'!$B$10:$L$19999,11,0))</f>
        <v/>
      </c>
      <c r="R103" s="214"/>
      <c r="S103" s="214"/>
      <c r="T103" s="214"/>
      <c r="U103" s="214"/>
      <c r="V103" s="214"/>
      <c r="W103" s="214"/>
      <c r="X103" s="214"/>
      <c r="Y103" s="214"/>
      <c r="Z103" s="214"/>
    </row>
    <row r="104" ht="18.75" customHeight="1">
      <c r="A104" s="201"/>
      <c r="B104" s="218"/>
      <c r="C104" s="204"/>
      <c r="D104" s="204"/>
      <c r="E104" s="205" t="str">
        <f>IF($D104="","",VLOOKUP($D104,DMKH!$A$6:$D$20000,2,0))</f>
        <v/>
      </c>
      <c r="F104" s="205" t="str">
        <f>IF($D104="","",VLOOKUP($D104,DMKH!$A$6:$D$20000,3,0))</f>
        <v/>
      </c>
      <c r="G104" s="205" t="str">
        <f>IF($D104="","",VLOOKUP($D104,DMKH!$A$6:$D$20000,4,0))</f>
        <v/>
      </c>
      <c r="H104" s="207"/>
      <c r="I104" s="207"/>
      <c r="J104" s="201"/>
      <c r="K104" s="205" t="str">
        <f>IF($J104="","",VLOOKUP($J104,'Tong hop'!$B$10:$P$19999,2,0))</f>
        <v/>
      </c>
      <c r="L104" s="208" t="str">
        <f>IF($J104="","",VLOOKUP($J104,'Tong hop'!$B$10:$P$19999,3,0))</f>
        <v/>
      </c>
      <c r="M104" s="209"/>
      <c r="N104" s="210">
        <f t="shared" si="2"/>
        <v>0</v>
      </c>
      <c r="O104" s="211"/>
      <c r="P104" s="212" t="str">
        <f>IF($J104="","",VLOOKUP($J104,'Tong hop'!$B$10:$L$19999,10,0))</f>
        <v/>
      </c>
      <c r="Q104" s="213" t="str">
        <f>IF($J104="","",VLOOKUP($J104,'Tong hop'!$B$10:$L$19999,11,0))</f>
        <v/>
      </c>
      <c r="R104" s="214"/>
      <c r="S104" s="214"/>
      <c r="T104" s="214"/>
      <c r="U104" s="214"/>
      <c r="V104" s="214"/>
      <c r="W104" s="214"/>
      <c r="X104" s="214"/>
      <c r="Y104" s="214"/>
      <c r="Z104" s="214"/>
    </row>
    <row r="105" ht="18.75" customHeight="1">
      <c r="A105" s="201"/>
      <c r="B105" s="218"/>
      <c r="C105" s="204"/>
      <c r="D105" s="204"/>
      <c r="E105" s="205" t="str">
        <f>IF($D105="","",VLOOKUP($D105,DMKH!$A$6:$D$20000,2,0))</f>
        <v/>
      </c>
      <c r="F105" s="205" t="str">
        <f>IF($D105="","",VLOOKUP($D105,DMKH!$A$6:$D$20000,3,0))</f>
        <v/>
      </c>
      <c r="G105" s="205" t="str">
        <f>IF($D105="","",VLOOKUP($D105,DMKH!$A$6:$D$20000,4,0))</f>
        <v/>
      </c>
      <c r="H105" s="207"/>
      <c r="I105" s="207"/>
      <c r="J105" s="201"/>
      <c r="K105" s="205" t="str">
        <f>IF($J105="","",VLOOKUP($J105,'Tong hop'!$B$10:$P$19999,2,0))</f>
        <v/>
      </c>
      <c r="L105" s="208" t="str">
        <f>IF($J105="","",VLOOKUP($J105,'Tong hop'!$B$10:$P$19999,3,0))</f>
        <v/>
      </c>
      <c r="M105" s="209"/>
      <c r="N105" s="210">
        <f t="shared" si="2"/>
        <v>0</v>
      </c>
      <c r="O105" s="211"/>
      <c r="P105" s="212" t="str">
        <f>IF($J105="","",VLOOKUP($J105,'Tong hop'!$B$10:$L$19999,10,0))</f>
        <v/>
      </c>
      <c r="Q105" s="213" t="str">
        <f>IF($J105="","",VLOOKUP($J105,'Tong hop'!$B$10:$L$19999,11,0))</f>
        <v/>
      </c>
      <c r="R105" s="214"/>
      <c r="S105" s="214"/>
      <c r="T105" s="214"/>
      <c r="U105" s="214"/>
      <c r="V105" s="214"/>
      <c r="W105" s="214"/>
      <c r="X105" s="214"/>
      <c r="Y105" s="214"/>
      <c r="Z105" s="214"/>
    </row>
    <row r="106" ht="18.75" customHeight="1">
      <c r="A106" s="201"/>
      <c r="B106" s="218"/>
      <c r="C106" s="204"/>
      <c r="D106" s="204"/>
      <c r="E106" s="205" t="str">
        <f>IF($D106="","",VLOOKUP($D106,DMKH!$A$6:$D$20000,2,0))</f>
        <v/>
      </c>
      <c r="F106" s="205" t="str">
        <f>IF($D106="","",VLOOKUP($D106,DMKH!$A$6:$D$20000,3,0))</f>
        <v/>
      </c>
      <c r="G106" s="205" t="str">
        <f>IF($D106="","",VLOOKUP($D106,DMKH!$A$6:$D$20000,4,0))</f>
        <v/>
      </c>
      <c r="H106" s="207"/>
      <c r="I106" s="207"/>
      <c r="J106" s="201"/>
      <c r="K106" s="205" t="str">
        <f>IF($J106="","",VLOOKUP($J106,'Tong hop'!$B$10:$P$19999,2,0))</f>
        <v/>
      </c>
      <c r="L106" s="208" t="str">
        <f>IF($J106="","",VLOOKUP($J106,'Tong hop'!$B$10:$P$19999,3,0))</f>
        <v/>
      </c>
      <c r="M106" s="209"/>
      <c r="N106" s="210">
        <f t="shared" si="2"/>
        <v>0</v>
      </c>
      <c r="O106" s="211"/>
      <c r="P106" s="212" t="str">
        <f>IF($J106="","",VLOOKUP($J106,'Tong hop'!$B$10:$L$19999,10,0))</f>
        <v/>
      </c>
      <c r="Q106" s="213" t="str">
        <f>IF($J106="","",VLOOKUP($J106,'Tong hop'!$B$10:$L$19999,11,0))</f>
        <v/>
      </c>
      <c r="R106" s="214"/>
      <c r="S106" s="214"/>
      <c r="T106" s="214"/>
      <c r="U106" s="214"/>
      <c r="V106" s="214"/>
      <c r="W106" s="214"/>
      <c r="X106" s="214"/>
      <c r="Y106" s="214"/>
      <c r="Z106" s="214"/>
    </row>
    <row r="107" ht="18.75" customHeight="1">
      <c r="A107" s="201"/>
      <c r="B107" s="218"/>
      <c r="C107" s="204"/>
      <c r="D107" s="204"/>
      <c r="E107" s="205" t="str">
        <f>IF($D107="","",VLOOKUP($D107,DMKH!$A$6:$D$20000,2,0))</f>
        <v/>
      </c>
      <c r="F107" s="205" t="str">
        <f>IF($D107="","",VLOOKUP($D107,DMKH!$A$6:$D$20000,3,0))</f>
        <v/>
      </c>
      <c r="G107" s="205" t="str">
        <f>IF($D107="","",VLOOKUP($D107,DMKH!$A$6:$D$20000,4,0))</f>
        <v/>
      </c>
      <c r="H107" s="207"/>
      <c r="I107" s="207"/>
      <c r="J107" s="201"/>
      <c r="K107" s="205" t="str">
        <f>IF($J107="","",VLOOKUP($J107,'Tong hop'!$B$10:$P$19999,2,0))</f>
        <v/>
      </c>
      <c r="L107" s="208" t="str">
        <f>IF($J107="","",VLOOKUP($J107,'Tong hop'!$B$10:$P$19999,3,0))</f>
        <v/>
      </c>
      <c r="M107" s="209"/>
      <c r="N107" s="210">
        <f t="shared" si="2"/>
        <v>0</v>
      </c>
      <c r="O107" s="211"/>
      <c r="P107" s="212" t="str">
        <f>IF($J107="","",VLOOKUP($J107,'Tong hop'!$B$10:$L$19999,10,0))</f>
        <v/>
      </c>
      <c r="Q107" s="213" t="str">
        <f>IF($J107="","",VLOOKUP($J107,'Tong hop'!$B$10:$L$19999,11,0))</f>
        <v/>
      </c>
      <c r="R107" s="214"/>
      <c r="S107" s="214"/>
      <c r="T107" s="214"/>
      <c r="U107" s="214"/>
      <c r="V107" s="214"/>
      <c r="W107" s="214"/>
      <c r="X107" s="214"/>
      <c r="Y107" s="214"/>
      <c r="Z107" s="214"/>
    </row>
    <row r="108" ht="18.75" customHeight="1">
      <c r="A108" s="201"/>
      <c r="B108" s="218"/>
      <c r="C108" s="204"/>
      <c r="D108" s="204"/>
      <c r="E108" s="205" t="str">
        <f>IF($D108="","",VLOOKUP($D108,DMKH!$A$6:$D$20000,2,0))</f>
        <v/>
      </c>
      <c r="F108" s="205" t="str">
        <f>IF($D108="","",VLOOKUP($D108,DMKH!$A$6:$D$20000,3,0))</f>
        <v/>
      </c>
      <c r="G108" s="205" t="str">
        <f>IF($D108="","",VLOOKUP($D108,DMKH!$A$6:$D$20000,4,0))</f>
        <v/>
      </c>
      <c r="H108" s="207"/>
      <c r="I108" s="207"/>
      <c r="J108" s="201"/>
      <c r="K108" s="205" t="str">
        <f>IF($J108="","",VLOOKUP($J108,'Tong hop'!$B$10:$P$19999,2,0))</f>
        <v/>
      </c>
      <c r="L108" s="208" t="str">
        <f>IF($J108="","",VLOOKUP($J108,'Tong hop'!$B$10:$P$19999,3,0))</f>
        <v/>
      </c>
      <c r="M108" s="209"/>
      <c r="N108" s="210">
        <f t="shared" si="2"/>
        <v>0</v>
      </c>
      <c r="O108" s="211"/>
      <c r="P108" s="212" t="str">
        <f>IF($J108="","",VLOOKUP($J108,'Tong hop'!$B$10:$L$19999,10,0))</f>
        <v/>
      </c>
      <c r="Q108" s="213" t="str">
        <f>IF($J108="","",VLOOKUP($J108,'Tong hop'!$B$10:$L$19999,11,0))</f>
        <v/>
      </c>
      <c r="R108" s="214"/>
      <c r="S108" s="214"/>
      <c r="T108" s="214"/>
      <c r="U108" s="214"/>
      <c r="V108" s="214"/>
      <c r="W108" s="214"/>
      <c r="X108" s="214"/>
      <c r="Y108" s="214"/>
      <c r="Z108" s="214"/>
    </row>
    <row r="109" ht="18.75" customHeight="1">
      <c r="A109" s="201"/>
      <c r="B109" s="218"/>
      <c r="C109" s="204"/>
      <c r="D109" s="204"/>
      <c r="E109" s="205" t="str">
        <f>IF($D109="","",VLOOKUP($D109,DMKH!$A$6:$D$20000,2,0))</f>
        <v/>
      </c>
      <c r="F109" s="205" t="str">
        <f>IF($D109="","",VLOOKUP($D109,DMKH!$A$6:$D$20000,3,0))</f>
        <v/>
      </c>
      <c r="G109" s="205" t="str">
        <f>IF($D109="","",VLOOKUP($D109,DMKH!$A$6:$D$20000,4,0))</f>
        <v/>
      </c>
      <c r="H109" s="207"/>
      <c r="I109" s="207"/>
      <c r="J109" s="201"/>
      <c r="K109" s="205" t="str">
        <f>IF($J109="","",VLOOKUP($J109,'Tong hop'!$B$10:$P$19999,2,0))</f>
        <v/>
      </c>
      <c r="L109" s="208" t="str">
        <f>IF($J109="","",VLOOKUP($J109,'Tong hop'!$B$10:$P$19999,3,0))</f>
        <v/>
      </c>
      <c r="M109" s="209"/>
      <c r="N109" s="210">
        <f t="shared" si="2"/>
        <v>0</v>
      </c>
      <c r="O109" s="211"/>
      <c r="P109" s="212" t="str">
        <f>IF($J109="","",VLOOKUP($J109,'Tong hop'!$B$10:$L$19999,10,0))</f>
        <v/>
      </c>
      <c r="Q109" s="213" t="str">
        <f>IF($J109="","",VLOOKUP($J109,'Tong hop'!$B$10:$L$19999,11,0))</f>
        <v/>
      </c>
      <c r="R109" s="214"/>
      <c r="S109" s="214"/>
      <c r="T109" s="214"/>
      <c r="U109" s="214"/>
      <c r="V109" s="214"/>
      <c r="W109" s="214"/>
      <c r="X109" s="214"/>
      <c r="Y109" s="214"/>
      <c r="Z109" s="214"/>
    </row>
    <row r="110" ht="18.75" customHeight="1">
      <c r="A110" s="201"/>
      <c r="B110" s="218"/>
      <c r="C110" s="204"/>
      <c r="D110" s="204"/>
      <c r="E110" s="205" t="str">
        <f>IF($D110="","",VLOOKUP($D110,DMKH!$A$6:$D$20000,2,0))</f>
        <v/>
      </c>
      <c r="F110" s="205" t="str">
        <f>IF($D110="","",VLOOKUP($D110,DMKH!$A$6:$D$20000,3,0))</f>
        <v/>
      </c>
      <c r="G110" s="205" t="str">
        <f>IF($D110="","",VLOOKUP($D110,DMKH!$A$6:$D$20000,4,0))</f>
        <v/>
      </c>
      <c r="H110" s="207"/>
      <c r="I110" s="207"/>
      <c r="J110" s="201"/>
      <c r="K110" s="205" t="str">
        <f>IF($J110="","",VLOOKUP($J110,'Tong hop'!$B$10:$P$19999,2,0))</f>
        <v/>
      </c>
      <c r="L110" s="208" t="str">
        <f>IF($J110="","",VLOOKUP($J110,'Tong hop'!$B$10:$P$19999,3,0))</f>
        <v/>
      </c>
      <c r="M110" s="209"/>
      <c r="N110" s="210">
        <f t="shared" si="2"/>
        <v>0</v>
      </c>
      <c r="O110" s="211"/>
      <c r="P110" s="212" t="str">
        <f>IF($J110="","",VLOOKUP($J110,'Tong hop'!$B$10:$L$19999,10,0))</f>
        <v/>
      </c>
      <c r="Q110" s="213" t="str">
        <f>IF($J110="","",VLOOKUP($J110,'Tong hop'!$B$10:$L$19999,11,0))</f>
        <v/>
      </c>
      <c r="R110" s="214"/>
      <c r="S110" s="214"/>
      <c r="T110" s="214"/>
      <c r="U110" s="214"/>
      <c r="V110" s="214"/>
      <c r="W110" s="214"/>
      <c r="X110" s="214"/>
      <c r="Y110" s="214"/>
      <c r="Z110" s="214"/>
    </row>
    <row r="111" ht="18.75" customHeight="1">
      <c r="A111" s="201"/>
      <c r="B111" s="218"/>
      <c r="C111" s="204"/>
      <c r="D111" s="204"/>
      <c r="E111" s="205" t="str">
        <f>IF($D111="","",VLOOKUP($D111,DMKH!$A$6:$D$20000,2,0))</f>
        <v/>
      </c>
      <c r="F111" s="205" t="str">
        <f>IF($D111="","",VLOOKUP($D111,DMKH!$A$6:$D$20000,3,0))</f>
        <v/>
      </c>
      <c r="G111" s="205" t="str">
        <f>IF($D111="","",VLOOKUP($D111,DMKH!$A$6:$D$20000,4,0))</f>
        <v/>
      </c>
      <c r="H111" s="207"/>
      <c r="I111" s="207"/>
      <c r="J111" s="201"/>
      <c r="K111" s="205" t="str">
        <f>IF($J111="","",VLOOKUP($J111,'Tong hop'!$B$10:$P$19999,2,0))</f>
        <v/>
      </c>
      <c r="L111" s="208" t="str">
        <f>IF($J111="","",VLOOKUP($J111,'Tong hop'!$B$10:$P$19999,3,0))</f>
        <v/>
      </c>
      <c r="M111" s="209"/>
      <c r="N111" s="210">
        <f t="shared" si="2"/>
        <v>0</v>
      </c>
      <c r="O111" s="211"/>
      <c r="P111" s="212" t="str">
        <f>IF($J111="","",VLOOKUP($J111,'Tong hop'!$B$10:$L$19999,10,0))</f>
        <v/>
      </c>
      <c r="Q111" s="213" t="str">
        <f>IF($J111="","",VLOOKUP($J111,'Tong hop'!$B$10:$L$19999,11,0))</f>
        <v/>
      </c>
      <c r="R111" s="214"/>
      <c r="S111" s="214"/>
      <c r="T111" s="214"/>
      <c r="U111" s="214"/>
      <c r="V111" s="214"/>
      <c r="W111" s="214"/>
      <c r="X111" s="214"/>
      <c r="Y111" s="214"/>
      <c r="Z111" s="214"/>
    </row>
    <row r="112" ht="18.75" customHeight="1">
      <c r="A112" s="201"/>
      <c r="B112" s="218"/>
      <c r="C112" s="204"/>
      <c r="D112" s="204"/>
      <c r="E112" s="205" t="str">
        <f>IF($D112="","",VLOOKUP($D112,DMKH!$A$6:$D$20000,2,0))</f>
        <v/>
      </c>
      <c r="F112" s="205" t="str">
        <f>IF($D112="","",VLOOKUP($D112,DMKH!$A$6:$D$20000,3,0))</f>
        <v/>
      </c>
      <c r="G112" s="205" t="str">
        <f>IF($D112="","",VLOOKUP($D112,DMKH!$A$6:$D$20000,4,0))</f>
        <v/>
      </c>
      <c r="H112" s="207"/>
      <c r="I112" s="207"/>
      <c r="J112" s="201"/>
      <c r="K112" s="205" t="str">
        <f>IF($J112="","",VLOOKUP($J112,'Tong hop'!$B$10:$P$19999,2,0))</f>
        <v/>
      </c>
      <c r="L112" s="208" t="str">
        <f>IF($J112="","",VLOOKUP($J112,'Tong hop'!$B$10:$P$19999,3,0))</f>
        <v/>
      </c>
      <c r="M112" s="209"/>
      <c r="N112" s="210">
        <f t="shared" si="2"/>
        <v>0</v>
      </c>
      <c r="O112" s="211"/>
      <c r="P112" s="212" t="str">
        <f>IF($J112="","",VLOOKUP($J112,'Tong hop'!$B$10:$L$19999,10,0))</f>
        <v/>
      </c>
      <c r="Q112" s="213" t="str">
        <f>IF($J112="","",VLOOKUP($J112,'Tong hop'!$B$10:$L$19999,11,0))</f>
        <v/>
      </c>
      <c r="R112" s="214"/>
      <c r="S112" s="214"/>
      <c r="T112" s="214"/>
      <c r="U112" s="214"/>
      <c r="V112" s="214"/>
      <c r="W112" s="214"/>
      <c r="X112" s="214"/>
      <c r="Y112" s="214"/>
      <c r="Z112" s="214"/>
    </row>
    <row r="113" ht="18.75" customHeight="1">
      <c r="A113" s="201"/>
      <c r="B113" s="218"/>
      <c r="C113" s="204"/>
      <c r="D113" s="204"/>
      <c r="E113" s="205" t="str">
        <f>IF($D113="","",VLOOKUP($D113,DMKH!$A$6:$D$20000,2,0))</f>
        <v/>
      </c>
      <c r="F113" s="205" t="str">
        <f>IF($D113="","",VLOOKUP($D113,DMKH!$A$6:$D$20000,3,0))</f>
        <v/>
      </c>
      <c r="G113" s="205" t="str">
        <f>IF($D113="","",VLOOKUP($D113,DMKH!$A$6:$D$20000,4,0))</f>
        <v/>
      </c>
      <c r="H113" s="207"/>
      <c r="I113" s="207"/>
      <c r="J113" s="201"/>
      <c r="K113" s="205" t="str">
        <f>IF($J113="","",VLOOKUP($J113,'Tong hop'!$B$10:$P$19999,2,0))</f>
        <v/>
      </c>
      <c r="L113" s="208" t="str">
        <f>IF($J113="","",VLOOKUP($J113,'Tong hop'!$B$10:$P$19999,3,0))</f>
        <v/>
      </c>
      <c r="M113" s="209"/>
      <c r="N113" s="210">
        <f t="shared" si="2"/>
        <v>0</v>
      </c>
      <c r="O113" s="211"/>
      <c r="P113" s="212" t="str">
        <f>IF($J113="","",VLOOKUP($J113,'Tong hop'!$B$10:$L$19999,10,0))</f>
        <v/>
      </c>
      <c r="Q113" s="213" t="str">
        <f>IF($J113="","",VLOOKUP($J113,'Tong hop'!$B$10:$L$19999,11,0))</f>
        <v/>
      </c>
      <c r="R113" s="214"/>
      <c r="S113" s="214"/>
      <c r="T113" s="214"/>
      <c r="U113" s="214"/>
      <c r="V113" s="214"/>
      <c r="W113" s="214"/>
      <c r="X113" s="214"/>
      <c r="Y113" s="214"/>
      <c r="Z113" s="214"/>
    </row>
    <row r="114" ht="18.75" customHeight="1">
      <c r="A114" s="201"/>
      <c r="B114" s="218"/>
      <c r="C114" s="204"/>
      <c r="D114" s="204"/>
      <c r="E114" s="205" t="str">
        <f>IF($D114="","",VLOOKUP($D114,DMKH!$A$6:$D$20000,2,0))</f>
        <v/>
      </c>
      <c r="F114" s="205" t="str">
        <f>IF($D114="","",VLOOKUP($D114,DMKH!$A$6:$D$20000,3,0))</f>
        <v/>
      </c>
      <c r="G114" s="205" t="str">
        <f>IF($D114="","",VLOOKUP($D114,DMKH!$A$6:$D$20000,4,0))</f>
        <v/>
      </c>
      <c r="H114" s="207"/>
      <c r="I114" s="207"/>
      <c r="J114" s="201"/>
      <c r="K114" s="205" t="str">
        <f>IF($J114="","",VLOOKUP($J114,'Tong hop'!$B$10:$P$19999,2,0))</f>
        <v/>
      </c>
      <c r="L114" s="208" t="str">
        <f>IF($J114="","",VLOOKUP($J114,'Tong hop'!$B$10:$P$19999,3,0))</f>
        <v/>
      </c>
      <c r="M114" s="209"/>
      <c r="N114" s="210">
        <f t="shared" si="2"/>
        <v>0</v>
      </c>
      <c r="O114" s="211"/>
      <c r="P114" s="212" t="str">
        <f>IF($J114="","",VLOOKUP($J114,'Tong hop'!$B$10:$L$19999,10,0))</f>
        <v/>
      </c>
      <c r="Q114" s="213" t="str">
        <f>IF($J114="","",VLOOKUP($J114,'Tong hop'!$B$10:$L$19999,11,0))</f>
        <v/>
      </c>
      <c r="R114" s="214"/>
      <c r="S114" s="214"/>
      <c r="T114" s="214"/>
      <c r="U114" s="214"/>
      <c r="V114" s="214"/>
      <c r="W114" s="214"/>
      <c r="X114" s="214"/>
      <c r="Y114" s="214"/>
      <c r="Z114" s="214"/>
    </row>
    <row r="115" ht="18.75" customHeight="1">
      <c r="A115" s="201"/>
      <c r="B115" s="218"/>
      <c r="C115" s="204"/>
      <c r="D115" s="204"/>
      <c r="E115" s="205" t="str">
        <f>IF($D115="","",VLOOKUP($D115,DMKH!$A$6:$D$20000,2,0))</f>
        <v/>
      </c>
      <c r="F115" s="205" t="str">
        <f>IF($D115="","",VLOOKUP($D115,DMKH!$A$6:$D$20000,3,0))</f>
        <v/>
      </c>
      <c r="G115" s="205" t="str">
        <f>IF($D115="","",VLOOKUP($D115,DMKH!$A$6:$D$20000,4,0))</f>
        <v/>
      </c>
      <c r="H115" s="207"/>
      <c r="I115" s="207"/>
      <c r="J115" s="201"/>
      <c r="K115" s="205" t="str">
        <f>IF($J115="","",VLOOKUP($J115,'Tong hop'!$B$10:$P$19999,2,0))</f>
        <v/>
      </c>
      <c r="L115" s="208" t="str">
        <f>IF($J115="","",VLOOKUP($J115,'Tong hop'!$B$10:$P$19999,3,0))</f>
        <v/>
      </c>
      <c r="M115" s="209"/>
      <c r="N115" s="210">
        <f t="shared" si="2"/>
        <v>0</v>
      </c>
      <c r="O115" s="211"/>
      <c r="P115" s="212" t="str">
        <f>IF($J115="","",VLOOKUP($J115,'Tong hop'!$B$10:$L$19999,10,0))</f>
        <v/>
      </c>
      <c r="Q115" s="213" t="str">
        <f>IF($J115="","",VLOOKUP($J115,'Tong hop'!$B$10:$L$19999,11,0))</f>
        <v/>
      </c>
      <c r="R115" s="214"/>
      <c r="S115" s="214"/>
      <c r="T115" s="214"/>
      <c r="U115" s="214"/>
      <c r="V115" s="214"/>
      <c r="W115" s="214"/>
      <c r="X115" s="214"/>
      <c r="Y115" s="214"/>
      <c r="Z115" s="214"/>
    </row>
    <row r="116" ht="18.75" customHeight="1">
      <c r="A116" s="201"/>
      <c r="B116" s="218"/>
      <c r="C116" s="204"/>
      <c r="D116" s="204"/>
      <c r="E116" s="205" t="str">
        <f>IF($D116="","",VLOOKUP($D116,DMKH!$A$6:$D$20000,2,0))</f>
        <v/>
      </c>
      <c r="F116" s="205" t="str">
        <f>IF($D116="","",VLOOKUP($D116,DMKH!$A$6:$D$20000,3,0))</f>
        <v/>
      </c>
      <c r="G116" s="205" t="str">
        <f>IF($D116="","",VLOOKUP($D116,DMKH!$A$6:$D$20000,4,0))</f>
        <v/>
      </c>
      <c r="H116" s="207"/>
      <c r="I116" s="207"/>
      <c r="J116" s="201"/>
      <c r="K116" s="205" t="str">
        <f>IF($J116="","",VLOOKUP($J116,'Tong hop'!$B$10:$P$19999,2,0))</f>
        <v/>
      </c>
      <c r="L116" s="208" t="str">
        <f>IF($J116="","",VLOOKUP($J116,'Tong hop'!$B$10:$P$19999,3,0))</f>
        <v/>
      </c>
      <c r="M116" s="209"/>
      <c r="N116" s="210">
        <f t="shared" si="2"/>
        <v>0</v>
      </c>
      <c r="O116" s="211"/>
      <c r="P116" s="212" t="str">
        <f>IF($J116="","",VLOOKUP($J116,'Tong hop'!$B$10:$L$19999,10,0))</f>
        <v/>
      </c>
      <c r="Q116" s="213" t="str">
        <f>IF($J116="","",VLOOKUP($J116,'Tong hop'!$B$10:$L$19999,11,0))</f>
        <v/>
      </c>
      <c r="R116" s="214"/>
      <c r="S116" s="214"/>
      <c r="T116" s="214"/>
      <c r="U116" s="214"/>
      <c r="V116" s="214"/>
      <c r="W116" s="214"/>
      <c r="X116" s="214"/>
      <c r="Y116" s="214"/>
      <c r="Z116" s="214"/>
    </row>
    <row r="117" ht="18.75" customHeight="1">
      <c r="A117" s="201"/>
      <c r="B117" s="218"/>
      <c r="C117" s="204"/>
      <c r="D117" s="204"/>
      <c r="E117" s="205" t="str">
        <f>IF($D117="","",VLOOKUP($D117,DMKH!$A$6:$D$20000,2,0))</f>
        <v/>
      </c>
      <c r="F117" s="205" t="str">
        <f>IF($D117="","",VLOOKUP($D117,DMKH!$A$6:$D$20000,3,0))</f>
        <v/>
      </c>
      <c r="G117" s="205" t="str">
        <f>IF($D117="","",VLOOKUP($D117,DMKH!$A$6:$D$20000,4,0))</f>
        <v/>
      </c>
      <c r="H117" s="207"/>
      <c r="I117" s="207"/>
      <c r="J117" s="201"/>
      <c r="K117" s="205" t="str">
        <f>IF($J117="","",VLOOKUP($J117,'Tong hop'!$B$10:$P$19999,2,0))</f>
        <v/>
      </c>
      <c r="L117" s="208" t="str">
        <f>IF($J117="","",VLOOKUP($J117,'Tong hop'!$B$10:$P$19999,3,0))</f>
        <v/>
      </c>
      <c r="M117" s="209"/>
      <c r="N117" s="210">
        <f t="shared" si="2"/>
        <v>0</v>
      </c>
      <c r="O117" s="211"/>
      <c r="P117" s="212" t="str">
        <f>IF($J117="","",VLOOKUP($J117,'Tong hop'!$B$10:$L$19999,10,0))</f>
        <v/>
      </c>
      <c r="Q117" s="213" t="str">
        <f>IF($J117="","",VLOOKUP($J117,'Tong hop'!$B$10:$L$19999,11,0))</f>
        <v/>
      </c>
      <c r="R117" s="214"/>
      <c r="S117" s="214"/>
      <c r="T117" s="214"/>
      <c r="U117" s="214"/>
      <c r="V117" s="214"/>
      <c r="W117" s="214"/>
      <c r="X117" s="214"/>
      <c r="Y117" s="214"/>
      <c r="Z117" s="214"/>
    </row>
    <row r="118" ht="18.75" customHeight="1">
      <c r="A118" s="201"/>
      <c r="B118" s="218"/>
      <c r="C118" s="204"/>
      <c r="D118" s="204"/>
      <c r="E118" s="205" t="str">
        <f>IF($D118="","",VLOOKUP($D118,DMKH!$A$6:$D$20000,2,0))</f>
        <v/>
      </c>
      <c r="F118" s="205" t="str">
        <f>IF($D118="","",VLOOKUP($D118,DMKH!$A$6:$D$20000,3,0))</f>
        <v/>
      </c>
      <c r="G118" s="205" t="str">
        <f>IF($D118="","",VLOOKUP($D118,DMKH!$A$6:$D$20000,4,0))</f>
        <v/>
      </c>
      <c r="H118" s="207"/>
      <c r="I118" s="207"/>
      <c r="J118" s="201"/>
      <c r="K118" s="205" t="str">
        <f>IF($J118="","",VLOOKUP($J118,'Tong hop'!$B$10:$P$19999,2,0))</f>
        <v/>
      </c>
      <c r="L118" s="208" t="str">
        <f>IF($J118="","",VLOOKUP($J118,'Tong hop'!$B$10:$P$19999,3,0))</f>
        <v/>
      </c>
      <c r="M118" s="209"/>
      <c r="N118" s="210">
        <f t="shared" si="2"/>
        <v>0</v>
      </c>
      <c r="O118" s="211"/>
      <c r="P118" s="212" t="str">
        <f>IF($J118="","",VLOOKUP($J118,'Tong hop'!$B$10:$L$19999,10,0))</f>
        <v/>
      </c>
      <c r="Q118" s="213" t="str">
        <f>IF($J118="","",VLOOKUP($J118,'Tong hop'!$B$10:$L$19999,11,0))</f>
        <v/>
      </c>
      <c r="R118" s="214"/>
      <c r="S118" s="214"/>
      <c r="T118" s="214"/>
      <c r="U118" s="214"/>
      <c r="V118" s="214"/>
      <c r="W118" s="214"/>
      <c r="X118" s="214"/>
      <c r="Y118" s="214"/>
      <c r="Z118" s="214"/>
    </row>
    <row r="119" ht="18.75" customHeight="1">
      <c r="A119" s="201"/>
      <c r="B119" s="218"/>
      <c r="C119" s="204"/>
      <c r="D119" s="204"/>
      <c r="E119" s="205" t="str">
        <f>IF($D119="","",VLOOKUP($D119,DMKH!$A$6:$D$20000,2,0))</f>
        <v/>
      </c>
      <c r="F119" s="205" t="str">
        <f>IF($D119="","",VLOOKUP($D119,DMKH!$A$6:$D$20000,3,0))</f>
        <v/>
      </c>
      <c r="G119" s="205" t="str">
        <f>IF($D119="","",VLOOKUP($D119,DMKH!$A$6:$D$20000,4,0))</f>
        <v/>
      </c>
      <c r="H119" s="207"/>
      <c r="I119" s="207"/>
      <c r="J119" s="201"/>
      <c r="K119" s="205" t="str">
        <f>IF($J119="","",VLOOKUP($J119,'Tong hop'!$B$10:$P$19999,2,0))</f>
        <v/>
      </c>
      <c r="L119" s="208" t="str">
        <f>IF($J119="","",VLOOKUP($J119,'Tong hop'!$B$10:$P$19999,3,0))</f>
        <v/>
      </c>
      <c r="M119" s="209"/>
      <c r="N119" s="210">
        <f t="shared" si="2"/>
        <v>0</v>
      </c>
      <c r="O119" s="211"/>
      <c r="P119" s="212" t="str">
        <f>IF($J119="","",VLOOKUP($J119,'Tong hop'!$B$10:$L$19999,10,0))</f>
        <v/>
      </c>
      <c r="Q119" s="213" t="str">
        <f>IF($J119="","",VLOOKUP($J119,'Tong hop'!$B$10:$L$19999,11,0))</f>
        <v/>
      </c>
      <c r="R119" s="214"/>
      <c r="S119" s="214"/>
      <c r="T119" s="214"/>
      <c r="U119" s="214"/>
      <c r="V119" s="214"/>
      <c r="W119" s="214"/>
      <c r="X119" s="214"/>
      <c r="Y119" s="214"/>
      <c r="Z119" s="214"/>
    </row>
    <row r="120" ht="18.75" customHeight="1">
      <c r="A120" s="201"/>
      <c r="B120" s="218"/>
      <c r="C120" s="204"/>
      <c r="D120" s="204"/>
      <c r="E120" s="205" t="str">
        <f>IF($D120="","",VLOOKUP($D120,DMKH!$A$6:$D$20000,2,0))</f>
        <v/>
      </c>
      <c r="F120" s="205" t="str">
        <f>IF($D120="","",VLOOKUP($D120,DMKH!$A$6:$D$20000,3,0))</f>
        <v/>
      </c>
      <c r="G120" s="205" t="str">
        <f>IF($D120="","",VLOOKUP($D120,DMKH!$A$6:$D$20000,4,0))</f>
        <v/>
      </c>
      <c r="H120" s="207"/>
      <c r="I120" s="207"/>
      <c r="J120" s="201"/>
      <c r="K120" s="205" t="str">
        <f>IF($J120="","",VLOOKUP($J120,'Tong hop'!$B$10:$P$19999,2,0))</f>
        <v/>
      </c>
      <c r="L120" s="208" t="str">
        <f>IF($J120="","",VLOOKUP($J120,'Tong hop'!$B$10:$P$19999,3,0))</f>
        <v/>
      </c>
      <c r="M120" s="209"/>
      <c r="N120" s="210">
        <f t="shared" si="2"/>
        <v>0</v>
      </c>
      <c r="O120" s="211"/>
      <c r="P120" s="212" t="str">
        <f>IF($J120="","",VLOOKUP($J120,'Tong hop'!$B$10:$L$19999,10,0))</f>
        <v/>
      </c>
      <c r="Q120" s="213" t="str">
        <f>IF($J120="","",VLOOKUP($J120,'Tong hop'!$B$10:$L$19999,11,0))</f>
        <v/>
      </c>
      <c r="R120" s="214"/>
      <c r="S120" s="214"/>
      <c r="T120" s="214"/>
      <c r="U120" s="214"/>
      <c r="V120" s="214"/>
      <c r="W120" s="214"/>
      <c r="X120" s="214"/>
      <c r="Y120" s="214"/>
      <c r="Z120" s="214"/>
    </row>
    <row r="121" ht="18.75" customHeight="1">
      <c r="A121" s="201"/>
      <c r="B121" s="218"/>
      <c r="C121" s="204"/>
      <c r="D121" s="204"/>
      <c r="E121" s="205" t="str">
        <f>IF($D121="","",VLOOKUP($D121,DMKH!$A$6:$D$20000,2,0))</f>
        <v/>
      </c>
      <c r="F121" s="205" t="str">
        <f>IF($D121="","",VLOOKUP($D121,DMKH!$A$6:$D$20000,3,0))</f>
        <v/>
      </c>
      <c r="G121" s="205" t="str">
        <f>IF($D121="","",VLOOKUP($D121,DMKH!$A$6:$D$20000,4,0))</f>
        <v/>
      </c>
      <c r="H121" s="207"/>
      <c r="I121" s="207"/>
      <c r="J121" s="201"/>
      <c r="K121" s="205" t="str">
        <f>IF($J121="","",VLOOKUP($J121,'Tong hop'!$B$10:$P$19999,2,0))</f>
        <v/>
      </c>
      <c r="L121" s="208" t="str">
        <f>IF($J121="","",VLOOKUP($J121,'Tong hop'!$B$10:$P$19999,3,0))</f>
        <v/>
      </c>
      <c r="M121" s="209"/>
      <c r="N121" s="210">
        <f t="shared" si="2"/>
        <v>0</v>
      </c>
      <c r="O121" s="211"/>
      <c r="P121" s="212" t="str">
        <f>IF($J121="","",VLOOKUP($J121,'Tong hop'!$B$10:$L$19999,10,0))</f>
        <v/>
      </c>
      <c r="Q121" s="213" t="str">
        <f>IF($J121="","",VLOOKUP($J121,'Tong hop'!$B$10:$L$19999,11,0))</f>
        <v/>
      </c>
      <c r="R121" s="214"/>
      <c r="S121" s="214"/>
      <c r="T121" s="214"/>
      <c r="U121" s="214"/>
      <c r="V121" s="214"/>
      <c r="W121" s="214"/>
      <c r="X121" s="214"/>
      <c r="Y121" s="214"/>
      <c r="Z121" s="214"/>
    </row>
    <row r="122" ht="18.75" customHeight="1">
      <c r="A122" s="201"/>
      <c r="B122" s="218"/>
      <c r="C122" s="204"/>
      <c r="D122" s="204"/>
      <c r="E122" s="205" t="str">
        <f>IF($D122="","",VLOOKUP($D122,DMKH!$A$6:$D$20000,2,0))</f>
        <v/>
      </c>
      <c r="F122" s="205" t="str">
        <f>IF($D122="","",VLOOKUP($D122,DMKH!$A$6:$D$20000,3,0))</f>
        <v/>
      </c>
      <c r="G122" s="205" t="str">
        <f>IF($D122="","",VLOOKUP($D122,DMKH!$A$6:$D$20000,4,0))</f>
        <v/>
      </c>
      <c r="H122" s="207"/>
      <c r="I122" s="207"/>
      <c r="J122" s="201"/>
      <c r="K122" s="205" t="str">
        <f>IF($J122="","",VLOOKUP($J122,'Tong hop'!$B$10:$P$19999,2,0))</f>
        <v/>
      </c>
      <c r="L122" s="208" t="str">
        <f>IF($J122="","",VLOOKUP($J122,'Tong hop'!$B$10:$P$19999,3,0))</f>
        <v/>
      </c>
      <c r="M122" s="209"/>
      <c r="N122" s="210">
        <f t="shared" si="2"/>
        <v>0</v>
      </c>
      <c r="O122" s="211"/>
      <c r="P122" s="212" t="str">
        <f>IF($J122="","",VLOOKUP($J122,'Tong hop'!$B$10:$L$19999,10,0))</f>
        <v/>
      </c>
      <c r="Q122" s="213" t="str">
        <f>IF($J122="","",VLOOKUP($J122,'Tong hop'!$B$10:$L$19999,11,0))</f>
        <v/>
      </c>
      <c r="R122" s="214"/>
      <c r="S122" s="214"/>
      <c r="T122" s="214"/>
      <c r="U122" s="214"/>
      <c r="V122" s="214"/>
      <c r="W122" s="214"/>
      <c r="X122" s="214"/>
      <c r="Y122" s="214"/>
      <c r="Z122" s="214"/>
    </row>
    <row r="123" ht="18.75" customHeight="1">
      <c r="A123" s="201"/>
      <c r="B123" s="218"/>
      <c r="C123" s="204"/>
      <c r="D123" s="204"/>
      <c r="E123" s="205" t="str">
        <f>IF($D123="","",VLOOKUP($D123,DMKH!$A$6:$D$20000,2,0))</f>
        <v/>
      </c>
      <c r="F123" s="205" t="str">
        <f>IF($D123="","",VLOOKUP($D123,DMKH!$A$6:$D$20000,3,0))</f>
        <v/>
      </c>
      <c r="G123" s="205" t="str">
        <f>IF($D123="","",VLOOKUP($D123,DMKH!$A$6:$D$20000,4,0))</f>
        <v/>
      </c>
      <c r="H123" s="207"/>
      <c r="I123" s="207"/>
      <c r="J123" s="201"/>
      <c r="K123" s="205" t="str">
        <f>IF($J123="","",VLOOKUP($J123,'Tong hop'!$B$10:$P$19999,2,0))</f>
        <v/>
      </c>
      <c r="L123" s="208" t="str">
        <f>IF($J123="","",VLOOKUP($J123,'Tong hop'!$B$10:$P$19999,3,0))</f>
        <v/>
      </c>
      <c r="M123" s="209"/>
      <c r="N123" s="210">
        <f t="shared" si="2"/>
        <v>0</v>
      </c>
      <c r="O123" s="211"/>
      <c r="P123" s="212" t="str">
        <f>IF($J123="","",VLOOKUP($J123,'Tong hop'!$B$10:$L$19999,10,0))</f>
        <v/>
      </c>
      <c r="Q123" s="213" t="str">
        <f>IF($J123="","",VLOOKUP($J123,'Tong hop'!$B$10:$L$19999,11,0))</f>
        <v/>
      </c>
      <c r="R123" s="214"/>
      <c r="S123" s="214"/>
      <c r="T123" s="214"/>
      <c r="U123" s="214"/>
      <c r="V123" s="214"/>
      <c r="W123" s="214"/>
      <c r="X123" s="214"/>
      <c r="Y123" s="214"/>
      <c r="Z123" s="214"/>
    </row>
    <row r="124" ht="18.75" customHeight="1">
      <c r="A124" s="201"/>
      <c r="B124" s="218"/>
      <c r="C124" s="204"/>
      <c r="D124" s="204"/>
      <c r="E124" s="205" t="str">
        <f>IF($D124="","",VLOOKUP($D124,DMKH!$A$6:$D$20000,2,0))</f>
        <v/>
      </c>
      <c r="F124" s="205" t="str">
        <f>IF($D124="","",VLOOKUP($D124,DMKH!$A$6:$D$20000,3,0))</f>
        <v/>
      </c>
      <c r="G124" s="205" t="str">
        <f>IF($D124="","",VLOOKUP($D124,DMKH!$A$6:$D$20000,4,0))</f>
        <v/>
      </c>
      <c r="H124" s="207"/>
      <c r="I124" s="207"/>
      <c r="J124" s="201"/>
      <c r="K124" s="205" t="str">
        <f>IF($J124="","",VLOOKUP($J124,'Tong hop'!$B$10:$P$19999,2,0))</f>
        <v/>
      </c>
      <c r="L124" s="208" t="str">
        <f>IF($J124="","",VLOOKUP($J124,'Tong hop'!$B$10:$P$19999,3,0))</f>
        <v/>
      </c>
      <c r="M124" s="209"/>
      <c r="N124" s="210">
        <f t="shared" si="2"/>
        <v>0</v>
      </c>
      <c r="O124" s="211"/>
      <c r="P124" s="212" t="str">
        <f>IF($J124="","",VLOOKUP($J124,'Tong hop'!$B$10:$L$19999,10,0))</f>
        <v/>
      </c>
      <c r="Q124" s="213" t="str">
        <f>IF($J124="","",VLOOKUP($J124,'Tong hop'!$B$10:$L$19999,11,0))</f>
        <v/>
      </c>
      <c r="R124" s="214"/>
      <c r="S124" s="214"/>
      <c r="T124" s="214"/>
      <c r="U124" s="214"/>
      <c r="V124" s="214"/>
      <c r="W124" s="214"/>
      <c r="X124" s="214"/>
      <c r="Y124" s="214"/>
      <c r="Z124" s="214"/>
    </row>
    <row r="125" ht="18.75" customHeight="1">
      <c r="A125" s="201"/>
      <c r="B125" s="218"/>
      <c r="C125" s="204"/>
      <c r="D125" s="204"/>
      <c r="E125" s="205" t="str">
        <f>IF($D125="","",VLOOKUP($D125,DMKH!$A$6:$D$20000,2,0))</f>
        <v/>
      </c>
      <c r="F125" s="205" t="str">
        <f>IF($D125="","",VLOOKUP($D125,DMKH!$A$6:$D$20000,3,0))</f>
        <v/>
      </c>
      <c r="G125" s="205" t="str">
        <f>IF($D125="","",VLOOKUP($D125,DMKH!$A$6:$D$20000,4,0))</f>
        <v/>
      </c>
      <c r="H125" s="207"/>
      <c r="I125" s="207"/>
      <c r="J125" s="201"/>
      <c r="K125" s="205" t="str">
        <f>IF($J125="","",VLOOKUP($J125,'Tong hop'!$B$10:$P$19999,2,0))</f>
        <v/>
      </c>
      <c r="L125" s="208" t="str">
        <f>IF($J125="","",VLOOKUP($J125,'Tong hop'!$B$10:$P$19999,3,0))</f>
        <v/>
      </c>
      <c r="M125" s="209"/>
      <c r="N125" s="210">
        <f t="shared" si="2"/>
        <v>0</v>
      </c>
      <c r="O125" s="211"/>
      <c r="P125" s="212" t="str">
        <f>IF($J125="","",VLOOKUP($J125,'Tong hop'!$B$10:$L$19999,10,0))</f>
        <v/>
      </c>
      <c r="Q125" s="213" t="str">
        <f>IF($J125="","",VLOOKUP($J125,'Tong hop'!$B$10:$L$19999,11,0))</f>
        <v/>
      </c>
      <c r="R125" s="214"/>
      <c r="S125" s="214"/>
      <c r="T125" s="214"/>
      <c r="U125" s="214"/>
      <c r="V125" s="214"/>
      <c r="W125" s="214"/>
      <c r="X125" s="214"/>
      <c r="Y125" s="214"/>
      <c r="Z125" s="214"/>
    </row>
    <row r="126" ht="18.75" customHeight="1">
      <c r="A126" s="201"/>
      <c r="B126" s="218"/>
      <c r="C126" s="204"/>
      <c r="D126" s="204"/>
      <c r="E126" s="205" t="str">
        <f>IF($D126="","",VLOOKUP($D126,DMKH!$A$6:$D$20000,2,0))</f>
        <v/>
      </c>
      <c r="F126" s="205" t="str">
        <f>IF($D126="","",VLOOKUP($D126,DMKH!$A$6:$D$20000,3,0))</f>
        <v/>
      </c>
      <c r="G126" s="205" t="str">
        <f>IF($D126="","",VLOOKUP($D126,DMKH!$A$6:$D$20000,4,0))</f>
        <v/>
      </c>
      <c r="H126" s="207"/>
      <c r="I126" s="207"/>
      <c r="J126" s="201"/>
      <c r="K126" s="205" t="str">
        <f>IF($J126="","",VLOOKUP($J126,'Tong hop'!$B$10:$P$19999,2,0))</f>
        <v/>
      </c>
      <c r="L126" s="208" t="str">
        <f>IF($J126="","",VLOOKUP($J126,'Tong hop'!$B$10:$P$19999,3,0))</f>
        <v/>
      </c>
      <c r="M126" s="209"/>
      <c r="N126" s="210">
        <f t="shared" si="2"/>
        <v>0</v>
      </c>
      <c r="O126" s="211"/>
      <c r="P126" s="212" t="str">
        <f>IF($J126="","",VLOOKUP($J126,'Tong hop'!$B$10:$L$19999,10,0))</f>
        <v/>
      </c>
      <c r="Q126" s="213" t="str">
        <f>IF($J126="","",VLOOKUP($J126,'Tong hop'!$B$10:$L$19999,11,0))</f>
        <v/>
      </c>
      <c r="R126" s="214"/>
      <c r="S126" s="214"/>
      <c r="T126" s="214"/>
      <c r="U126" s="214"/>
      <c r="V126" s="214"/>
      <c r="W126" s="214"/>
      <c r="X126" s="214"/>
      <c r="Y126" s="214"/>
      <c r="Z126" s="214"/>
    </row>
    <row r="127" ht="18.75" customHeight="1">
      <c r="A127" s="201"/>
      <c r="B127" s="218"/>
      <c r="C127" s="204"/>
      <c r="D127" s="204"/>
      <c r="E127" s="205" t="str">
        <f>IF($D127="","",VLOOKUP($D127,DMKH!$A$6:$D$20000,2,0))</f>
        <v/>
      </c>
      <c r="F127" s="205" t="str">
        <f>IF($D127="","",VLOOKUP($D127,DMKH!$A$6:$D$20000,3,0))</f>
        <v/>
      </c>
      <c r="G127" s="205" t="str">
        <f>IF($D127="","",VLOOKUP($D127,DMKH!$A$6:$D$20000,4,0))</f>
        <v/>
      </c>
      <c r="H127" s="207"/>
      <c r="I127" s="207"/>
      <c r="J127" s="201"/>
      <c r="K127" s="205" t="str">
        <f>IF($J127="","",VLOOKUP($J127,'Tong hop'!$B$10:$P$19999,2,0))</f>
        <v/>
      </c>
      <c r="L127" s="208" t="str">
        <f>IF($J127="","",VLOOKUP($J127,'Tong hop'!$B$10:$P$19999,3,0))</f>
        <v/>
      </c>
      <c r="M127" s="209"/>
      <c r="N127" s="210">
        <f t="shared" si="2"/>
        <v>0</v>
      </c>
      <c r="O127" s="211"/>
      <c r="P127" s="212" t="str">
        <f>IF($J127="","",VLOOKUP($J127,'Tong hop'!$B$10:$L$19999,10,0))</f>
        <v/>
      </c>
      <c r="Q127" s="213" t="str">
        <f>IF($J127="","",VLOOKUP($J127,'Tong hop'!$B$10:$L$19999,11,0))</f>
        <v/>
      </c>
      <c r="R127" s="214"/>
      <c r="S127" s="214"/>
      <c r="T127" s="214"/>
      <c r="U127" s="214"/>
      <c r="V127" s="214"/>
      <c r="W127" s="214"/>
      <c r="X127" s="214"/>
      <c r="Y127" s="214"/>
      <c r="Z127" s="214"/>
    </row>
    <row r="128" ht="18.75" customHeight="1">
      <c r="A128" s="201"/>
      <c r="B128" s="218"/>
      <c r="C128" s="204"/>
      <c r="D128" s="204"/>
      <c r="E128" s="205" t="str">
        <f>IF($D128="","",VLOOKUP($D128,DMKH!$A$6:$D$20000,2,0))</f>
        <v/>
      </c>
      <c r="F128" s="205" t="str">
        <f>IF($D128="","",VLOOKUP($D128,DMKH!$A$6:$D$20000,3,0))</f>
        <v/>
      </c>
      <c r="G128" s="205" t="str">
        <f>IF($D128="","",VLOOKUP($D128,DMKH!$A$6:$D$20000,4,0))</f>
        <v/>
      </c>
      <c r="H128" s="207"/>
      <c r="I128" s="207"/>
      <c r="J128" s="201"/>
      <c r="K128" s="205" t="str">
        <f>IF($J128="","",VLOOKUP($J128,'Tong hop'!$B$10:$P$19999,2,0))</f>
        <v/>
      </c>
      <c r="L128" s="208" t="str">
        <f>IF($J128="","",VLOOKUP($J128,'Tong hop'!$B$10:$P$19999,3,0))</f>
        <v/>
      </c>
      <c r="M128" s="209"/>
      <c r="N128" s="210">
        <f t="shared" si="2"/>
        <v>0</v>
      </c>
      <c r="O128" s="211"/>
      <c r="P128" s="212" t="str">
        <f>IF($J128="","",VLOOKUP($J128,'Tong hop'!$B$10:$L$19999,10,0))</f>
        <v/>
      </c>
      <c r="Q128" s="213" t="str">
        <f>IF($J128="","",VLOOKUP($J128,'Tong hop'!$B$10:$L$19999,11,0))</f>
        <v/>
      </c>
      <c r="R128" s="214"/>
      <c r="S128" s="214"/>
      <c r="T128" s="214"/>
      <c r="U128" s="214"/>
      <c r="V128" s="214"/>
      <c r="W128" s="214"/>
      <c r="X128" s="214"/>
      <c r="Y128" s="214"/>
      <c r="Z128" s="214"/>
    </row>
    <row r="129" ht="18.75" customHeight="1">
      <c r="A129" s="201"/>
      <c r="B129" s="218"/>
      <c r="C129" s="204"/>
      <c r="D129" s="204"/>
      <c r="E129" s="205" t="str">
        <f>IF($D129="","",VLOOKUP($D129,DMKH!$A$6:$D$20000,2,0))</f>
        <v/>
      </c>
      <c r="F129" s="205" t="str">
        <f>IF($D129="","",VLOOKUP($D129,DMKH!$A$6:$D$20000,3,0))</f>
        <v/>
      </c>
      <c r="G129" s="205" t="str">
        <f>IF($D129="","",VLOOKUP($D129,DMKH!$A$6:$D$20000,4,0))</f>
        <v/>
      </c>
      <c r="H129" s="207"/>
      <c r="I129" s="207"/>
      <c r="J129" s="201"/>
      <c r="K129" s="205" t="str">
        <f>IF($J129="","",VLOOKUP($J129,'Tong hop'!$B$10:$P$19999,2,0))</f>
        <v/>
      </c>
      <c r="L129" s="208" t="str">
        <f>IF($J129="","",VLOOKUP($J129,'Tong hop'!$B$10:$P$19999,3,0))</f>
        <v/>
      </c>
      <c r="M129" s="209"/>
      <c r="N129" s="210">
        <f t="shared" si="2"/>
        <v>0</v>
      </c>
      <c r="O129" s="211"/>
      <c r="P129" s="212" t="str">
        <f>IF($J129="","",VLOOKUP($J129,'Tong hop'!$B$10:$L$19999,10,0))</f>
        <v/>
      </c>
      <c r="Q129" s="213" t="str">
        <f>IF($J129="","",VLOOKUP($J129,'Tong hop'!$B$10:$L$19999,11,0))</f>
        <v/>
      </c>
      <c r="R129" s="214"/>
      <c r="S129" s="214"/>
      <c r="T129" s="214"/>
      <c r="U129" s="214"/>
      <c r="V129" s="214"/>
      <c r="W129" s="214"/>
      <c r="X129" s="214"/>
      <c r="Y129" s="214"/>
      <c r="Z129" s="214"/>
    </row>
    <row r="130" ht="18.75" customHeight="1">
      <c r="A130" s="201"/>
      <c r="B130" s="218"/>
      <c r="C130" s="204"/>
      <c r="D130" s="204"/>
      <c r="E130" s="205" t="str">
        <f>IF($D130="","",VLOOKUP($D130,DMKH!$A$6:$D$20000,2,0))</f>
        <v/>
      </c>
      <c r="F130" s="205" t="str">
        <f>IF($D130="","",VLOOKUP($D130,DMKH!$A$6:$D$20000,3,0))</f>
        <v/>
      </c>
      <c r="G130" s="205" t="str">
        <f>IF($D130="","",VLOOKUP($D130,DMKH!$A$6:$D$20000,4,0))</f>
        <v/>
      </c>
      <c r="H130" s="207"/>
      <c r="I130" s="207"/>
      <c r="J130" s="201"/>
      <c r="K130" s="205" t="str">
        <f>IF($J130="","",VLOOKUP($J130,'Tong hop'!$B$10:$P$19999,2,0))</f>
        <v/>
      </c>
      <c r="L130" s="208" t="str">
        <f>IF($J130="","",VLOOKUP($J130,'Tong hop'!$B$10:$P$19999,3,0))</f>
        <v/>
      </c>
      <c r="M130" s="209"/>
      <c r="N130" s="210">
        <f t="shared" si="2"/>
        <v>0</v>
      </c>
      <c r="O130" s="211"/>
      <c r="P130" s="212" t="str">
        <f>IF($J130="","",VLOOKUP($J130,'Tong hop'!$B$10:$L$19999,10,0))</f>
        <v/>
      </c>
      <c r="Q130" s="213" t="str">
        <f>IF($J130="","",VLOOKUP($J130,'Tong hop'!$B$10:$L$19999,11,0))</f>
        <v/>
      </c>
      <c r="R130" s="214"/>
      <c r="S130" s="214"/>
      <c r="T130" s="214"/>
      <c r="U130" s="214"/>
      <c r="V130" s="214"/>
      <c r="W130" s="214"/>
      <c r="X130" s="214"/>
      <c r="Y130" s="214"/>
      <c r="Z130" s="214"/>
    </row>
    <row r="131" ht="18.75" customHeight="1">
      <c r="A131" s="201"/>
      <c r="B131" s="218"/>
      <c r="C131" s="204"/>
      <c r="D131" s="204"/>
      <c r="E131" s="205" t="str">
        <f>IF($D131="","",VLOOKUP($D131,DMKH!$A$6:$D$20000,2,0))</f>
        <v/>
      </c>
      <c r="F131" s="205" t="str">
        <f>IF($D131="","",VLOOKUP($D131,DMKH!$A$6:$D$20000,3,0))</f>
        <v/>
      </c>
      <c r="G131" s="205" t="str">
        <f>IF($D131="","",VLOOKUP($D131,DMKH!$A$6:$D$20000,4,0))</f>
        <v/>
      </c>
      <c r="H131" s="207"/>
      <c r="I131" s="207"/>
      <c r="J131" s="201"/>
      <c r="K131" s="205" t="str">
        <f>IF($J131="","",VLOOKUP($J131,'Tong hop'!$B$10:$P$19999,2,0))</f>
        <v/>
      </c>
      <c r="L131" s="208" t="str">
        <f>IF($J131="","",VLOOKUP($J131,'Tong hop'!$B$10:$P$19999,3,0))</f>
        <v/>
      </c>
      <c r="M131" s="209"/>
      <c r="N131" s="210">
        <f t="shared" si="2"/>
        <v>0</v>
      </c>
      <c r="O131" s="211"/>
      <c r="P131" s="212" t="str">
        <f>IF($J131="","",VLOOKUP($J131,'Tong hop'!$B$10:$L$19999,10,0))</f>
        <v/>
      </c>
      <c r="Q131" s="213" t="str">
        <f>IF($J131="","",VLOOKUP($J131,'Tong hop'!$B$10:$L$19999,11,0))</f>
        <v/>
      </c>
      <c r="R131" s="214"/>
      <c r="S131" s="214"/>
      <c r="T131" s="214"/>
      <c r="U131" s="214"/>
      <c r="V131" s="214"/>
      <c r="W131" s="214"/>
      <c r="X131" s="214"/>
      <c r="Y131" s="214"/>
      <c r="Z131" s="214"/>
    </row>
    <row r="132" ht="18.75" customHeight="1">
      <c r="A132" s="201"/>
      <c r="B132" s="218"/>
      <c r="C132" s="204"/>
      <c r="D132" s="204"/>
      <c r="E132" s="205" t="str">
        <f>IF($D132="","",VLOOKUP($D132,DMKH!$A$6:$D$20000,2,0))</f>
        <v/>
      </c>
      <c r="F132" s="205" t="str">
        <f>IF($D132="","",VLOOKUP($D132,DMKH!$A$6:$D$20000,3,0))</f>
        <v/>
      </c>
      <c r="G132" s="205" t="str">
        <f>IF($D132="","",VLOOKUP($D132,DMKH!$A$6:$D$20000,4,0))</f>
        <v/>
      </c>
      <c r="H132" s="207"/>
      <c r="I132" s="207"/>
      <c r="J132" s="201"/>
      <c r="K132" s="205" t="str">
        <f>IF($J132="","",VLOOKUP($J132,'Tong hop'!$B$10:$P$19999,2,0))</f>
        <v/>
      </c>
      <c r="L132" s="208" t="str">
        <f>IF($J132="","",VLOOKUP($J132,'Tong hop'!$B$10:$P$19999,3,0))</f>
        <v/>
      </c>
      <c r="M132" s="209"/>
      <c r="N132" s="210">
        <f t="shared" si="2"/>
        <v>0</v>
      </c>
      <c r="O132" s="211"/>
      <c r="P132" s="212" t="str">
        <f>IF($J132="","",VLOOKUP($J132,'Tong hop'!$B$10:$L$19999,10,0))</f>
        <v/>
      </c>
      <c r="Q132" s="213" t="str">
        <f>IF($J132="","",VLOOKUP($J132,'Tong hop'!$B$10:$L$19999,11,0))</f>
        <v/>
      </c>
      <c r="R132" s="214"/>
      <c r="S132" s="214"/>
      <c r="T132" s="214"/>
      <c r="U132" s="214"/>
      <c r="V132" s="214"/>
      <c r="W132" s="214"/>
      <c r="X132" s="214"/>
      <c r="Y132" s="214"/>
      <c r="Z132" s="214"/>
    </row>
    <row r="133" ht="18.75" customHeight="1">
      <c r="A133" s="201"/>
      <c r="B133" s="218"/>
      <c r="C133" s="204"/>
      <c r="D133" s="204"/>
      <c r="E133" s="205" t="str">
        <f>IF($D133="","",VLOOKUP($D133,DMKH!$A$6:$D$20000,2,0))</f>
        <v/>
      </c>
      <c r="F133" s="205" t="str">
        <f>IF($D133="","",VLOOKUP($D133,DMKH!$A$6:$D$20000,3,0))</f>
        <v/>
      </c>
      <c r="G133" s="205" t="str">
        <f>IF($D133="","",VLOOKUP($D133,DMKH!$A$6:$D$20000,4,0))</f>
        <v/>
      </c>
      <c r="H133" s="207"/>
      <c r="I133" s="207"/>
      <c r="J133" s="201"/>
      <c r="K133" s="205" t="str">
        <f>IF($J133="","",VLOOKUP($J133,'Tong hop'!$B$10:$P$19999,2,0))</f>
        <v/>
      </c>
      <c r="L133" s="208" t="str">
        <f>IF($J133="","",VLOOKUP($J133,'Tong hop'!$B$10:$P$19999,3,0))</f>
        <v/>
      </c>
      <c r="M133" s="209"/>
      <c r="N133" s="210">
        <f t="shared" si="2"/>
        <v>0</v>
      </c>
      <c r="O133" s="211"/>
      <c r="P133" s="212" t="str">
        <f>IF($J133="","",VLOOKUP($J133,'Tong hop'!$B$10:$L$19999,10,0))</f>
        <v/>
      </c>
      <c r="Q133" s="213" t="str">
        <f>IF($J133="","",VLOOKUP($J133,'Tong hop'!$B$10:$L$19999,11,0))</f>
        <v/>
      </c>
      <c r="R133" s="214"/>
      <c r="S133" s="214"/>
      <c r="T133" s="214"/>
      <c r="U133" s="214"/>
      <c r="V133" s="214"/>
      <c r="W133" s="214"/>
      <c r="X133" s="214"/>
      <c r="Y133" s="214"/>
      <c r="Z133" s="214"/>
    </row>
    <row r="134" ht="18.75" customHeight="1">
      <c r="A134" s="201"/>
      <c r="B134" s="218"/>
      <c r="C134" s="204"/>
      <c r="D134" s="204"/>
      <c r="E134" s="205" t="str">
        <f>IF($D134="","",VLOOKUP($D134,DMKH!$A$6:$D$20000,2,0))</f>
        <v/>
      </c>
      <c r="F134" s="205" t="str">
        <f>IF($D134="","",VLOOKUP($D134,DMKH!$A$6:$D$20000,3,0))</f>
        <v/>
      </c>
      <c r="G134" s="205" t="str">
        <f>IF($D134="","",VLOOKUP($D134,DMKH!$A$6:$D$20000,4,0))</f>
        <v/>
      </c>
      <c r="H134" s="207"/>
      <c r="I134" s="207"/>
      <c r="J134" s="201"/>
      <c r="K134" s="205" t="str">
        <f>IF($J134="","",VLOOKUP($J134,'Tong hop'!$B$10:$P$19999,2,0))</f>
        <v/>
      </c>
      <c r="L134" s="208" t="str">
        <f>IF($J134="","",VLOOKUP($J134,'Tong hop'!$B$10:$P$19999,3,0))</f>
        <v/>
      </c>
      <c r="M134" s="209"/>
      <c r="N134" s="210">
        <f t="shared" si="2"/>
        <v>0</v>
      </c>
      <c r="O134" s="211"/>
      <c r="P134" s="212" t="str">
        <f>IF($J134="","",VLOOKUP($J134,'Tong hop'!$B$10:$L$19999,10,0))</f>
        <v/>
      </c>
      <c r="Q134" s="213" t="str">
        <f>IF($J134="","",VLOOKUP($J134,'Tong hop'!$B$10:$L$19999,11,0))</f>
        <v/>
      </c>
      <c r="R134" s="214"/>
      <c r="S134" s="214"/>
      <c r="T134" s="214"/>
      <c r="U134" s="214"/>
      <c r="V134" s="214"/>
      <c r="W134" s="214"/>
      <c r="X134" s="214"/>
      <c r="Y134" s="214"/>
      <c r="Z134" s="214"/>
    </row>
    <row r="135" ht="18.75" customHeight="1">
      <c r="A135" s="201"/>
      <c r="B135" s="218"/>
      <c r="C135" s="204"/>
      <c r="D135" s="204"/>
      <c r="E135" s="205" t="str">
        <f>IF($D135="","",VLOOKUP($D135,DMKH!$A$6:$D$20000,2,0))</f>
        <v/>
      </c>
      <c r="F135" s="205" t="str">
        <f>IF($D135="","",VLOOKUP($D135,DMKH!$A$6:$D$20000,3,0))</f>
        <v/>
      </c>
      <c r="G135" s="205" t="str">
        <f>IF($D135="","",VLOOKUP($D135,DMKH!$A$6:$D$20000,4,0))</f>
        <v/>
      </c>
      <c r="H135" s="207"/>
      <c r="I135" s="207"/>
      <c r="J135" s="201"/>
      <c r="K135" s="205" t="str">
        <f>IF($J135="","",VLOOKUP($J135,'Tong hop'!$B$10:$P$19999,2,0))</f>
        <v/>
      </c>
      <c r="L135" s="208" t="str">
        <f>IF($J135="","",VLOOKUP($J135,'Tong hop'!$B$10:$P$19999,3,0))</f>
        <v/>
      </c>
      <c r="M135" s="209"/>
      <c r="N135" s="210">
        <f t="shared" si="2"/>
        <v>0</v>
      </c>
      <c r="O135" s="211"/>
      <c r="P135" s="212" t="str">
        <f>IF($J135="","",VLOOKUP($J135,'Tong hop'!$B$10:$L$19999,10,0))</f>
        <v/>
      </c>
      <c r="Q135" s="213" t="str">
        <f>IF($J135="","",VLOOKUP($J135,'Tong hop'!$B$10:$L$19999,11,0))</f>
        <v/>
      </c>
      <c r="R135" s="214"/>
      <c r="S135" s="214"/>
      <c r="T135" s="214"/>
      <c r="U135" s="214"/>
      <c r="V135" s="214"/>
      <c r="W135" s="214"/>
      <c r="X135" s="214"/>
      <c r="Y135" s="214"/>
      <c r="Z135" s="214"/>
    </row>
    <row r="136" ht="18.75" customHeight="1">
      <c r="A136" s="201"/>
      <c r="B136" s="218"/>
      <c r="C136" s="204"/>
      <c r="D136" s="204"/>
      <c r="E136" s="205" t="str">
        <f>IF($D136="","",VLOOKUP($D136,DMKH!$A$6:$D$20000,2,0))</f>
        <v/>
      </c>
      <c r="F136" s="205" t="str">
        <f>IF($D136="","",VLOOKUP($D136,DMKH!$A$6:$D$20000,3,0))</f>
        <v/>
      </c>
      <c r="G136" s="205" t="str">
        <f>IF($D136="","",VLOOKUP($D136,DMKH!$A$6:$D$20000,4,0))</f>
        <v/>
      </c>
      <c r="H136" s="207"/>
      <c r="I136" s="207"/>
      <c r="J136" s="201"/>
      <c r="K136" s="205" t="str">
        <f>IF($J136="","",VLOOKUP($J136,'Tong hop'!$B$10:$P$19999,2,0))</f>
        <v/>
      </c>
      <c r="L136" s="208" t="str">
        <f>IF($J136="","",VLOOKUP($J136,'Tong hop'!$B$10:$P$19999,3,0))</f>
        <v/>
      </c>
      <c r="M136" s="209"/>
      <c r="N136" s="210">
        <f t="shared" si="2"/>
        <v>0</v>
      </c>
      <c r="O136" s="211"/>
      <c r="P136" s="212" t="str">
        <f>IF($J136="","",VLOOKUP($J136,'Tong hop'!$B$10:$L$19999,10,0))</f>
        <v/>
      </c>
      <c r="Q136" s="213" t="str">
        <f>IF($J136="","",VLOOKUP($J136,'Tong hop'!$B$10:$L$19999,11,0))</f>
        <v/>
      </c>
      <c r="R136" s="214"/>
      <c r="S136" s="214"/>
      <c r="T136" s="214"/>
      <c r="U136" s="214"/>
      <c r="V136" s="214"/>
      <c r="W136" s="214"/>
      <c r="X136" s="214"/>
      <c r="Y136" s="214"/>
      <c r="Z136" s="214"/>
    </row>
    <row r="137" ht="18.75" customHeight="1">
      <c r="A137" s="201"/>
      <c r="B137" s="218"/>
      <c r="C137" s="204"/>
      <c r="D137" s="204"/>
      <c r="E137" s="205" t="str">
        <f>IF($D137="","",VLOOKUP($D137,DMKH!$A$6:$D$20000,2,0))</f>
        <v/>
      </c>
      <c r="F137" s="205" t="str">
        <f>IF($D137="","",VLOOKUP($D137,DMKH!$A$6:$D$20000,3,0))</f>
        <v/>
      </c>
      <c r="G137" s="205" t="str">
        <f>IF($D137="","",VLOOKUP($D137,DMKH!$A$6:$D$20000,4,0))</f>
        <v/>
      </c>
      <c r="H137" s="207"/>
      <c r="I137" s="207"/>
      <c r="J137" s="201"/>
      <c r="K137" s="205" t="str">
        <f>IF($J137="","",VLOOKUP($J137,'Tong hop'!$B$10:$P$19999,2,0))</f>
        <v/>
      </c>
      <c r="L137" s="208" t="str">
        <f>IF($J137="","",VLOOKUP($J137,'Tong hop'!$B$10:$P$19999,3,0))</f>
        <v/>
      </c>
      <c r="M137" s="209"/>
      <c r="N137" s="210">
        <f t="shared" si="2"/>
        <v>0</v>
      </c>
      <c r="O137" s="211"/>
      <c r="P137" s="212" t="str">
        <f>IF($J137="","",VLOOKUP($J137,'Tong hop'!$B$10:$L$19999,10,0))</f>
        <v/>
      </c>
      <c r="Q137" s="213" t="str">
        <f>IF($J137="","",VLOOKUP($J137,'Tong hop'!$B$10:$L$19999,11,0))</f>
        <v/>
      </c>
      <c r="R137" s="214"/>
      <c r="S137" s="214"/>
      <c r="T137" s="214"/>
      <c r="U137" s="214"/>
      <c r="V137" s="214"/>
      <c r="W137" s="214"/>
      <c r="X137" s="214"/>
      <c r="Y137" s="214"/>
      <c r="Z137" s="214"/>
    </row>
    <row r="138" ht="18.75" customHeight="1">
      <c r="A138" s="201"/>
      <c r="B138" s="218"/>
      <c r="C138" s="204"/>
      <c r="D138" s="204"/>
      <c r="E138" s="205" t="str">
        <f>IF($D138="","",VLOOKUP($D138,DMKH!$A$6:$D$20000,2,0))</f>
        <v/>
      </c>
      <c r="F138" s="205" t="str">
        <f>IF($D138="","",VLOOKUP($D138,DMKH!$A$6:$D$20000,3,0))</f>
        <v/>
      </c>
      <c r="G138" s="205" t="str">
        <f>IF($D138="","",VLOOKUP($D138,DMKH!$A$6:$D$20000,4,0))</f>
        <v/>
      </c>
      <c r="H138" s="207"/>
      <c r="I138" s="207"/>
      <c r="J138" s="201"/>
      <c r="K138" s="205" t="str">
        <f>IF($J138="","",VLOOKUP($J138,'Tong hop'!$B$10:$P$19999,2,0))</f>
        <v/>
      </c>
      <c r="L138" s="208" t="str">
        <f>IF($J138="","",VLOOKUP($J138,'Tong hop'!$B$10:$P$19999,3,0))</f>
        <v/>
      </c>
      <c r="M138" s="209"/>
      <c r="N138" s="210">
        <f t="shared" si="2"/>
        <v>0</v>
      </c>
      <c r="O138" s="211"/>
      <c r="P138" s="212" t="str">
        <f>IF($J138="","",VLOOKUP($J138,'Tong hop'!$B$10:$L$19999,10,0))</f>
        <v/>
      </c>
      <c r="Q138" s="213" t="str">
        <f>IF($J138="","",VLOOKUP($J138,'Tong hop'!$B$10:$L$19999,11,0))</f>
        <v/>
      </c>
      <c r="R138" s="214"/>
      <c r="S138" s="214"/>
      <c r="T138" s="214"/>
      <c r="U138" s="214"/>
      <c r="V138" s="214"/>
      <c r="W138" s="214"/>
      <c r="X138" s="214"/>
      <c r="Y138" s="214"/>
      <c r="Z138" s="214"/>
    </row>
    <row r="139" ht="18.75" customHeight="1">
      <c r="A139" s="201"/>
      <c r="B139" s="218"/>
      <c r="C139" s="204"/>
      <c r="D139" s="204"/>
      <c r="E139" s="205" t="str">
        <f>IF($D139="","",VLOOKUP($D139,DMKH!$A$6:$D$20000,2,0))</f>
        <v/>
      </c>
      <c r="F139" s="205" t="str">
        <f>IF($D139="","",VLOOKUP($D139,DMKH!$A$6:$D$20000,3,0))</f>
        <v/>
      </c>
      <c r="G139" s="205" t="str">
        <f>IF($D139="","",VLOOKUP($D139,DMKH!$A$6:$D$20000,4,0))</f>
        <v/>
      </c>
      <c r="H139" s="207"/>
      <c r="I139" s="207"/>
      <c r="J139" s="201"/>
      <c r="K139" s="205" t="str">
        <f>IF($J139="","",VLOOKUP($J139,'Tong hop'!$B$10:$P$19999,2,0))</f>
        <v/>
      </c>
      <c r="L139" s="208" t="str">
        <f>IF($J139="","",VLOOKUP($J139,'Tong hop'!$B$10:$P$19999,3,0))</f>
        <v/>
      </c>
      <c r="M139" s="209"/>
      <c r="N139" s="210">
        <f t="shared" si="2"/>
        <v>0</v>
      </c>
      <c r="O139" s="211"/>
      <c r="P139" s="212" t="str">
        <f>IF($J139="","",VLOOKUP($J139,'Tong hop'!$B$10:$L$19999,10,0))</f>
        <v/>
      </c>
      <c r="Q139" s="213" t="str">
        <f>IF($J139="","",VLOOKUP($J139,'Tong hop'!$B$10:$L$19999,11,0))</f>
        <v/>
      </c>
      <c r="R139" s="214"/>
      <c r="S139" s="214"/>
      <c r="T139" s="214"/>
      <c r="U139" s="214"/>
      <c r="V139" s="214"/>
      <c r="W139" s="214"/>
      <c r="X139" s="214"/>
      <c r="Y139" s="214"/>
      <c r="Z139" s="214"/>
    </row>
    <row r="140" ht="18.75" customHeight="1">
      <c r="A140" s="201"/>
      <c r="B140" s="218"/>
      <c r="C140" s="204"/>
      <c r="D140" s="204"/>
      <c r="E140" s="205" t="str">
        <f>IF($D140="","",VLOOKUP($D140,DMKH!$A$6:$D$20000,2,0))</f>
        <v/>
      </c>
      <c r="F140" s="205" t="str">
        <f>IF($D140="","",VLOOKUP($D140,DMKH!$A$6:$D$20000,3,0))</f>
        <v/>
      </c>
      <c r="G140" s="205" t="str">
        <f>IF($D140="","",VLOOKUP($D140,DMKH!$A$6:$D$20000,4,0))</f>
        <v/>
      </c>
      <c r="H140" s="207"/>
      <c r="I140" s="207"/>
      <c r="J140" s="201"/>
      <c r="K140" s="205" t="str">
        <f>IF($J140="","",VLOOKUP($J140,'Tong hop'!$B$10:$P$19999,2,0))</f>
        <v/>
      </c>
      <c r="L140" s="208" t="str">
        <f>IF($J140="","",VLOOKUP($J140,'Tong hop'!$B$10:$P$19999,3,0))</f>
        <v/>
      </c>
      <c r="M140" s="209"/>
      <c r="N140" s="210">
        <f t="shared" si="2"/>
        <v>0</v>
      </c>
      <c r="O140" s="211"/>
      <c r="P140" s="212" t="str">
        <f>IF($J140="","",VLOOKUP($J140,'Tong hop'!$B$10:$L$19999,10,0))</f>
        <v/>
      </c>
      <c r="Q140" s="213" t="str">
        <f>IF($J140="","",VLOOKUP($J140,'Tong hop'!$B$10:$L$19999,11,0))</f>
        <v/>
      </c>
      <c r="R140" s="214"/>
      <c r="S140" s="214"/>
      <c r="T140" s="214"/>
      <c r="U140" s="214"/>
      <c r="V140" s="214"/>
      <c r="W140" s="214"/>
      <c r="X140" s="214"/>
      <c r="Y140" s="214"/>
      <c r="Z140" s="214"/>
    </row>
    <row r="141" ht="18.75" customHeight="1">
      <c r="A141" s="201"/>
      <c r="B141" s="218"/>
      <c r="C141" s="204"/>
      <c r="D141" s="204"/>
      <c r="E141" s="205" t="str">
        <f>IF($D141="","",VLOOKUP($D141,DMKH!$A$6:$D$20000,2,0))</f>
        <v/>
      </c>
      <c r="F141" s="205" t="str">
        <f>IF($D141="","",VLOOKUP($D141,DMKH!$A$6:$D$20000,3,0))</f>
        <v/>
      </c>
      <c r="G141" s="205" t="str">
        <f>IF($D141="","",VLOOKUP($D141,DMKH!$A$6:$D$20000,4,0))</f>
        <v/>
      </c>
      <c r="H141" s="207"/>
      <c r="I141" s="207"/>
      <c r="J141" s="201"/>
      <c r="K141" s="205" t="str">
        <f>IF($J141="","",VLOOKUP($J141,'Tong hop'!$B$10:$P$19999,2,0))</f>
        <v/>
      </c>
      <c r="L141" s="208" t="str">
        <f>IF($J141="","",VLOOKUP($J141,'Tong hop'!$B$10:$P$19999,3,0))</f>
        <v/>
      </c>
      <c r="M141" s="209"/>
      <c r="N141" s="210">
        <f t="shared" si="2"/>
        <v>0</v>
      </c>
      <c r="O141" s="211"/>
      <c r="P141" s="212" t="str">
        <f>IF($J141="","",VLOOKUP($J141,'Tong hop'!$B$10:$L$19999,10,0))</f>
        <v/>
      </c>
      <c r="Q141" s="213" t="str">
        <f>IF($J141="","",VLOOKUP($J141,'Tong hop'!$B$10:$L$19999,11,0))</f>
        <v/>
      </c>
      <c r="R141" s="214"/>
      <c r="S141" s="214"/>
      <c r="T141" s="214"/>
      <c r="U141" s="214"/>
      <c r="V141" s="214"/>
      <c r="W141" s="214"/>
      <c r="X141" s="214"/>
      <c r="Y141" s="214"/>
      <c r="Z141" s="214"/>
    </row>
    <row r="142" ht="18.75" customHeight="1">
      <c r="A142" s="201"/>
      <c r="B142" s="218"/>
      <c r="C142" s="204"/>
      <c r="D142" s="204"/>
      <c r="E142" s="205" t="str">
        <f>IF($D142="","",VLOOKUP($D142,DMKH!$A$6:$D$20000,2,0))</f>
        <v/>
      </c>
      <c r="F142" s="205" t="str">
        <f>IF($D142="","",VLOOKUP($D142,DMKH!$A$6:$D$20000,3,0))</f>
        <v/>
      </c>
      <c r="G142" s="205" t="str">
        <f>IF($D142="","",VLOOKUP($D142,DMKH!$A$6:$D$20000,4,0))</f>
        <v/>
      </c>
      <c r="H142" s="207"/>
      <c r="I142" s="207"/>
      <c r="J142" s="201"/>
      <c r="K142" s="205" t="str">
        <f>IF($J142="","",VLOOKUP($J142,'Tong hop'!$B$10:$P$19999,2,0))</f>
        <v/>
      </c>
      <c r="L142" s="208" t="str">
        <f>IF($J142="","",VLOOKUP($J142,'Tong hop'!$B$10:$P$19999,3,0))</f>
        <v/>
      </c>
      <c r="M142" s="209"/>
      <c r="N142" s="210">
        <f t="shared" si="2"/>
        <v>0</v>
      </c>
      <c r="O142" s="211"/>
      <c r="P142" s="212" t="str">
        <f>IF($J142="","",VLOOKUP($J142,'Tong hop'!$B$10:$L$19999,10,0))</f>
        <v/>
      </c>
      <c r="Q142" s="213" t="str">
        <f>IF($J142="","",VLOOKUP($J142,'Tong hop'!$B$10:$L$19999,11,0))</f>
        <v/>
      </c>
      <c r="R142" s="214"/>
      <c r="S142" s="214"/>
      <c r="T142" s="214"/>
      <c r="U142" s="214"/>
      <c r="V142" s="214"/>
      <c r="W142" s="214"/>
      <c r="X142" s="214"/>
      <c r="Y142" s="214"/>
      <c r="Z142" s="214"/>
    </row>
    <row r="143" ht="18.75" customHeight="1">
      <c r="A143" s="201"/>
      <c r="B143" s="218"/>
      <c r="C143" s="204"/>
      <c r="D143" s="204"/>
      <c r="E143" s="205" t="str">
        <f>IF($D143="","",VLOOKUP($D143,DMKH!$A$6:$D$20000,2,0))</f>
        <v/>
      </c>
      <c r="F143" s="205" t="str">
        <f>IF($D143="","",VLOOKUP($D143,DMKH!$A$6:$D$20000,3,0))</f>
        <v/>
      </c>
      <c r="G143" s="205" t="str">
        <f>IF($D143="","",VLOOKUP($D143,DMKH!$A$6:$D$20000,4,0))</f>
        <v/>
      </c>
      <c r="H143" s="207"/>
      <c r="I143" s="207"/>
      <c r="J143" s="201"/>
      <c r="K143" s="205" t="str">
        <f>IF($J143="","",VLOOKUP($J143,'Tong hop'!$B$10:$P$19999,2,0))</f>
        <v/>
      </c>
      <c r="L143" s="208" t="str">
        <f>IF($J143="","",VLOOKUP($J143,'Tong hop'!$B$10:$P$19999,3,0))</f>
        <v/>
      </c>
      <c r="M143" s="209"/>
      <c r="N143" s="210">
        <f t="shared" si="2"/>
        <v>0</v>
      </c>
      <c r="O143" s="211"/>
      <c r="P143" s="212" t="str">
        <f>IF($J143="","",VLOOKUP($J143,'Tong hop'!$B$10:$L$19999,10,0))</f>
        <v/>
      </c>
      <c r="Q143" s="213" t="str">
        <f>IF($J143="","",VLOOKUP($J143,'Tong hop'!$B$10:$L$19999,11,0))</f>
        <v/>
      </c>
      <c r="R143" s="214"/>
      <c r="S143" s="214"/>
      <c r="T143" s="214"/>
      <c r="U143" s="214"/>
      <c r="V143" s="214"/>
      <c r="W143" s="214"/>
      <c r="X143" s="214"/>
      <c r="Y143" s="214"/>
      <c r="Z143" s="214"/>
    </row>
    <row r="144" ht="18.75" customHeight="1">
      <c r="A144" s="201"/>
      <c r="B144" s="218"/>
      <c r="C144" s="204"/>
      <c r="D144" s="204"/>
      <c r="E144" s="205" t="str">
        <f>IF($D144="","",VLOOKUP($D144,DMKH!$A$6:$D$20000,2,0))</f>
        <v/>
      </c>
      <c r="F144" s="205" t="str">
        <f>IF($D144="","",VLOOKUP($D144,DMKH!$A$6:$D$20000,3,0))</f>
        <v/>
      </c>
      <c r="G144" s="205" t="str">
        <f>IF($D144="","",VLOOKUP($D144,DMKH!$A$6:$D$20000,4,0))</f>
        <v/>
      </c>
      <c r="H144" s="207"/>
      <c r="I144" s="207"/>
      <c r="J144" s="201"/>
      <c r="K144" s="205" t="str">
        <f>IF($J144="","",VLOOKUP($J144,'Tong hop'!$B$10:$P$19999,2,0))</f>
        <v/>
      </c>
      <c r="L144" s="208" t="str">
        <f>IF($J144="","",VLOOKUP($J144,'Tong hop'!$B$10:$P$19999,3,0))</f>
        <v/>
      </c>
      <c r="M144" s="209"/>
      <c r="N144" s="210">
        <f t="shared" si="2"/>
        <v>0</v>
      </c>
      <c r="O144" s="211"/>
      <c r="P144" s="212" t="str">
        <f>IF($J144="","",VLOOKUP($J144,'Tong hop'!$B$10:$L$19999,10,0))</f>
        <v/>
      </c>
      <c r="Q144" s="213" t="str">
        <f>IF($J144="","",VLOOKUP($J144,'Tong hop'!$B$10:$L$19999,11,0))</f>
        <v/>
      </c>
      <c r="R144" s="214"/>
      <c r="S144" s="214"/>
      <c r="T144" s="214"/>
      <c r="U144" s="214"/>
      <c r="V144" s="214"/>
      <c r="W144" s="214"/>
      <c r="X144" s="214"/>
      <c r="Y144" s="214"/>
      <c r="Z144" s="214"/>
    </row>
    <row r="145" ht="18.75" customHeight="1">
      <c r="A145" s="201"/>
      <c r="B145" s="218"/>
      <c r="C145" s="204"/>
      <c r="D145" s="204"/>
      <c r="E145" s="205" t="str">
        <f>IF($D145="","",VLOOKUP($D145,DMKH!$A$6:$D$20000,2,0))</f>
        <v/>
      </c>
      <c r="F145" s="205" t="str">
        <f>IF($D145="","",VLOOKUP($D145,DMKH!$A$6:$D$20000,3,0))</f>
        <v/>
      </c>
      <c r="G145" s="205" t="str">
        <f>IF($D145="","",VLOOKUP($D145,DMKH!$A$6:$D$20000,4,0))</f>
        <v/>
      </c>
      <c r="H145" s="207"/>
      <c r="I145" s="207"/>
      <c r="J145" s="201"/>
      <c r="K145" s="205" t="str">
        <f>IF($J145="","",VLOOKUP($J145,'Tong hop'!$B$10:$P$19999,2,0))</f>
        <v/>
      </c>
      <c r="L145" s="208" t="str">
        <f>IF($J145="","",VLOOKUP($J145,'Tong hop'!$B$10:$P$19999,3,0))</f>
        <v/>
      </c>
      <c r="M145" s="209"/>
      <c r="N145" s="210">
        <f t="shared" si="2"/>
        <v>0</v>
      </c>
      <c r="O145" s="211"/>
      <c r="P145" s="212" t="str">
        <f>IF($J145="","",VLOOKUP($J145,'Tong hop'!$B$10:$L$19999,10,0))</f>
        <v/>
      </c>
      <c r="Q145" s="213" t="str">
        <f>IF($J145="","",VLOOKUP($J145,'Tong hop'!$B$10:$L$19999,11,0))</f>
        <v/>
      </c>
      <c r="R145" s="214"/>
      <c r="S145" s="214"/>
      <c r="T145" s="214"/>
      <c r="U145" s="214"/>
      <c r="V145" s="214"/>
      <c r="W145" s="214"/>
      <c r="X145" s="214"/>
      <c r="Y145" s="214"/>
      <c r="Z145" s="214"/>
    </row>
    <row r="146" ht="18.75" customHeight="1">
      <c r="A146" s="201"/>
      <c r="B146" s="218"/>
      <c r="C146" s="204"/>
      <c r="D146" s="204"/>
      <c r="E146" s="205" t="str">
        <f>IF($D146="","",VLOOKUP($D146,DMKH!$A$6:$D$20000,2,0))</f>
        <v/>
      </c>
      <c r="F146" s="205" t="str">
        <f>IF($D146="","",VLOOKUP($D146,DMKH!$A$6:$D$20000,3,0))</f>
        <v/>
      </c>
      <c r="G146" s="205" t="str">
        <f>IF($D146="","",VLOOKUP($D146,DMKH!$A$6:$D$20000,4,0))</f>
        <v/>
      </c>
      <c r="H146" s="207"/>
      <c r="I146" s="207"/>
      <c r="J146" s="201"/>
      <c r="K146" s="205" t="str">
        <f>IF($J146="","",VLOOKUP($J146,'Tong hop'!$B$10:$P$19999,2,0))</f>
        <v/>
      </c>
      <c r="L146" s="208" t="str">
        <f>IF($J146="","",VLOOKUP($J146,'Tong hop'!$B$10:$P$19999,3,0))</f>
        <v/>
      </c>
      <c r="M146" s="209"/>
      <c r="N146" s="210">
        <f t="shared" si="2"/>
        <v>0</v>
      </c>
      <c r="O146" s="211"/>
      <c r="P146" s="212" t="str">
        <f>IF($J146="","",VLOOKUP($J146,'Tong hop'!$B$10:$L$19999,10,0))</f>
        <v/>
      </c>
      <c r="Q146" s="213" t="str">
        <f>IF($J146="","",VLOOKUP($J146,'Tong hop'!$B$10:$L$19999,11,0))</f>
        <v/>
      </c>
      <c r="R146" s="214"/>
      <c r="S146" s="214"/>
      <c r="T146" s="214"/>
      <c r="U146" s="214"/>
      <c r="V146" s="214"/>
      <c r="W146" s="214"/>
      <c r="X146" s="214"/>
      <c r="Y146" s="214"/>
      <c r="Z146" s="214"/>
    </row>
    <row r="147" ht="18.75" customHeight="1">
      <c r="A147" s="201"/>
      <c r="B147" s="218"/>
      <c r="C147" s="204"/>
      <c r="D147" s="204"/>
      <c r="E147" s="205" t="str">
        <f>IF($D147="","",VLOOKUP($D147,DMKH!$A$6:$D$20000,2,0))</f>
        <v/>
      </c>
      <c r="F147" s="205" t="str">
        <f>IF($D147="","",VLOOKUP($D147,DMKH!$A$6:$D$20000,3,0))</f>
        <v/>
      </c>
      <c r="G147" s="205" t="str">
        <f>IF($D147="","",VLOOKUP($D147,DMKH!$A$6:$D$20000,4,0))</f>
        <v/>
      </c>
      <c r="H147" s="207"/>
      <c r="I147" s="207"/>
      <c r="J147" s="201"/>
      <c r="K147" s="205" t="str">
        <f>IF($J147="","",VLOOKUP($J147,'Tong hop'!$B$10:$P$19999,2,0))</f>
        <v/>
      </c>
      <c r="L147" s="208" t="str">
        <f>IF($J147="","",VLOOKUP($J147,'Tong hop'!$B$10:$P$19999,3,0))</f>
        <v/>
      </c>
      <c r="M147" s="209"/>
      <c r="N147" s="210">
        <f t="shared" si="2"/>
        <v>0</v>
      </c>
      <c r="O147" s="211"/>
      <c r="P147" s="212" t="str">
        <f>IF($J147="","",VLOOKUP($J147,'Tong hop'!$B$10:$L$19999,10,0))</f>
        <v/>
      </c>
      <c r="Q147" s="213" t="str">
        <f>IF($J147="","",VLOOKUP($J147,'Tong hop'!$B$10:$L$19999,11,0))</f>
        <v/>
      </c>
      <c r="R147" s="214"/>
      <c r="S147" s="214"/>
      <c r="T147" s="214"/>
      <c r="U147" s="214"/>
      <c r="V147" s="214"/>
      <c r="W147" s="214"/>
      <c r="X147" s="214"/>
      <c r="Y147" s="214"/>
      <c r="Z147" s="214"/>
    </row>
    <row r="148" ht="18.75" customHeight="1">
      <c r="A148" s="201"/>
      <c r="B148" s="218"/>
      <c r="C148" s="204"/>
      <c r="D148" s="204"/>
      <c r="E148" s="205" t="str">
        <f>IF($D148="","",VLOOKUP($D148,DMKH!$A$6:$D$20000,2,0))</f>
        <v/>
      </c>
      <c r="F148" s="205" t="str">
        <f>IF($D148="","",VLOOKUP($D148,DMKH!$A$6:$D$20000,3,0))</f>
        <v/>
      </c>
      <c r="G148" s="205" t="str">
        <f>IF($D148="","",VLOOKUP($D148,DMKH!$A$6:$D$20000,4,0))</f>
        <v/>
      </c>
      <c r="H148" s="207"/>
      <c r="I148" s="207"/>
      <c r="J148" s="201"/>
      <c r="K148" s="205" t="str">
        <f>IF($J148="","",VLOOKUP($J148,'Tong hop'!$B$10:$P$19999,2,0))</f>
        <v/>
      </c>
      <c r="L148" s="208" t="str">
        <f>IF($J148="","",VLOOKUP($J148,'Tong hop'!$B$10:$P$19999,3,0))</f>
        <v/>
      </c>
      <c r="M148" s="209"/>
      <c r="N148" s="210">
        <f t="shared" si="2"/>
        <v>0</v>
      </c>
      <c r="O148" s="211"/>
      <c r="P148" s="212" t="str">
        <f>IF($J148="","",VLOOKUP($J148,'Tong hop'!$B$10:$L$19999,10,0))</f>
        <v/>
      </c>
      <c r="Q148" s="213" t="str">
        <f>IF($J148="","",VLOOKUP($J148,'Tong hop'!$B$10:$L$19999,11,0))</f>
        <v/>
      </c>
      <c r="R148" s="214"/>
      <c r="S148" s="214"/>
      <c r="T148" s="214"/>
      <c r="U148" s="214"/>
      <c r="V148" s="214"/>
      <c r="W148" s="214"/>
      <c r="X148" s="214"/>
      <c r="Y148" s="214"/>
      <c r="Z148" s="214"/>
    </row>
    <row r="149" ht="18.75" customHeight="1">
      <c r="A149" s="201"/>
      <c r="B149" s="218"/>
      <c r="C149" s="204"/>
      <c r="D149" s="204"/>
      <c r="E149" s="205" t="str">
        <f>IF($D149="","",VLOOKUP($D149,DMKH!$A$6:$D$20000,2,0))</f>
        <v/>
      </c>
      <c r="F149" s="205" t="str">
        <f>IF($D149="","",VLOOKUP($D149,DMKH!$A$6:$D$20000,3,0))</f>
        <v/>
      </c>
      <c r="G149" s="205" t="str">
        <f>IF($D149="","",VLOOKUP($D149,DMKH!$A$6:$D$20000,4,0))</f>
        <v/>
      </c>
      <c r="H149" s="207"/>
      <c r="I149" s="207"/>
      <c r="J149" s="201"/>
      <c r="K149" s="205" t="str">
        <f>IF($J149="","",VLOOKUP($J149,'Tong hop'!$B$10:$P$19999,2,0))</f>
        <v/>
      </c>
      <c r="L149" s="208" t="str">
        <f>IF($J149="","",VLOOKUP($J149,'Tong hop'!$B$10:$P$19999,3,0))</f>
        <v/>
      </c>
      <c r="M149" s="209"/>
      <c r="N149" s="210">
        <f t="shared" si="2"/>
        <v>0</v>
      </c>
      <c r="O149" s="211"/>
      <c r="P149" s="212" t="str">
        <f>IF($J149="","",VLOOKUP($J149,'Tong hop'!$B$10:$L$19999,10,0))</f>
        <v/>
      </c>
      <c r="Q149" s="213" t="str">
        <f>IF($J149="","",VLOOKUP($J149,'Tong hop'!$B$10:$L$19999,11,0))</f>
        <v/>
      </c>
      <c r="R149" s="214"/>
      <c r="S149" s="214"/>
      <c r="T149" s="214"/>
      <c r="U149" s="214"/>
      <c r="V149" s="214"/>
      <c r="W149" s="214"/>
      <c r="X149" s="214"/>
      <c r="Y149" s="214"/>
      <c r="Z149" s="214"/>
    </row>
    <row r="150" ht="18.75" customHeight="1">
      <c r="A150" s="201"/>
      <c r="B150" s="218"/>
      <c r="C150" s="204"/>
      <c r="D150" s="204"/>
      <c r="E150" s="205" t="str">
        <f>IF($D150="","",VLOOKUP($D150,DMKH!$A$6:$D$20000,2,0))</f>
        <v/>
      </c>
      <c r="F150" s="205" t="str">
        <f>IF($D150="","",VLOOKUP($D150,DMKH!$A$6:$D$20000,3,0))</f>
        <v/>
      </c>
      <c r="G150" s="205" t="str">
        <f>IF($D150="","",VLOOKUP($D150,DMKH!$A$6:$D$20000,4,0))</f>
        <v/>
      </c>
      <c r="H150" s="207"/>
      <c r="I150" s="207"/>
      <c r="J150" s="201"/>
      <c r="K150" s="205" t="str">
        <f>IF($J150="","",VLOOKUP($J150,'Tong hop'!$B$10:$P$19999,2,0))</f>
        <v/>
      </c>
      <c r="L150" s="208" t="str">
        <f>IF($J150="","",VLOOKUP($J150,'Tong hop'!$B$10:$P$19999,3,0))</f>
        <v/>
      </c>
      <c r="M150" s="209"/>
      <c r="N150" s="210">
        <f t="shared" si="2"/>
        <v>0</v>
      </c>
      <c r="O150" s="211"/>
      <c r="P150" s="212" t="str">
        <f>IF($J150="","",VLOOKUP($J150,'Tong hop'!$B$10:$L$19999,10,0))</f>
        <v/>
      </c>
      <c r="Q150" s="213" t="str">
        <f>IF($J150="","",VLOOKUP($J150,'Tong hop'!$B$10:$L$19999,11,0))</f>
        <v/>
      </c>
      <c r="R150" s="214"/>
      <c r="S150" s="214"/>
      <c r="T150" s="214"/>
      <c r="U150" s="214"/>
      <c r="V150" s="214"/>
      <c r="W150" s="214"/>
      <c r="X150" s="214"/>
      <c r="Y150" s="214"/>
      <c r="Z150" s="214"/>
    </row>
    <row r="151" ht="18.75" customHeight="1">
      <c r="A151" s="201"/>
      <c r="B151" s="218"/>
      <c r="C151" s="204"/>
      <c r="D151" s="204"/>
      <c r="E151" s="205" t="str">
        <f>IF($D151="","",VLOOKUP($D151,DMKH!$A$6:$D$20000,2,0))</f>
        <v/>
      </c>
      <c r="F151" s="205" t="str">
        <f>IF($D151="","",VLOOKUP($D151,DMKH!$A$6:$D$20000,3,0))</f>
        <v/>
      </c>
      <c r="G151" s="205" t="str">
        <f>IF($D151="","",VLOOKUP($D151,DMKH!$A$6:$D$20000,4,0))</f>
        <v/>
      </c>
      <c r="H151" s="207"/>
      <c r="I151" s="207"/>
      <c r="J151" s="201"/>
      <c r="K151" s="205" t="str">
        <f>IF($J151="","",VLOOKUP($J151,'Tong hop'!$B$10:$P$19999,2,0))</f>
        <v/>
      </c>
      <c r="L151" s="208" t="str">
        <f>IF($J151="","",VLOOKUP($J151,'Tong hop'!$B$10:$P$19999,3,0))</f>
        <v/>
      </c>
      <c r="M151" s="209"/>
      <c r="N151" s="210">
        <f t="shared" si="2"/>
        <v>0</v>
      </c>
      <c r="O151" s="211"/>
      <c r="P151" s="212" t="str">
        <f>IF($J151="","",VLOOKUP($J151,'Tong hop'!$B$10:$L$19999,10,0))</f>
        <v/>
      </c>
      <c r="Q151" s="213" t="str">
        <f>IF($J151="","",VLOOKUP($J151,'Tong hop'!$B$10:$L$19999,11,0))</f>
        <v/>
      </c>
      <c r="R151" s="214"/>
      <c r="S151" s="214"/>
      <c r="T151" s="214"/>
      <c r="U151" s="214"/>
      <c r="V151" s="214"/>
      <c r="W151" s="214"/>
      <c r="X151" s="214"/>
      <c r="Y151" s="214"/>
      <c r="Z151" s="214"/>
    </row>
    <row r="152" ht="18.75" customHeight="1">
      <c r="A152" s="201"/>
      <c r="B152" s="218"/>
      <c r="C152" s="204"/>
      <c r="D152" s="204"/>
      <c r="E152" s="205" t="str">
        <f>IF($D152="","",VLOOKUP($D152,DMKH!$A$6:$D$20000,2,0))</f>
        <v/>
      </c>
      <c r="F152" s="205" t="str">
        <f>IF($D152="","",VLOOKUP($D152,DMKH!$A$6:$D$20000,3,0))</f>
        <v/>
      </c>
      <c r="G152" s="205" t="str">
        <f>IF($D152="","",VLOOKUP($D152,DMKH!$A$6:$D$20000,4,0))</f>
        <v/>
      </c>
      <c r="H152" s="207"/>
      <c r="I152" s="207"/>
      <c r="J152" s="201"/>
      <c r="K152" s="205" t="str">
        <f>IF($J152="","",VLOOKUP($J152,'Tong hop'!$B$10:$P$19999,2,0))</f>
        <v/>
      </c>
      <c r="L152" s="208" t="str">
        <f>IF($J152="","",VLOOKUP($J152,'Tong hop'!$B$10:$P$19999,3,0))</f>
        <v/>
      </c>
      <c r="M152" s="209"/>
      <c r="N152" s="210">
        <f t="shared" si="2"/>
        <v>0</v>
      </c>
      <c r="O152" s="211"/>
      <c r="P152" s="212" t="str">
        <f>IF($J152="","",VLOOKUP($J152,'Tong hop'!$B$10:$L$19999,10,0))</f>
        <v/>
      </c>
      <c r="Q152" s="213" t="str">
        <f>IF($J152="","",VLOOKUP($J152,'Tong hop'!$B$10:$L$19999,11,0))</f>
        <v/>
      </c>
      <c r="R152" s="214"/>
      <c r="S152" s="214"/>
      <c r="T152" s="214"/>
      <c r="U152" s="214"/>
      <c r="V152" s="214"/>
      <c r="W152" s="214"/>
      <c r="X152" s="214"/>
      <c r="Y152" s="214"/>
      <c r="Z152" s="214"/>
    </row>
    <row r="153" ht="18.75" customHeight="1">
      <c r="A153" s="201"/>
      <c r="B153" s="218"/>
      <c r="C153" s="204"/>
      <c r="D153" s="204"/>
      <c r="E153" s="205" t="str">
        <f>IF($D153="","",VLOOKUP($D153,DMKH!$A$6:$D$20000,2,0))</f>
        <v/>
      </c>
      <c r="F153" s="205" t="str">
        <f>IF($D153="","",VLOOKUP($D153,DMKH!$A$6:$D$20000,3,0))</f>
        <v/>
      </c>
      <c r="G153" s="205" t="str">
        <f>IF($D153="","",VLOOKUP($D153,DMKH!$A$6:$D$20000,4,0))</f>
        <v/>
      </c>
      <c r="H153" s="207"/>
      <c r="I153" s="207"/>
      <c r="J153" s="201"/>
      <c r="K153" s="205" t="str">
        <f>IF($J153="","",VLOOKUP($J153,'Tong hop'!$B$10:$P$19999,2,0))</f>
        <v/>
      </c>
      <c r="L153" s="208" t="str">
        <f>IF($J153="","",VLOOKUP($J153,'Tong hop'!$B$10:$P$19999,3,0))</f>
        <v/>
      </c>
      <c r="M153" s="209"/>
      <c r="N153" s="210">
        <f t="shared" si="2"/>
        <v>0</v>
      </c>
      <c r="O153" s="211"/>
      <c r="P153" s="212" t="str">
        <f>IF($J153="","",VLOOKUP($J153,'Tong hop'!$B$10:$L$19999,10,0))</f>
        <v/>
      </c>
      <c r="Q153" s="213" t="str">
        <f>IF($J153="","",VLOOKUP($J153,'Tong hop'!$B$10:$L$19999,11,0))</f>
        <v/>
      </c>
      <c r="R153" s="214"/>
      <c r="S153" s="214"/>
      <c r="T153" s="214"/>
      <c r="U153" s="214"/>
      <c r="V153" s="214"/>
      <c r="W153" s="214"/>
      <c r="X153" s="214"/>
      <c r="Y153" s="214"/>
      <c r="Z153" s="214"/>
    </row>
    <row r="154" ht="18.75" customHeight="1">
      <c r="A154" s="201"/>
      <c r="B154" s="218"/>
      <c r="C154" s="204"/>
      <c r="D154" s="204"/>
      <c r="E154" s="205" t="str">
        <f>IF($D154="","",VLOOKUP($D154,DMKH!$A$6:$D$20000,2,0))</f>
        <v/>
      </c>
      <c r="F154" s="205" t="str">
        <f>IF($D154="","",VLOOKUP($D154,DMKH!$A$6:$D$20000,3,0))</f>
        <v/>
      </c>
      <c r="G154" s="205" t="str">
        <f>IF($D154="","",VLOOKUP($D154,DMKH!$A$6:$D$20000,4,0))</f>
        <v/>
      </c>
      <c r="H154" s="207"/>
      <c r="I154" s="207"/>
      <c r="J154" s="201"/>
      <c r="K154" s="205" t="str">
        <f>IF($J154="","",VLOOKUP($J154,'Tong hop'!$B$10:$P$19999,2,0))</f>
        <v/>
      </c>
      <c r="L154" s="208" t="str">
        <f>IF($J154="","",VLOOKUP($J154,'Tong hop'!$B$10:$P$19999,3,0))</f>
        <v/>
      </c>
      <c r="M154" s="209"/>
      <c r="N154" s="210">
        <f t="shared" si="2"/>
        <v>0</v>
      </c>
      <c r="O154" s="211"/>
      <c r="P154" s="212" t="str">
        <f>IF($J154="","",VLOOKUP($J154,'Tong hop'!$B$10:$L$19999,10,0))</f>
        <v/>
      </c>
      <c r="Q154" s="213" t="str">
        <f>IF($J154="","",VLOOKUP($J154,'Tong hop'!$B$10:$L$19999,11,0))</f>
        <v/>
      </c>
      <c r="R154" s="214"/>
      <c r="S154" s="214"/>
      <c r="T154" s="214"/>
      <c r="U154" s="214"/>
      <c r="V154" s="214"/>
      <c r="W154" s="214"/>
      <c r="X154" s="214"/>
      <c r="Y154" s="214"/>
      <c r="Z154" s="214"/>
    </row>
    <row r="155" ht="18.75" customHeight="1">
      <c r="A155" s="201"/>
      <c r="B155" s="218"/>
      <c r="C155" s="204"/>
      <c r="D155" s="204"/>
      <c r="E155" s="205" t="str">
        <f>IF($D155="","",VLOOKUP($D155,DMKH!$A$6:$D$20000,2,0))</f>
        <v/>
      </c>
      <c r="F155" s="205" t="str">
        <f>IF($D155="","",VLOOKUP($D155,DMKH!$A$6:$D$20000,3,0))</f>
        <v/>
      </c>
      <c r="G155" s="205" t="str">
        <f>IF($D155="","",VLOOKUP($D155,DMKH!$A$6:$D$20000,4,0))</f>
        <v/>
      </c>
      <c r="H155" s="207"/>
      <c r="I155" s="207"/>
      <c r="J155" s="201"/>
      <c r="K155" s="205" t="str">
        <f>IF($J155="","",VLOOKUP($J155,'Tong hop'!$B$10:$P$19999,2,0))</f>
        <v/>
      </c>
      <c r="L155" s="208" t="str">
        <f>IF($J155="","",VLOOKUP($J155,'Tong hop'!$B$10:$P$19999,3,0))</f>
        <v/>
      </c>
      <c r="M155" s="209"/>
      <c r="N155" s="210">
        <f t="shared" si="2"/>
        <v>0</v>
      </c>
      <c r="O155" s="211"/>
      <c r="P155" s="212" t="str">
        <f>IF($J155="","",VLOOKUP($J155,'Tong hop'!$B$10:$L$19999,10,0))</f>
        <v/>
      </c>
      <c r="Q155" s="213" t="str">
        <f>IF($J155="","",VLOOKUP($J155,'Tong hop'!$B$10:$L$19999,11,0))</f>
        <v/>
      </c>
      <c r="R155" s="214"/>
      <c r="S155" s="214"/>
      <c r="T155" s="214"/>
      <c r="U155" s="214"/>
      <c r="V155" s="214"/>
      <c r="W155" s="214"/>
      <c r="X155" s="214"/>
      <c r="Y155" s="214"/>
      <c r="Z155" s="214"/>
    </row>
    <row r="156" ht="18.75" customHeight="1">
      <c r="A156" s="201"/>
      <c r="B156" s="218"/>
      <c r="C156" s="204"/>
      <c r="D156" s="204"/>
      <c r="E156" s="205" t="str">
        <f>IF($D156="","",VLOOKUP($D156,DMKH!$A$6:$D$20000,2,0))</f>
        <v/>
      </c>
      <c r="F156" s="205" t="str">
        <f>IF($D156="","",VLOOKUP($D156,DMKH!$A$6:$D$20000,3,0))</f>
        <v/>
      </c>
      <c r="G156" s="205" t="str">
        <f>IF($D156="","",VLOOKUP($D156,DMKH!$A$6:$D$20000,4,0))</f>
        <v/>
      </c>
      <c r="H156" s="207"/>
      <c r="I156" s="207"/>
      <c r="J156" s="201"/>
      <c r="K156" s="205" t="str">
        <f>IF($J156="","",VLOOKUP($J156,'Tong hop'!$B$10:$P$19999,2,0))</f>
        <v/>
      </c>
      <c r="L156" s="208" t="str">
        <f>IF($J156="","",VLOOKUP($J156,'Tong hop'!$B$10:$P$19999,3,0))</f>
        <v/>
      </c>
      <c r="M156" s="209"/>
      <c r="N156" s="210">
        <f t="shared" si="2"/>
        <v>0</v>
      </c>
      <c r="O156" s="211"/>
      <c r="P156" s="212" t="str">
        <f>IF($J156="","",VLOOKUP($J156,'Tong hop'!$B$10:$L$19999,10,0))</f>
        <v/>
      </c>
      <c r="Q156" s="213" t="str">
        <f>IF($J156="","",VLOOKUP($J156,'Tong hop'!$B$10:$L$19999,11,0))</f>
        <v/>
      </c>
      <c r="R156" s="214"/>
      <c r="S156" s="214"/>
      <c r="T156" s="214"/>
      <c r="U156" s="214"/>
      <c r="V156" s="214"/>
      <c r="W156" s="214"/>
      <c r="X156" s="214"/>
      <c r="Y156" s="214"/>
      <c r="Z156" s="214"/>
    </row>
    <row r="157" ht="18.75" customHeight="1">
      <c r="A157" s="201"/>
      <c r="B157" s="218"/>
      <c r="C157" s="204"/>
      <c r="D157" s="204"/>
      <c r="E157" s="205" t="str">
        <f>IF($D157="","",VLOOKUP($D157,DMKH!$A$6:$D$20000,2,0))</f>
        <v/>
      </c>
      <c r="F157" s="205" t="str">
        <f>IF($D157="","",VLOOKUP($D157,DMKH!$A$6:$D$20000,3,0))</f>
        <v/>
      </c>
      <c r="G157" s="205" t="str">
        <f>IF($D157="","",VLOOKUP($D157,DMKH!$A$6:$D$20000,4,0))</f>
        <v/>
      </c>
      <c r="H157" s="207"/>
      <c r="I157" s="207"/>
      <c r="J157" s="201"/>
      <c r="K157" s="205" t="str">
        <f>IF($J157="","",VLOOKUP($J157,'Tong hop'!$B$10:$P$19999,2,0))</f>
        <v/>
      </c>
      <c r="L157" s="208" t="str">
        <f>IF($J157="","",VLOOKUP($J157,'Tong hop'!$B$10:$P$19999,3,0))</f>
        <v/>
      </c>
      <c r="M157" s="209"/>
      <c r="N157" s="210">
        <f t="shared" si="2"/>
        <v>0</v>
      </c>
      <c r="O157" s="211"/>
      <c r="P157" s="212" t="str">
        <f>IF($J157="","",VLOOKUP($J157,'Tong hop'!$B$10:$L$19999,10,0))</f>
        <v/>
      </c>
      <c r="Q157" s="213" t="str">
        <f>IF($J157="","",VLOOKUP($J157,'Tong hop'!$B$10:$L$19999,11,0))</f>
        <v/>
      </c>
      <c r="R157" s="214"/>
      <c r="S157" s="214"/>
      <c r="T157" s="214"/>
      <c r="U157" s="214"/>
      <c r="V157" s="214"/>
      <c r="W157" s="214"/>
      <c r="X157" s="214"/>
      <c r="Y157" s="214"/>
      <c r="Z157" s="214"/>
    </row>
    <row r="158" ht="18.75" customHeight="1">
      <c r="A158" s="201"/>
      <c r="B158" s="218"/>
      <c r="C158" s="204"/>
      <c r="D158" s="204"/>
      <c r="E158" s="205" t="str">
        <f>IF($D158="","",VLOOKUP($D158,DMKH!$A$6:$D$20000,2,0))</f>
        <v/>
      </c>
      <c r="F158" s="205" t="str">
        <f>IF($D158="","",VLOOKUP($D158,DMKH!$A$6:$D$20000,3,0))</f>
        <v/>
      </c>
      <c r="G158" s="205" t="str">
        <f>IF($D158="","",VLOOKUP($D158,DMKH!$A$6:$D$20000,4,0))</f>
        <v/>
      </c>
      <c r="H158" s="207"/>
      <c r="I158" s="207"/>
      <c r="J158" s="201"/>
      <c r="K158" s="205" t="str">
        <f>IF($J158="","",VLOOKUP($J158,'Tong hop'!$B$10:$P$19999,2,0))</f>
        <v/>
      </c>
      <c r="L158" s="208" t="str">
        <f>IF($J158="","",VLOOKUP($J158,'Tong hop'!$B$10:$P$19999,3,0))</f>
        <v/>
      </c>
      <c r="M158" s="209"/>
      <c r="N158" s="210">
        <f t="shared" si="2"/>
        <v>0</v>
      </c>
      <c r="O158" s="211"/>
      <c r="P158" s="212" t="str">
        <f>IF($J158="","",VLOOKUP($J158,'Tong hop'!$B$10:$L$19999,10,0))</f>
        <v/>
      </c>
      <c r="Q158" s="213" t="str">
        <f>IF($J158="","",VLOOKUP($J158,'Tong hop'!$B$10:$L$19999,11,0))</f>
        <v/>
      </c>
      <c r="R158" s="214"/>
      <c r="S158" s="214"/>
      <c r="T158" s="214"/>
      <c r="U158" s="214"/>
      <c r="V158" s="214"/>
      <c r="W158" s="214"/>
      <c r="X158" s="214"/>
      <c r="Y158" s="214"/>
      <c r="Z158" s="214"/>
    </row>
    <row r="159" ht="18.75" customHeight="1">
      <c r="A159" s="201"/>
      <c r="B159" s="218"/>
      <c r="C159" s="204"/>
      <c r="D159" s="204"/>
      <c r="E159" s="205" t="str">
        <f>IF($D159="","",VLOOKUP($D159,DMKH!$A$6:$D$20000,2,0))</f>
        <v/>
      </c>
      <c r="F159" s="205" t="str">
        <f>IF($D159="","",VLOOKUP($D159,DMKH!$A$6:$D$20000,3,0))</f>
        <v/>
      </c>
      <c r="G159" s="205" t="str">
        <f>IF($D159="","",VLOOKUP($D159,DMKH!$A$6:$D$20000,4,0))</f>
        <v/>
      </c>
      <c r="H159" s="207"/>
      <c r="I159" s="207"/>
      <c r="J159" s="201"/>
      <c r="K159" s="205" t="str">
        <f>IF($J159="","",VLOOKUP($J159,'Tong hop'!$B$10:$P$19999,2,0))</f>
        <v/>
      </c>
      <c r="L159" s="208" t="str">
        <f>IF($J159="","",VLOOKUP($J159,'Tong hop'!$B$10:$P$19999,3,0))</f>
        <v/>
      </c>
      <c r="M159" s="209"/>
      <c r="N159" s="210">
        <f t="shared" si="2"/>
        <v>0</v>
      </c>
      <c r="O159" s="211"/>
      <c r="P159" s="212" t="str">
        <f>IF($J159="","",VLOOKUP($J159,'Tong hop'!$B$10:$L$19999,10,0))</f>
        <v/>
      </c>
      <c r="Q159" s="213" t="str">
        <f>IF($J159="","",VLOOKUP($J159,'Tong hop'!$B$10:$L$19999,11,0))</f>
        <v/>
      </c>
      <c r="R159" s="214"/>
      <c r="S159" s="214"/>
      <c r="T159" s="214"/>
      <c r="U159" s="214"/>
      <c r="V159" s="214"/>
      <c r="W159" s="214"/>
      <c r="X159" s="214"/>
      <c r="Y159" s="214"/>
      <c r="Z159" s="214"/>
    </row>
    <row r="160" ht="18.75" customHeight="1">
      <c r="A160" s="201"/>
      <c r="B160" s="218"/>
      <c r="C160" s="204"/>
      <c r="D160" s="204"/>
      <c r="E160" s="205" t="str">
        <f>IF($D160="","",VLOOKUP($D160,DMKH!$A$6:$D$20000,2,0))</f>
        <v/>
      </c>
      <c r="F160" s="205" t="str">
        <f>IF($D160="","",VLOOKUP($D160,DMKH!$A$6:$D$20000,3,0))</f>
        <v/>
      </c>
      <c r="G160" s="205" t="str">
        <f>IF($D160="","",VLOOKUP($D160,DMKH!$A$6:$D$20000,4,0))</f>
        <v/>
      </c>
      <c r="H160" s="207"/>
      <c r="I160" s="207"/>
      <c r="J160" s="201"/>
      <c r="K160" s="205" t="str">
        <f>IF($J160="","",VLOOKUP($J160,'Tong hop'!$B$10:$P$19999,2,0))</f>
        <v/>
      </c>
      <c r="L160" s="208" t="str">
        <f>IF($J160="","",VLOOKUP($J160,'Tong hop'!$B$10:$P$19999,3,0))</f>
        <v/>
      </c>
      <c r="M160" s="209"/>
      <c r="N160" s="210">
        <f t="shared" si="2"/>
        <v>0</v>
      </c>
      <c r="O160" s="211"/>
      <c r="P160" s="212" t="str">
        <f>IF($J160="","",VLOOKUP($J160,'Tong hop'!$B$10:$L$19999,10,0))</f>
        <v/>
      </c>
      <c r="Q160" s="213" t="str">
        <f>IF($J160="","",VLOOKUP($J160,'Tong hop'!$B$10:$L$19999,11,0))</f>
        <v/>
      </c>
      <c r="R160" s="214"/>
      <c r="S160" s="214"/>
      <c r="T160" s="214"/>
      <c r="U160" s="214"/>
      <c r="V160" s="214"/>
      <c r="W160" s="214"/>
      <c r="X160" s="214"/>
      <c r="Y160" s="214"/>
      <c r="Z160" s="214"/>
    </row>
    <row r="161" ht="18.75" customHeight="1">
      <c r="A161" s="201"/>
      <c r="B161" s="218"/>
      <c r="C161" s="204"/>
      <c r="D161" s="204"/>
      <c r="E161" s="205" t="str">
        <f>IF($D161="","",VLOOKUP($D161,DMKH!$A$6:$D$20000,2,0))</f>
        <v/>
      </c>
      <c r="F161" s="205" t="str">
        <f>IF($D161="","",VLOOKUP($D161,DMKH!$A$6:$D$20000,3,0))</f>
        <v/>
      </c>
      <c r="G161" s="205" t="str">
        <f>IF($D161="","",VLOOKUP($D161,DMKH!$A$6:$D$20000,4,0))</f>
        <v/>
      </c>
      <c r="H161" s="207"/>
      <c r="I161" s="207"/>
      <c r="J161" s="201"/>
      <c r="K161" s="205" t="str">
        <f>IF($J161="","",VLOOKUP($J161,'Tong hop'!$B$10:$P$19999,2,0))</f>
        <v/>
      </c>
      <c r="L161" s="208" t="str">
        <f>IF($J161="","",VLOOKUP($J161,'Tong hop'!$B$10:$P$19999,3,0))</f>
        <v/>
      </c>
      <c r="M161" s="209"/>
      <c r="N161" s="210">
        <f t="shared" si="2"/>
        <v>0</v>
      </c>
      <c r="O161" s="211"/>
      <c r="P161" s="212" t="str">
        <f>IF($J161="","",VLOOKUP($J161,'Tong hop'!$B$10:$L$19999,10,0))</f>
        <v/>
      </c>
      <c r="Q161" s="213" t="str">
        <f>IF($J161="","",VLOOKUP($J161,'Tong hop'!$B$10:$L$19999,11,0))</f>
        <v/>
      </c>
      <c r="R161" s="214"/>
      <c r="S161" s="214"/>
      <c r="T161" s="214"/>
      <c r="U161" s="214"/>
      <c r="V161" s="214"/>
      <c r="W161" s="214"/>
      <c r="X161" s="214"/>
      <c r="Y161" s="214"/>
      <c r="Z161" s="214"/>
    </row>
    <row r="162" ht="18.75" customHeight="1">
      <c r="A162" s="201"/>
      <c r="B162" s="218"/>
      <c r="C162" s="204"/>
      <c r="D162" s="204"/>
      <c r="E162" s="205" t="str">
        <f>IF($D162="","",VLOOKUP($D162,DMKH!$A$6:$D$20000,2,0))</f>
        <v/>
      </c>
      <c r="F162" s="205" t="str">
        <f>IF($D162="","",VLOOKUP($D162,DMKH!$A$6:$D$20000,3,0))</f>
        <v/>
      </c>
      <c r="G162" s="205" t="str">
        <f>IF($D162="","",VLOOKUP($D162,DMKH!$A$6:$D$20000,4,0))</f>
        <v/>
      </c>
      <c r="H162" s="207"/>
      <c r="I162" s="207"/>
      <c r="J162" s="201"/>
      <c r="K162" s="205" t="str">
        <f>IF($J162="","",VLOOKUP($J162,'Tong hop'!$B$10:$P$19999,2,0))</f>
        <v/>
      </c>
      <c r="L162" s="208" t="str">
        <f>IF($J162="","",VLOOKUP($J162,'Tong hop'!$B$10:$P$19999,3,0))</f>
        <v/>
      </c>
      <c r="M162" s="209"/>
      <c r="N162" s="210">
        <f t="shared" si="2"/>
        <v>0</v>
      </c>
      <c r="O162" s="211"/>
      <c r="P162" s="212" t="str">
        <f>IF($J162="","",VLOOKUP($J162,'Tong hop'!$B$10:$L$19999,10,0))</f>
        <v/>
      </c>
      <c r="Q162" s="213" t="str">
        <f>IF($J162="","",VLOOKUP($J162,'Tong hop'!$B$10:$L$19999,11,0))</f>
        <v/>
      </c>
      <c r="R162" s="214"/>
      <c r="S162" s="214"/>
      <c r="T162" s="214"/>
      <c r="U162" s="214"/>
      <c r="V162" s="214"/>
      <c r="W162" s="214"/>
      <c r="X162" s="214"/>
      <c r="Y162" s="214"/>
      <c r="Z162" s="214"/>
    </row>
    <row r="163" ht="18.75" customHeight="1">
      <c r="A163" s="201"/>
      <c r="B163" s="218"/>
      <c r="C163" s="204"/>
      <c r="D163" s="204"/>
      <c r="E163" s="205" t="str">
        <f>IF($D163="","",VLOOKUP($D163,DMKH!$A$6:$D$20000,2,0))</f>
        <v/>
      </c>
      <c r="F163" s="205" t="str">
        <f>IF($D163="","",VLOOKUP($D163,DMKH!$A$6:$D$20000,3,0))</f>
        <v/>
      </c>
      <c r="G163" s="205" t="str">
        <f>IF($D163="","",VLOOKUP($D163,DMKH!$A$6:$D$20000,4,0))</f>
        <v/>
      </c>
      <c r="H163" s="207"/>
      <c r="I163" s="207"/>
      <c r="J163" s="201"/>
      <c r="K163" s="205" t="str">
        <f>IF($J163="","",VLOOKUP($J163,'Tong hop'!$B$10:$P$19999,2,0))</f>
        <v/>
      </c>
      <c r="L163" s="208" t="str">
        <f>IF($J163="","",VLOOKUP($J163,'Tong hop'!$B$10:$P$19999,3,0))</f>
        <v/>
      </c>
      <c r="M163" s="209"/>
      <c r="N163" s="210">
        <f t="shared" si="2"/>
        <v>0</v>
      </c>
      <c r="O163" s="211"/>
      <c r="P163" s="212" t="str">
        <f>IF($J163="","",VLOOKUP($J163,'Tong hop'!$B$10:$L$19999,10,0))</f>
        <v/>
      </c>
      <c r="Q163" s="213" t="str">
        <f>IF($J163="","",VLOOKUP($J163,'Tong hop'!$B$10:$L$19999,11,0))</f>
        <v/>
      </c>
      <c r="R163" s="214"/>
      <c r="S163" s="214"/>
      <c r="T163" s="214"/>
      <c r="U163" s="214"/>
      <c r="V163" s="214"/>
      <c r="W163" s="214"/>
      <c r="X163" s="214"/>
      <c r="Y163" s="214"/>
      <c r="Z163" s="214"/>
    </row>
    <row r="164" ht="18.75" customHeight="1">
      <c r="A164" s="201"/>
      <c r="B164" s="218"/>
      <c r="C164" s="204"/>
      <c r="D164" s="204"/>
      <c r="E164" s="205" t="str">
        <f>IF($D164="","",VLOOKUP($D164,DMKH!$A$6:$D$20000,2,0))</f>
        <v/>
      </c>
      <c r="F164" s="205" t="str">
        <f>IF($D164="","",VLOOKUP($D164,DMKH!$A$6:$D$20000,3,0))</f>
        <v/>
      </c>
      <c r="G164" s="205" t="str">
        <f>IF($D164="","",VLOOKUP($D164,DMKH!$A$6:$D$20000,4,0))</f>
        <v/>
      </c>
      <c r="H164" s="207"/>
      <c r="I164" s="207"/>
      <c r="J164" s="201"/>
      <c r="K164" s="205" t="str">
        <f>IF($J164="","",VLOOKUP($J164,'Tong hop'!$B$10:$P$19999,2,0))</f>
        <v/>
      </c>
      <c r="L164" s="208" t="str">
        <f>IF($J164="","",VLOOKUP($J164,'Tong hop'!$B$10:$P$19999,3,0))</f>
        <v/>
      </c>
      <c r="M164" s="209"/>
      <c r="N164" s="210">
        <f t="shared" si="2"/>
        <v>0</v>
      </c>
      <c r="O164" s="211"/>
      <c r="P164" s="212" t="str">
        <f>IF($J164="","",VLOOKUP($J164,'Tong hop'!$B$10:$L$19999,10,0))</f>
        <v/>
      </c>
      <c r="Q164" s="213" t="str">
        <f>IF($J164="","",VLOOKUP($J164,'Tong hop'!$B$10:$L$19999,11,0))</f>
        <v/>
      </c>
      <c r="R164" s="214"/>
      <c r="S164" s="214"/>
      <c r="T164" s="214"/>
      <c r="U164" s="214"/>
      <c r="V164" s="214"/>
      <c r="W164" s="214"/>
      <c r="X164" s="214"/>
      <c r="Y164" s="214"/>
      <c r="Z164" s="214"/>
    </row>
    <row r="165" ht="18.75" customHeight="1">
      <c r="A165" s="201"/>
      <c r="B165" s="218"/>
      <c r="C165" s="204"/>
      <c r="D165" s="204"/>
      <c r="E165" s="205" t="str">
        <f>IF($D165="","",VLOOKUP($D165,DMKH!$A$6:$D$20000,2,0))</f>
        <v/>
      </c>
      <c r="F165" s="205" t="str">
        <f>IF($D165="","",VLOOKUP($D165,DMKH!$A$6:$D$20000,3,0))</f>
        <v/>
      </c>
      <c r="G165" s="205" t="str">
        <f>IF($D165="","",VLOOKUP($D165,DMKH!$A$6:$D$20000,4,0))</f>
        <v/>
      </c>
      <c r="H165" s="207"/>
      <c r="I165" s="207"/>
      <c r="J165" s="201"/>
      <c r="K165" s="205" t="str">
        <f>IF($J165="","",VLOOKUP($J165,'Tong hop'!$B$10:$P$19999,2,0))</f>
        <v/>
      </c>
      <c r="L165" s="208" t="str">
        <f>IF($J165="","",VLOOKUP($J165,'Tong hop'!$B$10:$P$19999,3,0))</f>
        <v/>
      </c>
      <c r="M165" s="209"/>
      <c r="N165" s="210">
        <f t="shared" si="2"/>
        <v>0</v>
      </c>
      <c r="O165" s="211"/>
      <c r="P165" s="212" t="str">
        <f>IF($J165="","",VLOOKUP($J165,'Tong hop'!$B$10:$L$19999,10,0))</f>
        <v/>
      </c>
      <c r="Q165" s="213" t="str">
        <f>IF($J165="","",VLOOKUP($J165,'Tong hop'!$B$10:$L$19999,11,0))</f>
        <v/>
      </c>
      <c r="R165" s="214"/>
      <c r="S165" s="214"/>
      <c r="T165" s="214"/>
      <c r="U165" s="214"/>
      <c r="V165" s="214"/>
      <c r="W165" s="214"/>
      <c r="X165" s="214"/>
      <c r="Y165" s="214"/>
      <c r="Z165" s="214"/>
    </row>
    <row r="166" ht="18.75" customHeight="1">
      <c r="A166" s="201"/>
      <c r="B166" s="218"/>
      <c r="C166" s="204"/>
      <c r="D166" s="204"/>
      <c r="E166" s="205" t="str">
        <f>IF($D166="","",VLOOKUP($D166,DMKH!$A$6:$D$20000,2,0))</f>
        <v/>
      </c>
      <c r="F166" s="205" t="str">
        <f>IF($D166="","",VLOOKUP($D166,DMKH!$A$6:$D$20000,3,0))</f>
        <v/>
      </c>
      <c r="G166" s="205" t="str">
        <f>IF($D166="","",VLOOKUP($D166,DMKH!$A$6:$D$20000,4,0))</f>
        <v/>
      </c>
      <c r="H166" s="207"/>
      <c r="I166" s="207"/>
      <c r="J166" s="201"/>
      <c r="K166" s="205" t="str">
        <f>IF($J166="","",VLOOKUP($J166,'Tong hop'!$B$10:$P$19999,2,0))</f>
        <v/>
      </c>
      <c r="L166" s="208" t="str">
        <f>IF($J166="","",VLOOKUP($J166,'Tong hop'!$B$10:$P$19999,3,0))</f>
        <v/>
      </c>
      <c r="M166" s="209"/>
      <c r="N166" s="210">
        <f t="shared" si="2"/>
        <v>0</v>
      </c>
      <c r="O166" s="211"/>
      <c r="P166" s="212" t="str">
        <f>IF($J166="","",VLOOKUP($J166,'Tong hop'!$B$10:$L$19999,10,0))</f>
        <v/>
      </c>
      <c r="Q166" s="213" t="str">
        <f>IF($J166="","",VLOOKUP($J166,'Tong hop'!$B$10:$L$19999,11,0))</f>
        <v/>
      </c>
      <c r="R166" s="214"/>
      <c r="S166" s="214"/>
      <c r="T166" s="214"/>
      <c r="U166" s="214"/>
      <c r="V166" s="214"/>
      <c r="W166" s="214"/>
      <c r="X166" s="214"/>
      <c r="Y166" s="214"/>
      <c r="Z166" s="214"/>
    </row>
    <row r="167" ht="18.75" customHeight="1">
      <c r="A167" s="201"/>
      <c r="B167" s="218"/>
      <c r="C167" s="204"/>
      <c r="D167" s="204"/>
      <c r="E167" s="205" t="str">
        <f>IF($D167="","",VLOOKUP($D167,DMKH!$A$6:$D$20000,2,0))</f>
        <v/>
      </c>
      <c r="F167" s="205" t="str">
        <f>IF($D167="","",VLOOKUP($D167,DMKH!$A$6:$D$20000,3,0))</f>
        <v/>
      </c>
      <c r="G167" s="205" t="str">
        <f>IF($D167="","",VLOOKUP($D167,DMKH!$A$6:$D$20000,4,0))</f>
        <v/>
      </c>
      <c r="H167" s="207"/>
      <c r="I167" s="207"/>
      <c r="J167" s="201"/>
      <c r="K167" s="205" t="str">
        <f>IF($J167="","",VLOOKUP($J167,'Tong hop'!$B$10:$P$19999,2,0))</f>
        <v/>
      </c>
      <c r="L167" s="208" t="str">
        <f>IF($J167="","",VLOOKUP($J167,'Tong hop'!$B$10:$P$19999,3,0))</f>
        <v/>
      </c>
      <c r="M167" s="209"/>
      <c r="N167" s="210">
        <f t="shared" si="2"/>
        <v>0</v>
      </c>
      <c r="O167" s="211"/>
      <c r="P167" s="212" t="str">
        <f>IF($J167="","",VLOOKUP($J167,'Tong hop'!$B$10:$L$19999,10,0))</f>
        <v/>
      </c>
      <c r="Q167" s="213" t="str">
        <f>IF($J167="","",VLOOKUP($J167,'Tong hop'!$B$10:$L$19999,11,0))</f>
        <v/>
      </c>
      <c r="R167" s="214"/>
      <c r="S167" s="214"/>
      <c r="T167" s="214"/>
      <c r="U167" s="214"/>
      <c r="V167" s="214"/>
      <c r="W167" s="214"/>
      <c r="X167" s="214"/>
      <c r="Y167" s="214"/>
      <c r="Z167" s="214"/>
    </row>
    <row r="168" ht="18.75" customHeight="1">
      <c r="A168" s="201"/>
      <c r="B168" s="218"/>
      <c r="C168" s="204"/>
      <c r="D168" s="204"/>
      <c r="E168" s="205" t="str">
        <f>IF($D168="","",VLOOKUP($D168,DMKH!$A$6:$D$20000,2,0))</f>
        <v/>
      </c>
      <c r="F168" s="205" t="str">
        <f>IF($D168="","",VLOOKUP($D168,DMKH!$A$6:$D$20000,3,0))</f>
        <v/>
      </c>
      <c r="G168" s="205" t="str">
        <f>IF($D168="","",VLOOKUP($D168,DMKH!$A$6:$D$20000,4,0))</f>
        <v/>
      </c>
      <c r="H168" s="207"/>
      <c r="I168" s="207"/>
      <c r="J168" s="201"/>
      <c r="K168" s="205" t="str">
        <f>IF($J168="","",VLOOKUP($J168,'Tong hop'!$B$10:$P$19999,2,0))</f>
        <v/>
      </c>
      <c r="L168" s="208" t="str">
        <f>IF($J168="","",VLOOKUP($J168,'Tong hop'!$B$10:$P$19999,3,0))</f>
        <v/>
      </c>
      <c r="M168" s="209"/>
      <c r="N168" s="210">
        <f t="shared" si="2"/>
        <v>0</v>
      </c>
      <c r="O168" s="211"/>
      <c r="P168" s="212" t="str">
        <f>IF($J168="","",VLOOKUP($J168,'Tong hop'!$B$10:$L$19999,10,0))</f>
        <v/>
      </c>
      <c r="Q168" s="213" t="str">
        <f>IF($J168="","",VLOOKUP($J168,'Tong hop'!$B$10:$L$19999,11,0))</f>
        <v/>
      </c>
      <c r="R168" s="214"/>
      <c r="S168" s="214"/>
      <c r="T168" s="214"/>
      <c r="U168" s="214"/>
      <c r="V168" s="214"/>
      <c r="W168" s="214"/>
      <c r="X168" s="214"/>
      <c r="Y168" s="214"/>
      <c r="Z168" s="214"/>
    </row>
    <row r="169" ht="18.75" customHeight="1">
      <c r="A169" s="201"/>
      <c r="B169" s="218"/>
      <c r="C169" s="204"/>
      <c r="D169" s="204"/>
      <c r="E169" s="205" t="str">
        <f>IF($D169="","",VLOOKUP($D169,DMKH!$A$6:$D$20000,2,0))</f>
        <v/>
      </c>
      <c r="F169" s="205" t="str">
        <f>IF($D169="","",VLOOKUP($D169,DMKH!$A$6:$D$20000,3,0))</f>
        <v/>
      </c>
      <c r="G169" s="205" t="str">
        <f>IF($D169="","",VLOOKUP($D169,DMKH!$A$6:$D$20000,4,0))</f>
        <v/>
      </c>
      <c r="H169" s="207"/>
      <c r="I169" s="207"/>
      <c r="J169" s="201"/>
      <c r="K169" s="205" t="str">
        <f>IF($J169="","",VLOOKUP($J169,'Tong hop'!$B$10:$P$19999,2,0))</f>
        <v/>
      </c>
      <c r="L169" s="208" t="str">
        <f>IF($J169="","",VLOOKUP($J169,'Tong hop'!$B$10:$P$19999,3,0))</f>
        <v/>
      </c>
      <c r="M169" s="209"/>
      <c r="N169" s="210">
        <f t="shared" si="2"/>
        <v>0</v>
      </c>
      <c r="O169" s="211"/>
      <c r="P169" s="212" t="str">
        <f>IF($J169="","",VLOOKUP($J169,'Tong hop'!$B$10:$L$19999,10,0))</f>
        <v/>
      </c>
      <c r="Q169" s="213" t="str">
        <f>IF($J169="","",VLOOKUP($J169,'Tong hop'!$B$10:$L$19999,11,0))</f>
        <v/>
      </c>
      <c r="R169" s="214"/>
      <c r="S169" s="214"/>
      <c r="T169" s="214"/>
      <c r="U169" s="214"/>
      <c r="V169" s="214"/>
      <c r="W169" s="214"/>
      <c r="X169" s="214"/>
      <c r="Y169" s="214"/>
      <c r="Z169" s="214"/>
    </row>
    <row r="170" ht="18.75" customHeight="1">
      <c r="A170" s="201"/>
      <c r="B170" s="218"/>
      <c r="C170" s="204"/>
      <c r="D170" s="204"/>
      <c r="E170" s="205" t="str">
        <f>IF($D170="","",VLOOKUP($D170,DMKH!$A$6:$D$20000,2,0))</f>
        <v/>
      </c>
      <c r="F170" s="205" t="str">
        <f>IF($D170="","",VLOOKUP($D170,DMKH!$A$6:$D$20000,3,0))</f>
        <v/>
      </c>
      <c r="G170" s="205" t="str">
        <f>IF($D170="","",VLOOKUP($D170,DMKH!$A$6:$D$20000,4,0))</f>
        <v/>
      </c>
      <c r="H170" s="207"/>
      <c r="I170" s="207"/>
      <c r="J170" s="201"/>
      <c r="K170" s="205" t="str">
        <f>IF($J170="","",VLOOKUP($J170,'Tong hop'!$B$10:$P$19999,2,0))</f>
        <v/>
      </c>
      <c r="L170" s="208" t="str">
        <f>IF($J170="","",VLOOKUP($J170,'Tong hop'!$B$10:$P$19999,3,0))</f>
        <v/>
      </c>
      <c r="M170" s="209"/>
      <c r="N170" s="210">
        <f t="shared" si="2"/>
        <v>0</v>
      </c>
      <c r="O170" s="211"/>
      <c r="P170" s="212" t="str">
        <f>IF($J170="","",VLOOKUP($J170,'Tong hop'!$B$10:$L$19999,10,0))</f>
        <v/>
      </c>
      <c r="Q170" s="213" t="str">
        <f>IF($J170="","",VLOOKUP($J170,'Tong hop'!$B$10:$L$19999,11,0))</f>
        <v/>
      </c>
      <c r="R170" s="214"/>
      <c r="S170" s="214"/>
      <c r="T170" s="214"/>
      <c r="U170" s="214"/>
      <c r="V170" s="214"/>
      <c r="W170" s="214"/>
      <c r="X170" s="214"/>
      <c r="Y170" s="214"/>
      <c r="Z170" s="214"/>
    </row>
    <row r="171" ht="18.75" customHeight="1">
      <c r="A171" s="201"/>
      <c r="B171" s="218"/>
      <c r="C171" s="204"/>
      <c r="D171" s="204"/>
      <c r="E171" s="205" t="str">
        <f>IF($D171="","",VLOOKUP($D171,DMKH!$A$6:$D$20000,2,0))</f>
        <v/>
      </c>
      <c r="F171" s="205" t="str">
        <f>IF($D171="","",VLOOKUP($D171,DMKH!$A$6:$D$20000,3,0))</f>
        <v/>
      </c>
      <c r="G171" s="205" t="str">
        <f>IF($D171="","",VLOOKUP($D171,DMKH!$A$6:$D$20000,4,0))</f>
        <v/>
      </c>
      <c r="H171" s="207"/>
      <c r="I171" s="207"/>
      <c r="J171" s="201"/>
      <c r="K171" s="205" t="str">
        <f>IF($J171="","",VLOOKUP($J171,'Tong hop'!$B$10:$P$19999,2,0))</f>
        <v/>
      </c>
      <c r="L171" s="208" t="str">
        <f>IF($J171="","",VLOOKUP($J171,'Tong hop'!$B$10:$P$19999,3,0))</f>
        <v/>
      </c>
      <c r="M171" s="209"/>
      <c r="N171" s="210">
        <f t="shared" si="2"/>
        <v>0</v>
      </c>
      <c r="O171" s="211"/>
      <c r="P171" s="212" t="str">
        <f>IF($J171="","",VLOOKUP($J171,'Tong hop'!$B$10:$L$19999,10,0))</f>
        <v/>
      </c>
      <c r="Q171" s="213" t="str">
        <f>IF($J171="","",VLOOKUP($J171,'Tong hop'!$B$10:$L$19999,11,0))</f>
        <v/>
      </c>
      <c r="R171" s="214"/>
      <c r="S171" s="214"/>
      <c r="T171" s="214"/>
      <c r="U171" s="214"/>
      <c r="V171" s="214"/>
      <c r="W171" s="214"/>
      <c r="X171" s="214"/>
      <c r="Y171" s="214"/>
      <c r="Z171" s="214"/>
    </row>
    <row r="172" ht="18.75" customHeight="1">
      <c r="A172" s="201"/>
      <c r="B172" s="218"/>
      <c r="C172" s="204"/>
      <c r="D172" s="204"/>
      <c r="E172" s="205" t="str">
        <f>IF($D172="","",VLOOKUP($D172,DMKH!$A$6:$D$20000,2,0))</f>
        <v/>
      </c>
      <c r="F172" s="205" t="str">
        <f>IF($D172="","",VLOOKUP($D172,DMKH!$A$6:$D$20000,3,0))</f>
        <v/>
      </c>
      <c r="G172" s="205" t="str">
        <f>IF($D172="","",VLOOKUP($D172,DMKH!$A$6:$D$20000,4,0))</f>
        <v/>
      </c>
      <c r="H172" s="207"/>
      <c r="I172" s="207"/>
      <c r="J172" s="201"/>
      <c r="K172" s="205" t="str">
        <f>IF($J172="","",VLOOKUP($J172,'Tong hop'!$B$10:$P$19999,2,0))</f>
        <v/>
      </c>
      <c r="L172" s="208" t="str">
        <f>IF($J172="","",VLOOKUP($J172,'Tong hop'!$B$10:$P$19999,3,0))</f>
        <v/>
      </c>
      <c r="M172" s="209"/>
      <c r="N172" s="210">
        <f t="shared" si="2"/>
        <v>0</v>
      </c>
      <c r="O172" s="211"/>
      <c r="P172" s="212" t="str">
        <f>IF($J172="","",VLOOKUP($J172,'Tong hop'!$B$10:$L$19999,10,0))</f>
        <v/>
      </c>
      <c r="Q172" s="213" t="str">
        <f>IF($J172="","",VLOOKUP($J172,'Tong hop'!$B$10:$L$19999,11,0))</f>
        <v/>
      </c>
      <c r="R172" s="214"/>
      <c r="S172" s="214"/>
      <c r="T172" s="214"/>
      <c r="U172" s="214"/>
      <c r="V172" s="214"/>
      <c r="W172" s="214"/>
      <c r="X172" s="214"/>
      <c r="Y172" s="214"/>
      <c r="Z172" s="214"/>
    </row>
    <row r="173" ht="18.75" customHeight="1">
      <c r="A173" s="201"/>
      <c r="B173" s="218"/>
      <c r="C173" s="204"/>
      <c r="D173" s="204"/>
      <c r="E173" s="205" t="str">
        <f>IF($D173="","",VLOOKUP($D173,DMKH!$A$6:$D$20000,2,0))</f>
        <v/>
      </c>
      <c r="F173" s="205" t="str">
        <f>IF($D173="","",VLOOKUP($D173,DMKH!$A$6:$D$20000,3,0))</f>
        <v/>
      </c>
      <c r="G173" s="205" t="str">
        <f>IF($D173="","",VLOOKUP($D173,DMKH!$A$6:$D$20000,4,0))</f>
        <v/>
      </c>
      <c r="H173" s="207"/>
      <c r="I173" s="207"/>
      <c r="J173" s="201"/>
      <c r="K173" s="205" t="str">
        <f>IF($J173="","",VLOOKUP($J173,'Tong hop'!$B$10:$P$19999,2,0))</f>
        <v/>
      </c>
      <c r="L173" s="208" t="str">
        <f>IF($J173="","",VLOOKUP($J173,'Tong hop'!$B$10:$P$19999,3,0))</f>
        <v/>
      </c>
      <c r="M173" s="209"/>
      <c r="N173" s="210">
        <f t="shared" si="2"/>
        <v>0</v>
      </c>
      <c r="O173" s="211"/>
      <c r="P173" s="212" t="str">
        <f>IF($J173="","",VLOOKUP($J173,'Tong hop'!$B$10:$L$19999,10,0))</f>
        <v/>
      </c>
      <c r="Q173" s="213" t="str">
        <f>IF($J173="","",VLOOKUP($J173,'Tong hop'!$B$10:$L$19999,11,0))</f>
        <v/>
      </c>
      <c r="R173" s="214"/>
      <c r="S173" s="214"/>
      <c r="T173" s="214"/>
      <c r="U173" s="214"/>
      <c r="V173" s="214"/>
      <c r="W173" s="214"/>
      <c r="X173" s="214"/>
      <c r="Y173" s="214"/>
      <c r="Z173" s="214"/>
    </row>
    <row r="174" ht="18.75" customHeight="1">
      <c r="A174" s="201"/>
      <c r="B174" s="218"/>
      <c r="C174" s="204"/>
      <c r="D174" s="204"/>
      <c r="E174" s="205" t="str">
        <f>IF($D174="","",VLOOKUP($D174,DMKH!$A$6:$D$20000,2,0))</f>
        <v/>
      </c>
      <c r="F174" s="205" t="str">
        <f>IF($D174="","",VLOOKUP($D174,DMKH!$A$6:$D$20000,3,0))</f>
        <v/>
      </c>
      <c r="G174" s="205" t="str">
        <f>IF($D174="","",VLOOKUP($D174,DMKH!$A$6:$D$20000,4,0))</f>
        <v/>
      </c>
      <c r="H174" s="207"/>
      <c r="I174" s="207"/>
      <c r="J174" s="201"/>
      <c r="K174" s="205" t="str">
        <f>IF($J174="","",VLOOKUP($J174,'Tong hop'!$B$10:$P$19999,2,0))</f>
        <v/>
      </c>
      <c r="L174" s="208" t="str">
        <f>IF($J174="","",VLOOKUP($J174,'Tong hop'!$B$10:$P$19999,3,0))</f>
        <v/>
      </c>
      <c r="M174" s="209"/>
      <c r="N174" s="210">
        <f t="shared" si="2"/>
        <v>0</v>
      </c>
      <c r="O174" s="211"/>
      <c r="P174" s="212" t="str">
        <f>IF($J174="","",VLOOKUP($J174,'Tong hop'!$B$10:$L$19999,10,0))</f>
        <v/>
      </c>
      <c r="Q174" s="213" t="str">
        <f>IF($J174="","",VLOOKUP($J174,'Tong hop'!$B$10:$L$19999,11,0))</f>
        <v/>
      </c>
      <c r="R174" s="214"/>
      <c r="S174" s="214"/>
      <c r="T174" s="214"/>
      <c r="U174" s="214"/>
      <c r="V174" s="214"/>
      <c r="W174" s="214"/>
      <c r="X174" s="214"/>
      <c r="Y174" s="214"/>
      <c r="Z174" s="214"/>
    </row>
    <row r="175" ht="18.75" customHeight="1">
      <c r="A175" s="201"/>
      <c r="B175" s="218"/>
      <c r="C175" s="204"/>
      <c r="D175" s="204"/>
      <c r="E175" s="205" t="str">
        <f>IF($D175="","",VLOOKUP($D175,DMKH!$A$6:$D$20000,2,0))</f>
        <v/>
      </c>
      <c r="F175" s="205" t="str">
        <f>IF($D175="","",VLOOKUP($D175,DMKH!$A$6:$D$20000,3,0))</f>
        <v/>
      </c>
      <c r="G175" s="205" t="str">
        <f>IF($D175="","",VLOOKUP($D175,DMKH!$A$6:$D$20000,4,0))</f>
        <v/>
      </c>
      <c r="H175" s="207"/>
      <c r="I175" s="207"/>
      <c r="J175" s="201"/>
      <c r="K175" s="205" t="str">
        <f>IF($J175="","",VLOOKUP($J175,'Tong hop'!$B$10:$P$19999,2,0))</f>
        <v/>
      </c>
      <c r="L175" s="208" t="str">
        <f>IF($J175="","",VLOOKUP($J175,'Tong hop'!$B$10:$P$19999,3,0))</f>
        <v/>
      </c>
      <c r="M175" s="209"/>
      <c r="N175" s="210">
        <f t="shared" si="2"/>
        <v>0</v>
      </c>
      <c r="O175" s="211"/>
      <c r="P175" s="212" t="str">
        <f>IF($J175="","",VLOOKUP($J175,'Tong hop'!$B$10:$L$19999,10,0))</f>
        <v/>
      </c>
      <c r="Q175" s="213" t="str">
        <f>IF($J175="","",VLOOKUP($J175,'Tong hop'!$B$10:$L$19999,11,0))</f>
        <v/>
      </c>
      <c r="R175" s="214"/>
      <c r="S175" s="214"/>
      <c r="T175" s="214"/>
      <c r="U175" s="214"/>
      <c r="V175" s="214"/>
      <c r="W175" s="214"/>
      <c r="X175" s="214"/>
      <c r="Y175" s="214"/>
      <c r="Z175" s="214"/>
    </row>
    <row r="176" ht="18.75" customHeight="1">
      <c r="A176" s="201"/>
      <c r="B176" s="218"/>
      <c r="C176" s="204"/>
      <c r="D176" s="204"/>
      <c r="E176" s="205" t="str">
        <f>IF($D176="","",VLOOKUP($D176,DMKH!$A$6:$D$20000,2,0))</f>
        <v/>
      </c>
      <c r="F176" s="205" t="str">
        <f>IF($D176="","",VLOOKUP($D176,DMKH!$A$6:$D$20000,3,0))</f>
        <v/>
      </c>
      <c r="G176" s="205" t="str">
        <f>IF($D176="","",VLOOKUP($D176,DMKH!$A$6:$D$20000,4,0))</f>
        <v/>
      </c>
      <c r="H176" s="207"/>
      <c r="I176" s="207"/>
      <c r="J176" s="201"/>
      <c r="K176" s="205" t="str">
        <f>IF($J176="","",VLOOKUP($J176,'Tong hop'!$B$10:$P$19999,2,0))</f>
        <v/>
      </c>
      <c r="L176" s="208" t="str">
        <f>IF($J176="","",VLOOKUP($J176,'Tong hop'!$B$10:$P$19999,3,0))</f>
        <v/>
      </c>
      <c r="M176" s="209"/>
      <c r="N176" s="210">
        <f t="shared" si="2"/>
        <v>0</v>
      </c>
      <c r="O176" s="211"/>
      <c r="P176" s="212" t="str">
        <f>IF($J176="","",VLOOKUP($J176,'Tong hop'!$B$10:$L$19999,10,0))</f>
        <v/>
      </c>
      <c r="Q176" s="213" t="str">
        <f>IF($J176="","",VLOOKUP($J176,'Tong hop'!$B$10:$L$19999,11,0))</f>
        <v/>
      </c>
      <c r="R176" s="214"/>
      <c r="S176" s="214"/>
      <c r="T176" s="214"/>
      <c r="U176" s="214"/>
      <c r="V176" s="214"/>
      <c r="W176" s="214"/>
      <c r="X176" s="214"/>
      <c r="Y176" s="214"/>
      <c r="Z176" s="214"/>
    </row>
    <row r="177" ht="18.75" customHeight="1">
      <c r="A177" s="201"/>
      <c r="B177" s="218"/>
      <c r="C177" s="204"/>
      <c r="D177" s="204"/>
      <c r="E177" s="205" t="str">
        <f>IF($D177="","",VLOOKUP($D177,DMKH!$A$6:$D$20000,2,0))</f>
        <v/>
      </c>
      <c r="F177" s="205" t="str">
        <f>IF($D177="","",VLOOKUP($D177,DMKH!$A$6:$D$20000,3,0))</f>
        <v/>
      </c>
      <c r="G177" s="205" t="str">
        <f>IF($D177="","",VLOOKUP($D177,DMKH!$A$6:$D$20000,4,0))</f>
        <v/>
      </c>
      <c r="H177" s="207"/>
      <c r="I177" s="207"/>
      <c r="J177" s="201"/>
      <c r="K177" s="205" t="str">
        <f>IF($J177="","",VLOOKUP($J177,'Tong hop'!$B$10:$P$19999,2,0))</f>
        <v/>
      </c>
      <c r="L177" s="208" t="str">
        <f>IF($J177="","",VLOOKUP($J177,'Tong hop'!$B$10:$P$19999,3,0))</f>
        <v/>
      </c>
      <c r="M177" s="209"/>
      <c r="N177" s="210">
        <f t="shared" si="2"/>
        <v>0</v>
      </c>
      <c r="O177" s="211"/>
      <c r="P177" s="212" t="str">
        <f>IF($J177="","",VLOOKUP($J177,'Tong hop'!$B$10:$L$19999,10,0))</f>
        <v/>
      </c>
      <c r="Q177" s="213" t="str">
        <f>IF($J177="","",VLOOKUP($J177,'Tong hop'!$B$10:$L$19999,11,0))</f>
        <v/>
      </c>
      <c r="R177" s="214"/>
      <c r="S177" s="214"/>
      <c r="T177" s="214"/>
      <c r="U177" s="214"/>
      <c r="V177" s="214"/>
      <c r="W177" s="214"/>
      <c r="X177" s="214"/>
      <c r="Y177" s="214"/>
      <c r="Z177" s="214"/>
    </row>
    <row r="178" ht="18.75" customHeight="1">
      <c r="A178" s="201"/>
      <c r="B178" s="218"/>
      <c r="C178" s="204"/>
      <c r="D178" s="204"/>
      <c r="E178" s="205" t="str">
        <f>IF($D178="","",VLOOKUP($D178,DMKH!$A$6:$D$20000,2,0))</f>
        <v/>
      </c>
      <c r="F178" s="205" t="str">
        <f>IF($D178="","",VLOOKUP($D178,DMKH!$A$6:$D$20000,3,0))</f>
        <v/>
      </c>
      <c r="G178" s="205" t="str">
        <f>IF($D178="","",VLOOKUP($D178,DMKH!$A$6:$D$20000,4,0))</f>
        <v/>
      </c>
      <c r="H178" s="207"/>
      <c r="I178" s="207"/>
      <c r="J178" s="201"/>
      <c r="K178" s="205" t="str">
        <f>IF($J178="","",VLOOKUP($J178,'Tong hop'!$B$10:$P$19999,2,0))</f>
        <v/>
      </c>
      <c r="L178" s="208" t="str">
        <f>IF($J178="","",VLOOKUP($J178,'Tong hop'!$B$10:$P$19999,3,0))</f>
        <v/>
      </c>
      <c r="M178" s="209"/>
      <c r="N178" s="210">
        <f t="shared" si="2"/>
        <v>0</v>
      </c>
      <c r="O178" s="211"/>
      <c r="P178" s="212" t="str">
        <f>IF($J178="","",VLOOKUP($J178,'Tong hop'!$B$10:$L$19999,10,0))</f>
        <v/>
      </c>
      <c r="Q178" s="213" t="str">
        <f>IF($J178="","",VLOOKUP($J178,'Tong hop'!$B$10:$L$19999,11,0))</f>
        <v/>
      </c>
      <c r="R178" s="214"/>
      <c r="S178" s="214"/>
      <c r="T178" s="214"/>
      <c r="U178" s="214"/>
      <c r="V178" s="214"/>
      <c r="W178" s="214"/>
      <c r="X178" s="214"/>
      <c r="Y178" s="214"/>
      <c r="Z178" s="214"/>
    </row>
    <row r="179" ht="18.75" customHeight="1">
      <c r="A179" s="201"/>
      <c r="B179" s="218"/>
      <c r="C179" s="204"/>
      <c r="D179" s="204"/>
      <c r="E179" s="205" t="str">
        <f>IF($D179="","",VLOOKUP($D179,DMKH!$A$6:$D$20000,2,0))</f>
        <v/>
      </c>
      <c r="F179" s="205" t="str">
        <f>IF($D179="","",VLOOKUP($D179,DMKH!$A$6:$D$20000,3,0))</f>
        <v/>
      </c>
      <c r="G179" s="205" t="str">
        <f>IF($D179="","",VLOOKUP($D179,DMKH!$A$6:$D$20000,4,0))</f>
        <v/>
      </c>
      <c r="H179" s="207"/>
      <c r="I179" s="207"/>
      <c r="J179" s="201"/>
      <c r="K179" s="205" t="str">
        <f>IF($J179="","",VLOOKUP($J179,'Tong hop'!$B$10:$P$19999,2,0))</f>
        <v/>
      </c>
      <c r="L179" s="208" t="str">
        <f>IF($J179="","",VLOOKUP($J179,'Tong hop'!$B$10:$P$19999,3,0))</f>
        <v/>
      </c>
      <c r="M179" s="209"/>
      <c r="N179" s="210">
        <f t="shared" si="2"/>
        <v>0</v>
      </c>
      <c r="O179" s="211"/>
      <c r="P179" s="212" t="str">
        <f>IF($J179="","",VLOOKUP($J179,'Tong hop'!$B$10:$L$19999,10,0))</f>
        <v/>
      </c>
      <c r="Q179" s="213" t="str">
        <f>IF($J179="","",VLOOKUP($J179,'Tong hop'!$B$10:$L$19999,11,0))</f>
        <v/>
      </c>
      <c r="R179" s="214"/>
      <c r="S179" s="214"/>
      <c r="T179" s="214"/>
      <c r="U179" s="214"/>
      <c r="V179" s="214"/>
      <c r="W179" s="214"/>
      <c r="X179" s="214"/>
      <c r="Y179" s="214"/>
      <c r="Z179" s="214"/>
    </row>
    <row r="180" ht="18.75" customHeight="1">
      <c r="A180" s="201"/>
      <c r="B180" s="218"/>
      <c r="C180" s="204"/>
      <c r="D180" s="204"/>
      <c r="E180" s="205" t="str">
        <f>IF($D180="","",VLOOKUP($D180,DMKH!$A$6:$D$20000,2,0))</f>
        <v/>
      </c>
      <c r="F180" s="205" t="str">
        <f>IF($D180="","",VLOOKUP($D180,DMKH!$A$6:$D$20000,3,0))</f>
        <v/>
      </c>
      <c r="G180" s="205" t="str">
        <f>IF($D180="","",VLOOKUP($D180,DMKH!$A$6:$D$20000,4,0))</f>
        <v/>
      </c>
      <c r="H180" s="207"/>
      <c r="I180" s="207"/>
      <c r="J180" s="201"/>
      <c r="K180" s="205" t="str">
        <f>IF($J180="","",VLOOKUP($J180,'Tong hop'!$B$10:$P$19999,2,0))</f>
        <v/>
      </c>
      <c r="L180" s="208" t="str">
        <f>IF($J180="","",VLOOKUP($J180,'Tong hop'!$B$10:$P$19999,3,0))</f>
        <v/>
      </c>
      <c r="M180" s="209"/>
      <c r="N180" s="210">
        <f t="shared" si="2"/>
        <v>0</v>
      </c>
      <c r="O180" s="211"/>
      <c r="P180" s="212" t="str">
        <f>IF($J180="","",VLOOKUP($J180,'Tong hop'!$B$10:$L$19999,10,0))</f>
        <v/>
      </c>
      <c r="Q180" s="213" t="str">
        <f>IF($J180="","",VLOOKUP($J180,'Tong hop'!$B$10:$L$19999,11,0))</f>
        <v/>
      </c>
      <c r="R180" s="214"/>
      <c r="S180" s="214"/>
      <c r="T180" s="214"/>
      <c r="U180" s="214"/>
      <c r="V180" s="214"/>
      <c r="W180" s="214"/>
      <c r="X180" s="214"/>
      <c r="Y180" s="214"/>
      <c r="Z180" s="214"/>
    </row>
    <row r="181" ht="18.75" customHeight="1">
      <c r="A181" s="201"/>
      <c r="B181" s="218"/>
      <c r="C181" s="204"/>
      <c r="D181" s="204"/>
      <c r="E181" s="205" t="str">
        <f>IF($D181="","",VLOOKUP($D181,DMKH!$A$6:$D$20000,2,0))</f>
        <v/>
      </c>
      <c r="F181" s="205" t="str">
        <f>IF($D181="","",VLOOKUP($D181,DMKH!$A$6:$D$20000,3,0))</f>
        <v/>
      </c>
      <c r="G181" s="205" t="str">
        <f>IF($D181="","",VLOOKUP($D181,DMKH!$A$6:$D$20000,4,0))</f>
        <v/>
      </c>
      <c r="H181" s="207"/>
      <c r="I181" s="207"/>
      <c r="J181" s="201"/>
      <c r="K181" s="205" t="str">
        <f>IF($J181="","",VLOOKUP($J181,'Tong hop'!$B$10:$P$19999,2,0))</f>
        <v/>
      </c>
      <c r="L181" s="208" t="str">
        <f>IF($J181="","",VLOOKUP($J181,'Tong hop'!$B$10:$P$19999,3,0))</f>
        <v/>
      </c>
      <c r="M181" s="209"/>
      <c r="N181" s="210">
        <f t="shared" si="2"/>
        <v>0</v>
      </c>
      <c r="O181" s="211"/>
      <c r="P181" s="212" t="str">
        <f>IF($J181="","",VLOOKUP($J181,'Tong hop'!$B$10:$L$19999,10,0))</f>
        <v/>
      </c>
      <c r="Q181" s="213" t="str">
        <f>IF($J181="","",VLOOKUP($J181,'Tong hop'!$B$10:$L$19999,11,0))</f>
        <v/>
      </c>
      <c r="R181" s="214"/>
      <c r="S181" s="214"/>
      <c r="T181" s="214"/>
      <c r="U181" s="214"/>
      <c r="V181" s="214"/>
      <c r="W181" s="214"/>
      <c r="X181" s="214"/>
      <c r="Y181" s="214"/>
      <c r="Z181" s="214"/>
    </row>
    <row r="182" ht="18.75" customHeight="1">
      <c r="A182" s="201"/>
      <c r="B182" s="218"/>
      <c r="C182" s="204"/>
      <c r="D182" s="204"/>
      <c r="E182" s="205" t="str">
        <f>IF($D182="","",VLOOKUP($D182,DMKH!$A$6:$D$20000,2,0))</f>
        <v/>
      </c>
      <c r="F182" s="205" t="str">
        <f>IF($D182="","",VLOOKUP($D182,DMKH!$A$6:$D$20000,3,0))</f>
        <v/>
      </c>
      <c r="G182" s="205" t="str">
        <f>IF($D182="","",VLOOKUP($D182,DMKH!$A$6:$D$20000,4,0))</f>
        <v/>
      </c>
      <c r="H182" s="207"/>
      <c r="I182" s="207"/>
      <c r="J182" s="201"/>
      <c r="K182" s="205" t="str">
        <f>IF($J182="","",VLOOKUP($J182,'Tong hop'!$B$10:$P$19999,2,0))</f>
        <v/>
      </c>
      <c r="L182" s="208" t="str">
        <f>IF($J182="","",VLOOKUP($J182,'Tong hop'!$B$10:$P$19999,3,0))</f>
        <v/>
      </c>
      <c r="M182" s="209"/>
      <c r="N182" s="210">
        <f t="shared" si="2"/>
        <v>0</v>
      </c>
      <c r="O182" s="211"/>
      <c r="P182" s="212" t="str">
        <f>IF($J182="","",VLOOKUP($J182,'Tong hop'!$B$10:$L$19999,10,0))</f>
        <v/>
      </c>
      <c r="Q182" s="213" t="str">
        <f>IF($J182="","",VLOOKUP($J182,'Tong hop'!$B$10:$L$19999,11,0))</f>
        <v/>
      </c>
      <c r="R182" s="214"/>
      <c r="S182" s="214"/>
      <c r="T182" s="214"/>
      <c r="U182" s="214"/>
      <c r="V182" s="214"/>
      <c r="W182" s="214"/>
      <c r="X182" s="214"/>
      <c r="Y182" s="214"/>
      <c r="Z182" s="214"/>
    </row>
    <row r="183" ht="18.75" customHeight="1">
      <c r="A183" s="201"/>
      <c r="B183" s="218"/>
      <c r="C183" s="204"/>
      <c r="D183" s="204"/>
      <c r="E183" s="205" t="str">
        <f>IF($D183="","",VLOOKUP($D183,DMKH!$A$6:$D$20000,2,0))</f>
        <v/>
      </c>
      <c r="F183" s="205" t="str">
        <f>IF($D183="","",VLOOKUP($D183,DMKH!$A$6:$D$20000,3,0))</f>
        <v/>
      </c>
      <c r="G183" s="205" t="str">
        <f>IF($D183="","",VLOOKUP($D183,DMKH!$A$6:$D$20000,4,0))</f>
        <v/>
      </c>
      <c r="H183" s="207"/>
      <c r="I183" s="207"/>
      <c r="J183" s="201"/>
      <c r="K183" s="205" t="str">
        <f>IF($J183="","",VLOOKUP($J183,'Tong hop'!$B$10:$P$19999,2,0))</f>
        <v/>
      </c>
      <c r="L183" s="208" t="str">
        <f>IF($J183="","",VLOOKUP($J183,'Tong hop'!$B$10:$P$19999,3,0))</f>
        <v/>
      </c>
      <c r="M183" s="209"/>
      <c r="N183" s="210">
        <f t="shared" si="2"/>
        <v>0</v>
      </c>
      <c r="O183" s="211"/>
      <c r="P183" s="212" t="str">
        <f>IF($J183="","",VLOOKUP($J183,'Tong hop'!$B$10:$L$19999,10,0))</f>
        <v/>
      </c>
      <c r="Q183" s="213" t="str">
        <f>IF($J183="","",VLOOKUP($J183,'Tong hop'!$B$10:$L$19999,11,0))</f>
        <v/>
      </c>
      <c r="R183" s="214"/>
      <c r="S183" s="214"/>
      <c r="T183" s="214"/>
      <c r="U183" s="214"/>
      <c r="V183" s="214"/>
      <c r="W183" s="214"/>
      <c r="X183" s="214"/>
      <c r="Y183" s="214"/>
      <c r="Z183" s="214"/>
    </row>
    <row r="184" ht="18.75" customHeight="1">
      <c r="A184" s="201"/>
      <c r="B184" s="218"/>
      <c r="C184" s="204"/>
      <c r="D184" s="204"/>
      <c r="E184" s="205" t="str">
        <f>IF($D184="","",VLOOKUP($D184,DMKH!$A$6:$D$20000,2,0))</f>
        <v/>
      </c>
      <c r="F184" s="205" t="str">
        <f>IF($D184="","",VLOOKUP($D184,DMKH!$A$6:$D$20000,3,0))</f>
        <v/>
      </c>
      <c r="G184" s="205" t="str">
        <f>IF($D184="","",VLOOKUP($D184,DMKH!$A$6:$D$20000,4,0))</f>
        <v/>
      </c>
      <c r="H184" s="207"/>
      <c r="I184" s="207"/>
      <c r="J184" s="201"/>
      <c r="K184" s="205" t="str">
        <f>IF($J184="","",VLOOKUP($J184,'Tong hop'!$B$10:$P$19999,2,0))</f>
        <v/>
      </c>
      <c r="L184" s="208" t="str">
        <f>IF($J184="","",VLOOKUP($J184,'Tong hop'!$B$10:$P$19999,3,0))</f>
        <v/>
      </c>
      <c r="M184" s="209"/>
      <c r="N184" s="210">
        <f t="shared" si="2"/>
        <v>0</v>
      </c>
      <c r="O184" s="211"/>
      <c r="P184" s="212" t="str">
        <f>IF($J184="","",VLOOKUP($J184,'Tong hop'!$B$10:$L$19999,10,0))</f>
        <v/>
      </c>
      <c r="Q184" s="213" t="str">
        <f>IF($J184="","",VLOOKUP($J184,'Tong hop'!$B$10:$L$19999,11,0))</f>
        <v/>
      </c>
      <c r="R184" s="214"/>
      <c r="S184" s="214"/>
      <c r="T184" s="214"/>
      <c r="U184" s="214"/>
      <c r="V184" s="214"/>
      <c r="W184" s="214"/>
      <c r="X184" s="214"/>
      <c r="Y184" s="214"/>
      <c r="Z184" s="214"/>
    </row>
    <row r="185" ht="18.75" customHeight="1">
      <c r="A185" s="201"/>
      <c r="B185" s="218"/>
      <c r="C185" s="204"/>
      <c r="D185" s="204"/>
      <c r="E185" s="205" t="str">
        <f>IF($D185="","",VLOOKUP($D185,DMKH!$A$6:$D$20000,2,0))</f>
        <v/>
      </c>
      <c r="F185" s="205" t="str">
        <f>IF($D185="","",VLOOKUP($D185,DMKH!$A$6:$D$20000,3,0))</f>
        <v/>
      </c>
      <c r="G185" s="205" t="str">
        <f>IF($D185="","",VLOOKUP($D185,DMKH!$A$6:$D$20000,4,0))</f>
        <v/>
      </c>
      <c r="H185" s="207"/>
      <c r="I185" s="207"/>
      <c r="J185" s="201"/>
      <c r="K185" s="205" t="str">
        <f>IF($J185="","",VLOOKUP($J185,'Tong hop'!$B$10:$P$19999,2,0))</f>
        <v/>
      </c>
      <c r="L185" s="208" t="str">
        <f>IF($J185="","",VLOOKUP($J185,'Tong hop'!$B$10:$P$19999,3,0))</f>
        <v/>
      </c>
      <c r="M185" s="209"/>
      <c r="N185" s="210">
        <f t="shared" si="2"/>
        <v>0</v>
      </c>
      <c r="O185" s="211"/>
      <c r="P185" s="212" t="str">
        <f>IF($J185="","",VLOOKUP($J185,'Tong hop'!$B$10:$L$19999,10,0))</f>
        <v/>
      </c>
      <c r="Q185" s="213" t="str">
        <f>IF($J185="","",VLOOKUP($J185,'Tong hop'!$B$10:$L$19999,11,0))</f>
        <v/>
      </c>
      <c r="R185" s="214"/>
      <c r="S185" s="214"/>
      <c r="T185" s="214"/>
      <c r="U185" s="214"/>
      <c r="V185" s="214"/>
      <c r="W185" s="214"/>
      <c r="X185" s="214"/>
      <c r="Y185" s="214"/>
      <c r="Z185" s="214"/>
    </row>
    <row r="186" ht="18.75" customHeight="1">
      <c r="A186" s="201"/>
      <c r="B186" s="218"/>
      <c r="C186" s="204"/>
      <c r="D186" s="204"/>
      <c r="E186" s="205" t="str">
        <f>IF($D186="","",VLOOKUP($D186,DMKH!$A$6:$D$20000,2,0))</f>
        <v/>
      </c>
      <c r="F186" s="205" t="str">
        <f>IF($D186="","",VLOOKUP($D186,DMKH!$A$6:$D$20000,3,0))</f>
        <v/>
      </c>
      <c r="G186" s="205" t="str">
        <f>IF($D186="","",VLOOKUP($D186,DMKH!$A$6:$D$20000,4,0))</f>
        <v/>
      </c>
      <c r="H186" s="207"/>
      <c r="I186" s="207"/>
      <c r="J186" s="201"/>
      <c r="K186" s="205" t="str">
        <f>IF($J186="","",VLOOKUP($J186,'Tong hop'!$B$10:$P$19999,2,0))</f>
        <v/>
      </c>
      <c r="L186" s="208" t="str">
        <f>IF($J186="","",VLOOKUP($J186,'Tong hop'!$B$10:$P$19999,3,0))</f>
        <v/>
      </c>
      <c r="M186" s="209"/>
      <c r="N186" s="210">
        <f t="shared" si="2"/>
        <v>0</v>
      </c>
      <c r="O186" s="211"/>
      <c r="P186" s="212" t="str">
        <f>IF($J186="","",VLOOKUP($J186,'Tong hop'!$B$10:$L$19999,10,0))</f>
        <v/>
      </c>
      <c r="Q186" s="213" t="str">
        <f>IF($J186="","",VLOOKUP($J186,'Tong hop'!$B$10:$L$19999,11,0))</f>
        <v/>
      </c>
      <c r="R186" s="214"/>
      <c r="S186" s="214"/>
      <c r="T186" s="214"/>
      <c r="U186" s="214"/>
      <c r="V186" s="214"/>
      <c r="W186" s="214"/>
      <c r="X186" s="214"/>
      <c r="Y186" s="214"/>
      <c r="Z186" s="214"/>
    </row>
    <row r="187" ht="18.75" customHeight="1">
      <c r="A187" s="201"/>
      <c r="B187" s="218"/>
      <c r="C187" s="204"/>
      <c r="D187" s="204"/>
      <c r="E187" s="205" t="str">
        <f>IF($D187="","",VLOOKUP($D187,DMKH!$A$6:$D$20000,2,0))</f>
        <v/>
      </c>
      <c r="F187" s="205" t="str">
        <f>IF($D187="","",VLOOKUP($D187,DMKH!$A$6:$D$20000,3,0))</f>
        <v/>
      </c>
      <c r="G187" s="205" t="str">
        <f>IF($D187="","",VLOOKUP($D187,DMKH!$A$6:$D$20000,4,0))</f>
        <v/>
      </c>
      <c r="H187" s="207"/>
      <c r="I187" s="207"/>
      <c r="J187" s="201"/>
      <c r="K187" s="205" t="str">
        <f>IF($J187="","",VLOOKUP($J187,'Tong hop'!$B$10:$P$19999,2,0))</f>
        <v/>
      </c>
      <c r="L187" s="208" t="str">
        <f>IF($J187="","",VLOOKUP($J187,'Tong hop'!$B$10:$P$19999,3,0))</f>
        <v/>
      </c>
      <c r="M187" s="209"/>
      <c r="N187" s="210">
        <f t="shared" si="2"/>
        <v>0</v>
      </c>
      <c r="O187" s="211"/>
      <c r="P187" s="212" t="str">
        <f>IF($J187="","",VLOOKUP($J187,'Tong hop'!$B$10:$L$19999,10,0))</f>
        <v/>
      </c>
      <c r="Q187" s="213" t="str">
        <f>IF($J187="","",VLOOKUP($J187,'Tong hop'!$B$10:$L$19999,11,0))</f>
        <v/>
      </c>
      <c r="R187" s="214"/>
      <c r="S187" s="214"/>
      <c r="T187" s="214"/>
      <c r="U187" s="214"/>
      <c r="V187" s="214"/>
      <c r="W187" s="214"/>
      <c r="X187" s="214"/>
      <c r="Y187" s="214"/>
      <c r="Z187" s="214"/>
    </row>
    <row r="188" ht="18.75" customHeight="1">
      <c r="A188" s="201"/>
      <c r="B188" s="218"/>
      <c r="C188" s="204"/>
      <c r="D188" s="204"/>
      <c r="E188" s="205" t="str">
        <f>IF($D188="","",VLOOKUP($D188,DMKH!$A$6:$D$20000,2,0))</f>
        <v/>
      </c>
      <c r="F188" s="205" t="str">
        <f>IF($D188="","",VLOOKUP($D188,DMKH!$A$6:$D$20000,3,0))</f>
        <v/>
      </c>
      <c r="G188" s="205" t="str">
        <f>IF($D188="","",VLOOKUP($D188,DMKH!$A$6:$D$20000,4,0))</f>
        <v/>
      </c>
      <c r="H188" s="207"/>
      <c r="I188" s="207"/>
      <c r="J188" s="201"/>
      <c r="K188" s="205" t="str">
        <f>IF($J188="","",VLOOKUP($J188,'Tong hop'!$B$10:$P$19999,2,0))</f>
        <v/>
      </c>
      <c r="L188" s="208" t="str">
        <f>IF($J188="","",VLOOKUP($J188,'Tong hop'!$B$10:$P$19999,3,0))</f>
        <v/>
      </c>
      <c r="M188" s="209"/>
      <c r="N188" s="210">
        <f t="shared" si="2"/>
        <v>0</v>
      </c>
      <c r="O188" s="211"/>
      <c r="P188" s="212" t="str">
        <f>IF($J188="","",VLOOKUP($J188,'Tong hop'!$B$10:$L$19999,10,0))</f>
        <v/>
      </c>
      <c r="Q188" s="213" t="str">
        <f>IF($J188="","",VLOOKUP($J188,'Tong hop'!$B$10:$L$19999,11,0))</f>
        <v/>
      </c>
      <c r="R188" s="214"/>
      <c r="S188" s="214"/>
      <c r="T188" s="214"/>
      <c r="U188" s="214"/>
      <c r="V188" s="214"/>
      <c r="W188" s="214"/>
      <c r="X188" s="214"/>
      <c r="Y188" s="214"/>
      <c r="Z188" s="214"/>
    </row>
    <row r="189" ht="18.75" customHeight="1">
      <c r="A189" s="201"/>
      <c r="B189" s="218"/>
      <c r="C189" s="204"/>
      <c r="D189" s="204"/>
      <c r="E189" s="205" t="str">
        <f>IF($D189="","",VLOOKUP($D189,DMKH!$A$6:$D$20000,2,0))</f>
        <v/>
      </c>
      <c r="F189" s="205" t="str">
        <f>IF($D189="","",VLOOKUP($D189,DMKH!$A$6:$D$20000,3,0))</f>
        <v/>
      </c>
      <c r="G189" s="205" t="str">
        <f>IF($D189="","",VLOOKUP($D189,DMKH!$A$6:$D$20000,4,0))</f>
        <v/>
      </c>
      <c r="H189" s="207"/>
      <c r="I189" s="207"/>
      <c r="J189" s="201"/>
      <c r="K189" s="205" t="str">
        <f>IF($J189="","",VLOOKUP($J189,'Tong hop'!$B$10:$P$19999,2,0))</f>
        <v/>
      </c>
      <c r="L189" s="208" t="str">
        <f>IF($J189="","",VLOOKUP($J189,'Tong hop'!$B$10:$P$19999,3,0))</f>
        <v/>
      </c>
      <c r="M189" s="209"/>
      <c r="N189" s="210">
        <f t="shared" si="2"/>
        <v>0</v>
      </c>
      <c r="O189" s="211"/>
      <c r="P189" s="212" t="str">
        <f>IF($J189="","",VLOOKUP($J189,'Tong hop'!$B$10:$L$19999,10,0))</f>
        <v/>
      </c>
      <c r="Q189" s="213" t="str">
        <f>IF($J189="","",VLOOKUP($J189,'Tong hop'!$B$10:$L$19999,11,0))</f>
        <v/>
      </c>
      <c r="R189" s="214"/>
      <c r="S189" s="214"/>
      <c r="T189" s="214"/>
      <c r="U189" s="214"/>
      <c r="V189" s="214"/>
      <c r="W189" s="214"/>
      <c r="X189" s="214"/>
      <c r="Y189" s="214"/>
      <c r="Z189" s="214"/>
    </row>
    <row r="190" ht="18.75" customHeight="1">
      <c r="A190" s="201"/>
      <c r="B190" s="218"/>
      <c r="C190" s="204"/>
      <c r="D190" s="204"/>
      <c r="E190" s="205" t="str">
        <f>IF($D190="","",VLOOKUP($D190,DMKH!$A$6:$D$20000,2,0))</f>
        <v/>
      </c>
      <c r="F190" s="205" t="str">
        <f>IF($D190="","",VLOOKUP($D190,DMKH!$A$6:$D$20000,3,0))</f>
        <v/>
      </c>
      <c r="G190" s="205" t="str">
        <f>IF($D190="","",VLOOKUP($D190,DMKH!$A$6:$D$20000,4,0))</f>
        <v/>
      </c>
      <c r="H190" s="207"/>
      <c r="I190" s="207"/>
      <c r="J190" s="201"/>
      <c r="K190" s="205" t="str">
        <f>IF($J190="","",VLOOKUP($J190,'Tong hop'!$B$10:$P$19999,2,0))</f>
        <v/>
      </c>
      <c r="L190" s="208" t="str">
        <f>IF($J190="","",VLOOKUP($J190,'Tong hop'!$B$10:$P$19999,3,0))</f>
        <v/>
      </c>
      <c r="M190" s="209"/>
      <c r="N190" s="210">
        <f t="shared" si="2"/>
        <v>0</v>
      </c>
      <c r="O190" s="211"/>
      <c r="P190" s="212" t="str">
        <f>IF($J190="","",VLOOKUP($J190,'Tong hop'!$B$10:$L$19999,10,0))</f>
        <v/>
      </c>
      <c r="Q190" s="213" t="str">
        <f>IF($J190="","",VLOOKUP($J190,'Tong hop'!$B$10:$L$19999,11,0))</f>
        <v/>
      </c>
      <c r="R190" s="214"/>
      <c r="S190" s="214"/>
      <c r="T190" s="214"/>
      <c r="U190" s="214"/>
      <c r="V190" s="214"/>
      <c r="W190" s="214"/>
      <c r="X190" s="214"/>
      <c r="Y190" s="214"/>
      <c r="Z190" s="214"/>
    </row>
    <row r="191" ht="18.75" customHeight="1">
      <c r="A191" s="201"/>
      <c r="B191" s="218"/>
      <c r="C191" s="204"/>
      <c r="D191" s="204"/>
      <c r="E191" s="205" t="str">
        <f>IF($D191="","",VLOOKUP($D191,DMKH!$A$6:$D$20000,2,0))</f>
        <v/>
      </c>
      <c r="F191" s="205" t="str">
        <f>IF($D191="","",VLOOKUP($D191,DMKH!$A$6:$D$20000,3,0))</f>
        <v/>
      </c>
      <c r="G191" s="205" t="str">
        <f>IF($D191="","",VLOOKUP($D191,DMKH!$A$6:$D$20000,4,0))</f>
        <v/>
      </c>
      <c r="H191" s="207"/>
      <c r="I191" s="207"/>
      <c r="J191" s="201"/>
      <c r="K191" s="205" t="str">
        <f>IF($J191="","",VLOOKUP($J191,'Tong hop'!$B$10:$P$19999,2,0))</f>
        <v/>
      </c>
      <c r="L191" s="208" t="str">
        <f>IF($J191="","",VLOOKUP($J191,'Tong hop'!$B$10:$P$19999,3,0))</f>
        <v/>
      </c>
      <c r="M191" s="209"/>
      <c r="N191" s="210">
        <f t="shared" si="2"/>
        <v>0</v>
      </c>
      <c r="O191" s="211"/>
      <c r="P191" s="212" t="str">
        <f>IF($J191="","",VLOOKUP($J191,'Tong hop'!$B$10:$L$19999,10,0))</f>
        <v/>
      </c>
      <c r="Q191" s="213" t="str">
        <f>IF($J191="","",VLOOKUP($J191,'Tong hop'!$B$10:$L$19999,11,0))</f>
        <v/>
      </c>
      <c r="R191" s="214"/>
      <c r="S191" s="214"/>
      <c r="T191" s="214"/>
      <c r="U191" s="214"/>
      <c r="V191" s="214"/>
      <c r="W191" s="214"/>
      <c r="X191" s="214"/>
      <c r="Y191" s="214"/>
      <c r="Z191" s="214"/>
    </row>
    <row r="192" ht="18.75" customHeight="1">
      <c r="A192" s="201"/>
      <c r="B192" s="218"/>
      <c r="C192" s="204"/>
      <c r="D192" s="204"/>
      <c r="E192" s="205" t="str">
        <f>IF($D192="","",VLOOKUP($D192,DMKH!$A$6:$D$20000,2,0))</f>
        <v/>
      </c>
      <c r="F192" s="205" t="str">
        <f>IF($D192="","",VLOOKUP($D192,DMKH!$A$6:$D$20000,3,0))</f>
        <v/>
      </c>
      <c r="G192" s="205" t="str">
        <f>IF($D192="","",VLOOKUP($D192,DMKH!$A$6:$D$20000,4,0))</f>
        <v/>
      </c>
      <c r="H192" s="207"/>
      <c r="I192" s="207"/>
      <c r="J192" s="201"/>
      <c r="K192" s="205" t="str">
        <f>IF($J192="","",VLOOKUP($J192,'Tong hop'!$B$10:$P$19999,2,0))</f>
        <v/>
      </c>
      <c r="L192" s="208" t="str">
        <f>IF($J192="","",VLOOKUP($J192,'Tong hop'!$B$10:$P$19999,3,0))</f>
        <v/>
      </c>
      <c r="M192" s="209"/>
      <c r="N192" s="210">
        <f t="shared" si="2"/>
        <v>0</v>
      </c>
      <c r="O192" s="211"/>
      <c r="P192" s="212" t="str">
        <f>IF($J192="","",VLOOKUP($J192,'Tong hop'!$B$10:$L$19999,10,0))</f>
        <v/>
      </c>
      <c r="Q192" s="213" t="str">
        <f>IF($J192="","",VLOOKUP($J192,'Tong hop'!$B$10:$L$19999,11,0))</f>
        <v/>
      </c>
      <c r="R192" s="214"/>
      <c r="S192" s="214"/>
      <c r="T192" s="214"/>
      <c r="U192" s="214"/>
      <c r="V192" s="214"/>
      <c r="W192" s="214"/>
      <c r="X192" s="214"/>
      <c r="Y192" s="214"/>
      <c r="Z192" s="214"/>
    </row>
    <row r="193" ht="18.75" customHeight="1">
      <c r="A193" s="201"/>
      <c r="B193" s="218"/>
      <c r="C193" s="204"/>
      <c r="D193" s="204"/>
      <c r="E193" s="205" t="str">
        <f>IF($D193="","",VLOOKUP($D193,DMKH!$A$6:$D$20000,2,0))</f>
        <v/>
      </c>
      <c r="F193" s="205" t="str">
        <f>IF($D193="","",VLOOKUP($D193,DMKH!$A$6:$D$20000,3,0))</f>
        <v/>
      </c>
      <c r="G193" s="205" t="str">
        <f>IF($D193="","",VLOOKUP($D193,DMKH!$A$6:$D$20000,4,0))</f>
        <v/>
      </c>
      <c r="H193" s="207"/>
      <c r="I193" s="207"/>
      <c r="J193" s="201"/>
      <c r="K193" s="205" t="str">
        <f>IF($J193="","",VLOOKUP($J193,'Tong hop'!$B$10:$P$19999,2,0))</f>
        <v/>
      </c>
      <c r="L193" s="208" t="str">
        <f>IF($J193="","",VLOOKUP($J193,'Tong hop'!$B$10:$P$19999,3,0))</f>
        <v/>
      </c>
      <c r="M193" s="209"/>
      <c r="N193" s="210">
        <f t="shared" si="2"/>
        <v>0</v>
      </c>
      <c r="O193" s="211"/>
      <c r="P193" s="212" t="str">
        <f>IF($J193="","",VLOOKUP($J193,'Tong hop'!$B$10:$L$19999,10,0))</f>
        <v/>
      </c>
      <c r="Q193" s="213" t="str">
        <f>IF($J193="","",VLOOKUP($J193,'Tong hop'!$B$10:$L$19999,11,0))</f>
        <v/>
      </c>
      <c r="R193" s="214"/>
      <c r="S193" s="214"/>
      <c r="T193" s="214"/>
      <c r="U193" s="214"/>
      <c r="V193" s="214"/>
      <c r="W193" s="214"/>
      <c r="X193" s="214"/>
      <c r="Y193" s="214"/>
      <c r="Z193" s="214"/>
    </row>
    <row r="194" ht="18.75" customHeight="1">
      <c r="A194" s="201"/>
      <c r="B194" s="218"/>
      <c r="C194" s="204"/>
      <c r="D194" s="204"/>
      <c r="E194" s="205" t="str">
        <f>IF($D194="","",VLOOKUP($D194,DMKH!$A$6:$D$20000,2,0))</f>
        <v/>
      </c>
      <c r="F194" s="205" t="str">
        <f>IF($D194="","",VLOOKUP($D194,DMKH!$A$6:$D$20000,3,0))</f>
        <v/>
      </c>
      <c r="G194" s="205" t="str">
        <f>IF($D194="","",VLOOKUP($D194,DMKH!$A$6:$D$20000,4,0))</f>
        <v/>
      </c>
      <c r="H194" s="207"/>
      <c r="I194" s="207"/>
      <c r="J194" s="201"/>
      <c r="K194" s="205" t="str">
        <f>IF($J194="","",VLOOKUP($J194,'Tong hop'!$B$10:$P$19999,2,0))</f>
        <v/>
      </c>
      <c r="L194" s="208" t="str">
        <f>IF($J194="","",VLOOKUP($J194,'Tong hop'!$B$10:$P$19999,3,0))</f>
        <v/>
      </c>
      <c r="M194" s="209"/>
      <c r="N194" s="210">
        <f t="shared" si="2"/>
        <v>0</v>
      </c>
      <c r="O194" s="211"/>
      <c r="P194" s="212" t="str">
        <f>IF($J194="","",VLOOKUP($J194,'Tong hop'!$B$10:$L$19999,10,0))</f>
        <v/>
      </c>
      <c r="Q194" s="213" t="str">
        <f>IF($J194="","",VLOOKUP($J194,'Tong hop'!$B$10:$L$19999,11,0))</f>
        <v/>
      </c>
      <c r="R194" s="214"/>
      <c r="S194" s="214"/>
      <c r="T194" s="214"/>
      <c r="U194" s="214"/>
      <c r="V194" s="214"/>
      <c r="W194" s="214"/>
      <c r="X194" s="214"/>
      <c r="Y194" s="214"/>
      <c r="Z194" s="214"/>
    </row>
    <row r="195" ht="18.75" customHeight="1">
      <c r="A195" s="201"/>
      <c r="B195" s="218"/>
      <c r="C195" s="204"/>
      <c r="D195" s="204"/>
      <c r="E195" s="205" t="str">
        <f>IF($D195="","",VLOOKUP($D195,DMKH!$A$6:$D$20000,2,0))</f>
        <v/>
      </c>
      <c r="F195" s="205" t="str">
        <f>IF($D195="","",VLOOKUP($D195,DMKH!$A$6:$D$20000,3,0))</f>
        <v/>
      </c>
      <c r="G195" s="205" t="str">
        <f>IF($D195="","",VLOOKUP($D195,DMKH!$A$6:$D$20000,4,0))</f>
        <v/>
      </c>
      <c r="H195" s="207"/>
      <c r="I195" s="207"/>
      <c r="J195" s="201"/>
      <c r="K195" s="205" t="str">
        <f>IF($J195="","",VLOOKUP($J195,'Tong hop'!$B$10:$P$19999,2,0))</f>
        <v/>
      </c>
      <c r="L195" s="208" t="str">
        <f>IF($J195="","",VLOOKUP($J195,'Tong hop'!$B$10:$P$19999,3,0))</f>
        <v/>
      </c>
      <c r="M195" s="209"/>
      <c r="N195" s="210">
        <f t="shared" si="2"/>
        <v>0</v>
      </c>
      <c r="O195" s="211"/>
      <c r="P195" s="212" t="str">
        <f>IF($J195="","",VLOOKUP($J195,'Tong hop'!$B$10:$L$19999,10,0))</f>
        <v/>
      </c>
      <c r="Q195" s="213" t="str">
        <f>IF($J195="","",VLOOKUP($J195,'Tong hop'!$B$10:$L$19999,11,0))</f>
        <v/>
      </c>
      <c r="R195" s="214"/>
      <c r="S195" s="214"/>
      <c r="T195" s="214"/>
      <c r="U195" s="214"/>
      <c r="V195" s="214"/>
      <c r="W195" s="214"/>
      <c r="X195" s="214"/>
      <c r="Y195" s="214"/>
      <c r="Z195" s="214"/>
    </row>
    <row r="196" ht="18.75" customHeight="1">
      <c r="A196" s="201"/>
      <c r="B196" s="218"/>
      <c r="C196" s="204"/>
      <c r="D196" s="204"/>
      <c r="E196" s="205" t="str">
        <f>IF($D196="","",VLOOKUP($D196,DMKH!$A$6:$D$20000,2,0))</f>
        <v/>
      </c>
      <c r="F196" s="205" t="str">
        <f>IF($D196="","",VLOOKUP($D196,DMKH!$A$6:$D$20000,3,0))</f>
        <v/>
      </c>
      <c r="G196" s="205" t="str">
        <f>IF($D196="","",VLOOKUP($D196,DMKH!$A$6:$D$20000,4,0))</f>
        <v/>
      </c>
      <c r="H196" s="207"/>
      <c r="I196" s="207"/>
      <c r="J196" s="201"/>
      <c r="K196" s="205" t="str">
        <f>IF($J196="","",VLOOKUP($J196,'Tong hop'!$B$10:$P$19999,2,0))</f>
        <v/>
      </c>
      <c r="L196" s="208" t="str">
        <f>IF($J196="","",VLOOKUP($J196,'Tong hop'!$B$10:$P$19999,3,0))</f>
        <v/>
      </c>
      <c r="M196" s="209"/>
      <c r="N196" s="210">
        <f t="shared" si="2"/>
        <v>0</v>
      </c>
      <c r="O196" s="211"/>
      <c r="P196" s="212" t="str">
        <f>IF($J196="","",VLOOKUP($J196,'Tong hop'!$B$10:$L$19999,10,0))</f>
        <v/>
      </c>
      <c r="Q196" s="213" t="str">
        <f>IF($J196="","",VLOOKUP($J196,'Tong hop'!$B$10:$L$19999,11,0))</f>
        <v/>
      </c>
      <c r="R196" s="214"/>
      <c r="S196" s="214"/>
      <c r="T196" s="214"/>
      <c r="U196" s="214"/>
      <c r="V196" s="214"/>
      <c r="W196" s="214"/>
      <c r="X196" s="214"/>
      <c r="Y196" s="214"/>
      <c r="Z196" s="214"/>
    </row>
    <row r="197" ht="18.75" customHeight="1">
      <c r="A197" s="201"/>
      <c r="B197" s="218"/>
      <c r="C197" s="204"/>
      <c r="D197" s="204"/>
      <c r="E197" s="205" t="str">
        <f>IF($D197="","",VLOOKUP($D197,DMKH!$A$6:$D$20000,2,0))</f>
        <v/>
      </c>
      <c r="F197" s="205" t="str">
        <f>IF($D197="","",VLOOKUP($D197,DMKH!$A$6:$D$20000,3,0))</f>
        <v/>
      </c>
      <c r="G197" s="205" t="str">
        <f>IF($D197="","",VLOOKUP($D197,DMKH!$A$6:$D$20000,4,0))</f>
        <v/>
      </c>
      <c r="H197" s="207"/>
      <c r="I197" s="207"/>
      <c r="J197" s="201"/>
      <c r="K197" s="205" t="str">
        <f>IF($J197="","",VLOOKUP($J197,'Tong hop'!$B$10:$P$19999,2,0))</f>
        <v/>
      </c>
      <c r="L197" s="208" t="str">
        <f>IF($J197="","",VLOOKUP($J197,'Tong hop'!$B$10:$P$19999,3,0))</f>
        <v/>
      </c>
      <c r="M197" s="209"/>
      <c r="N197" s="210">
        <f t="shared" si="2"/>
        <v>0</v>
      </c>
      <c r="O197" s="211"/>
      <c r="P197" s="212" t="str">
        <f>IF($J197="","",VLOOKUP($J197,'Tong hop'!$B$10:$L$19999,10,0))</f>
        <v/>
      </c>
      <c r="Q197" s="213" t="str">
        <f>IF($J197="","",VLOOKUP($J197,'Tong hop'!$B$10:$L$19999,11,0))</f>
        <v/>
      </c>
      <c r="R197" s="214"/>
      <c r="S197" s="214"/>
      <c r="T197" s="214"/>
      <c r="U197" s="214"/>
      <c r="V197" s="214"/>
      <c r="W197" s="214"/>
      <c r="X197" s="214"/>
      <c r="Y197" s="214"/>
      <c r="Z197" s="214"/>
    </row>
    <row r="198" ht="18.75" customHeight="1">
      <c r="A198" s="201"/>
      <c r="B198" s="218"/>
      <c r="C198" s="204"/>
      <c r="D198" s="204"/>
      <c r="E198" s="205" t="str">
        <f>IF($D198="","",VLOOKUP($D198,DMKH!$A$6:$D$20000,2,0))</f>
        <v/>
      </c>
      <c r="F198" s="205" t="str">
        <f>IF($D198="","",VLOOKUP($D198,DMKH!$A$6:$D$20000,3,0))</f>
        <v/>
      </c>
      <c r="G198" s="205" t="str">
        <f>IF($D198="","",VLOOKUP($D198,DMKH!$A$6:$D$20000,4,0))</f>
        <v/>
      </c>
      <c r="H198" s="207"/>
      <c r="I198" s="207"/>
      <c r="J198" s="201"/>
      <c r="K198" s="205" t="str">
        <f>IF($J198="","",VLOOKUP($J198,'Tong hop'!$B$10:$P$19999,2,0))</f>
        <v/>
      </c>
      <c r="L198" s="208" t="str">
        <f>IF($J198="","",VLOOKUP($J198,'Tong hop'!$B$10:$P$19999,3,0))</f>
        <v/>
      </c>
      <c r="M198" s="209"/>
      <c r="N198" s="210">
        <f t="shared" si="2"/>
        <v>0</v>
      </c>
      <c r="O198" s="211"/>
      <c r="P198" s="212" t="str">
        <f>IF($J198="","",VLOOKUP($J198,'Tong hop'!$B$10:$L$19999,10,0))</f>
        <v/>
      </c>
      <c r="Q198" s="213" t="str">
        <f>IF($J198="","",VLOOKUP($J198,'Tong hop'!$B$10:$L$19999,11,0))</f>
        <v/>
      </c>
      <c r="R198" s="214"/>
      <c r="S198" s="214"/>
      <c r="T198" s="214"/>
      <c r="U198" s="214"/>
      <c r="V198" s="214"/>
      <c r="W198" s="214"/>
      <c r="X198" s="214"/>
      <c r="Y198" s="214"/>
      <c r="Z198" s="214"/>
    </row>
    <row r="199" ht="18.75" customHeight="1">
      <c r="A199" s="201"/>
      <c r="B199" s="218"/>
      <c r="C199" s="204"/>
      <c r="D199" s="204"/>
      <c r="E199" s="205" t="str">
        <f>IF($D199="","",VLOOKUP($D199,DMKH!$A$6:$D$20000,2,0))</f>
        <v/>
      </c>
      <c r="F199" s="205" t="str">
        <f>IF($D199="","",VLOOKUP($D199,DMKH!$A$6:$D$20000,3,0))</f>
        <v/>
      </c>
      <c r="G199" s="205" t="str">
        <f>IF($D199="","",VLOOKUP($D199,DMKH!$A$6:$D$20000,4,0))</f>
        <v/>
      </c>
      <c r="H199" s="207"/>
      <c r="I199" s="207"/>
      <c r="J199" s="201"/>
      <c r="K199" s="205" t="str">
        <f>IF($J199="","",VLOOKUP($J199,'Tong hop'!$B$10:$P$19999,2,0))</f>
        <v/>
      </c>
      <c r="L199" s="208" t="str">
        <f>IF($J199="","",VLOOKUP($J199,'Tong hop'!$B$10:$P$19999,3,0))</f>
        <v/>
      </c>
      <c r="M199" s="209"/>
      <c r="N199" s="210">
        <f t="shared" si="2"/>
        <v>0</v>
      </c>
      <c r="O199" s="211"/>
      <c r="P199" s="212" t="str">
        <f>IF($J199="","",VLOOKUP($J199,'Tong hop'!$B$10:$L$19999,10,0))</f>
        <v/>
      </c>
      <c r="Q199" s="213" t="str">
        <f>IF($J199="","",VLOOKUP($J199,'Tong hop'!$B$10:$L$19999,11,0))</f>
        <v/>
      </c>
      <c r="R199" s="214"/>
      <c r="S199" s="214"/>
      <c r="T199" s="214"/>
      <c r="U199" s="214"/>
      <c r="V199" s="214"/>
      <c r="W199" s="214"/>
      <c r="X199" s="214"/>
      <c r="Y199" s="214"/>
      <c r="Z199" s="214"/>
    </row>
    <row r="200" ht="18.75" customHeight="1">
      <c r="A200" s="201"/>
      <c r="B200" s="218"/>
      <c r="C200" s="204"/>
      <c r="D200" s="204"/>
      <c r="E200" s="205" t="str">
        <f>IF($D200="","",VLOOKUP($D200,DMKH!$A$6:$D$20000,2,0))</f>
        <v/>
      </c>
      <c r="F200" s="205" t="str">
        <f>IF($D200="","",VLOOKUP($D200,DMKH!$A$6:$D$20000,3,0))</f>
        <v/>
      </c>
      <c r="G200" s="205" t="str">
        <f>IF($D200="","",VLOOKUP($D200,DMKH!$A$6:$D$20000,4,0))</f>
        <v/>
      </c>
      <c r="H200" s="207"/>
      <c r="I200" s="207"/>
      <c r="J200" s="201"/>
      <c r="K200" s="205" t="str">
        <f>IF($J200="","",VLOOKUP($J200,'Tong hop'!$B$10:$P$19999,2,0))</f>
        <v/>
      </c>
      <c r="L200" s="208" t="str">
        <f>IF($J200="","",VLOOKUP($J200,'Tong hop'!$B$10:$P$19999,3,0))</f>
        <v/>
      </c>
      <c r="M200" s="209"/>
      <c r="N200" s="210">
        <f t="shared" si="2"/>
        <v>0</v>
      </c>
      <c r="O200" s="211"/>
      <c r="P200" s="212" t="str">
        <f>IF($J200="","",VLOOKUP($J200,'Tong hop'!$B$10:$L$19999,10,0))</f>
        <v/>
      </c>
      <c r="Q200" s="213" t="str">
        <f>IF($J200="","",VLOOKUP($J200,'Tong hop'!$B$10:$L$19999,11,0))</f>
        <v/>
      </c>
      <c r="R200" s="214"/>
      <c r="S200" s="214"/>
      <c r="T200" s="214"/>
      <c r="U200" s="214"/>
      <c r="V200" s="214"/>
      <c r="W200" s="214"/>
      <c r="X200" s="214"/>
      <c r="Y200" s="214"/>
      <c r="Z200" s="214"/>
    </row>
    <row r="201" ht="18.75" customHeight="1">
      <c r="A201" s="201"/>
      <c r="B201" s="218"/>
      <c r="C201" s="204"/>
      <c r="D201" s="204"/>
      <c r="E201" s="205" t="str">
        <f>IF($D201="","",VLOOKUP($D201,DMKH!$A$6:$D$20000,2,0))</f>
        <v/>
      </c>
      <c r="F201" s="205" t="str">
        <f>IF($D201="","",VLOOKUP($D201,DMKH!$A$6:$D$20000,3,0))</f>
        <v/>
      </c>
      <c r="G201" s="205" t="str">
        <f>IF($D201="","",VLOOKUP($D201,DMKH!$A$6:$D$20000,4,0))</f>
        <v/>
      </c>
      <c r="H201" s="207"/>
      <c r="I201" s="207"/>
      <c r="J201" s="201"/>
      <c r="K201" s="205" t="str">
        <f>IF($J201="","",VLOOKUP($J201,'Tong hop'!$B$10:$P$19999,2,0))</f>
        <v/>
      </c>
      <c r="L201" s="208" t="str">
        <f>IF($J201="","",VLOOKUP($J201,'Tong hop'!$B$10:$P$19999,3,0))</f>
        <v/>
      </c>
      <c r="M201" s="209"/>
      <c r="N201" s="210">
        <f t="shared" si="2"/>
        <v>0</v>
      </c>
      <c r="O201" s="211"/>
      <c r="P201" s="212" t="str">
        <f>IF($J201="","",VLOOKUP($J201,'Tong hop'!$B$10:$L$19999,10,0))</f>
        <v/>
      </c>
      <c r="Q201" s="213" t="str">
        <f>IF($J201="","",VLOOKUP($J201,'Tong hop'!$B$10:$L$19999,11,0))</f>
        <v/>
      </c>
      <c r="R201" s="214"/>
      <c r="S201" s="214"/>
      <c r="T201" s="214"/>
      <c r="U201" s="214"/>
      <c r="V201" s="214"/>
      <c r="W201" s="214"/>
      <c r="X201" s="214"/>
      <c r="Y201" s="214"/>
      <c r="Z201" s="214"/>
    </row>
    <row r="202" ht="18.75" customHeight="1">
      <c r="A202" s="201"/>
      <c r="B202" s="218"/>
      <c r="C202" s="204"/>
      <c r="D202" s="204"/>
      <c r="E202" s="205" t="str">
        <f>IF($D202="","",VLOOKUP($D202,DMKH!$A$6:$D$20000,2,0))</f>
        <v/>
      </c>
      <c r="F202" s="205" t="str">
        <f>IF($D202="","",VLOOKUP($D202,DMKH!$A$6:$D$20000,3,0))</f>
        <v/>
      </c>
      <c r="G202" s="205" t="str">
        <f>IF($D202="","",VLOOKUP($D202,DMKH!$A$6:$D$20000,4,0))</f>
        <v/>
      </c>
      <c r="H202" s="207"/>
      <c r="I202" s="207"/>
      <c r="J202" s="201"/>
      <c r="K202" s="205" t="str">
        <f>IF($J202="","",VLOOKUP($J202,'Tong hop'!$B$10:$P$19999,2,0))</f>
        <v/>
      </c>
      <c r="L202" s="208" t="str">
        <f>IF($J202="","",VLOOKUP($J202,'Tong hop'!$B$10:$P$19999,3,0))</f>
        <v/>
      </c>
      <c r="M202" s="209"/>
      <c r="N202" s="210">
        <f t="shared" si="2"/>
        <v>0</v>
      </c>
      <c r="O202" s="211"/>
      <c r="P202" s="212" t="str">
        <f>IF($J202="","",VLOOKUP($J202,'Tong hop'!$B$10:$L$19999,10,0))</f>
        <v/>
      </c>
      <c r="Q202" s="213" t="str">
        <f>IF($J202="","",VLOOKUP($J202,'Tong hop'!$B$10:$L$19999,11,0))</f>
        <v/>
      </c>
      <c r="R202" s="214"/>
      <c r="S202" s="214"/>
      <c r="T202" s="214"/>
      <c r="U202" s="214"/>
      <c r="V202" s="214"/>
      <c r="W202" s="214"/>
      <c r="X202" s="214"/>
      <c r="Y202" s="214"/>
      <c r="Z202" s="214"/>
    </row>
    <row r="203" ht="18.75" customHeight="1">
      <c r="A203" s="201"/>
      <c r="B203" s="218"/>
      <c r="C203" s="204"/>
      <c r="D203" s="204"/>
      <c r="E203" s="205" t="str">
        <f>IF($D203="","",VLOOKUP($D203,DMKH!$A$6:$D$20000,2,0))</f>
        <v/>
      </c>
      <c r="F203" s="205" t="str">
        <f>IF($D203="","",VLOOKUP($D203,DMKH!$A$6:$D$20000,3,0))</f>
        <v/>
      </c>
      <c r="G203" s="205" t="str">
        <f>IF($D203="","",VLOOKUP($D203,DMKH!$A$6:$D$20000,4,0))</f>
        <v/>
      </c>
      <c r="H203" s="207"/>
      <c r="I203" s="207"/>
      <c r="J203" s="201"/>
      <c r="K203" s="205" t="str">
        <f>IF($J203="","",VLOOKUP($J203,'Tong hop'!$B$10:$P$19999,2,0))</f>
        <v/>
      </c>
      <c r="L203" s="208" t="str">
        <f>IF($J203="","",VLOOKUP($J203,'Tong hop'!$B$10:$P$19999,3,0))</f>
        <v/>
      </c>
      <c r="M203" s="209"/>
      <c r="N203" s="210">
        <f t="shared" si="2"/>
        <v>0</v>
      </c>
      <c r="O203" s="211"/>
      <c r="P203" s="212" t="str">
        <f>IF($J203="","",VLOOKUP($J203,'Tong hop'!$B$10:$L$19999,10,0))</f>
        <v/>
      </c>
      <c r="Q203" s="213" t="str">
        <f>IF($J203="","",VLOOKUP($J203,'Tong hop'!$B$10:$L$19999,11,0))</f>
        <v/>
      </c>
      <c r="R203" s="214"/>
      <c r="S203" s="214"/>
      <c r="T203" s="214"/>
      <c r="U203" s="214"/>
      <c r="V203" s="214"/>
      <c r="W203" s="214"/>
      <c r="X203" s="214"/>
      <c r="Y203" s="214"/>
      <c r="Z203" s="214"/>
    </row>
    <row r="204" ht="18.75" customHeight="1">
      <c r="A204" s="201"/>
      <c r="B204" s="218"/>
      <c r="C204" s="204"/>
      <c r="D204" s="204"/>
      <c r="E204" s="205" t="str">
        <f>IF($D204="","",VLOOKUP($D204,DMKH!$A$6:$D$20000,2,0))</f>
        <v/>
      </c>
      <c r="F204" s="205" t="str">
        <f>IF($D204="","",VLOOKUP($D204,DMKH!$A$6:$D$20000,3,0))</f>
        <v/>
      </c>
      <c r="G204" s="205" t="str">
        <f>IF($D204="","",VLOOKUP($D204,DMKH!$A$6:$D$20000,4,0))</f>
        <v/>
      </c>
      <c r="H204" s="207"/>
      <c r="I204" s="207"/>
      <c r="J204" s="201"/>
      <c r="K204" s="205" t="str">
        <f>IF($J204="","",VLOOKUP($J204,'Tong hop'!$B$10:$P$19999,2,0))</f>
        <v/>
      </c>
      <c r="L204" s="208" t="str">
        <f>IF($J204="","",VLOOKUP($J204,'Tong hop'!$B$10:$P$19999,3,0))</f>
        <v/>
      </c>
      <c r="M204" s="209"/>
      <c r="N204" s="210">
        <f t="shared" si="2"/>
        <v>0</v>
      </c>
      <c r="O204" s="211"/>
      <c r="P204" s="212" t="str">
        <f>IF($J204="","",VLOOKUP($J204,'Tong hop'!$B$10:$L$19999,10,0))</f>
        <v/>
      </c>
      <c r="Q204" s="213" t="str">
        <f>IF($J204="","",VLOOKUP($J204,'Tong hop'!$B$10:$L$19999,11,0))</f>
        <v/>
      </c>
      <c r="R204" s="214"/>
      <c r="S204" s="214"/>
      <c r="T204" s="214"/>
      <c r="U204" s="214"/>
      <c r="V204" s="214"/>
      <c r="W204" s="214"/>
      <c r="X204" s="214"/>
      <c r="Y204" s="214"/>
      <c r="Z204" s="214"/>
    </row>
    <row r="205" ht="18.75" customHeight="1">
      <c r="A205" s="201"/>
      <c r="B205" s="218"/>
      <c r="C205" s="204"/>
      <c r="D205" s="204"/>
      <c r="E205" s="205" t="str">
        <f>IF($D205="","",VLOOKUP($D205,DMKH!$A$6:$D$20000,2,0))</f>
        <v/>
      </c>
      <c r="F205" s="205" t="str">
        <f>IF($D205="","",VLOOKUP($D205,DMKH!$A$6:$D$20000,3,0))</f>
        <v/>
      </c>
      <c r="G205" s="205" t="str">
        <f>IF($D205="","",VLOOKUP($D205,DMKH!$A$6:$D$20000,4,0))</f>
        <v/>
      </c>
      <c r="H205" s="207"/>
      <c r="I205" s="207"/>
      <c r="J205" s="201"/>
      <c r="K205" s="205" t="str">
        <f>IF($J205="","",VLOOKUP($J205,'Tong hop'!$B$10:$P$19999,2,0))</f>
        <v/>
      </c>
      <c r="L205" s="208" t="str">
        <f>IF($J205="","",VLOOKUP($J205,'Tong hop'!$B$10:$P$19999,3,0))</f>
        <v/>
      </c>
      <c r="M205" s="209"/>
      <c r="N205" s="210">
        <f t="shared" si="2"/>
        <v>0</v>
      </c>
      <c r="O205" s="211"/>
      <c r="P205" s="212" t="str">
        <f>IF($J205="","",VLOOKUP($J205,'Tong hop'!$B$10:$L$19999,10,0))</f>
        <v/>
      </c>
      <c r="Q205" s="213" t="str">
        <f>IF($J205="","",VLOOKUP($J205,'Tong hop'!$B$10:$L$19999,11,0))</f>
        <v/>
      </c>
      <c r="R205" s="214"/>
      <c r="S205" s="214"/>
      <c r="T205" s="214"/>
      <c r="U205" s="214"/>
      <c r="V205" s="214"/>
      <c r="W205" s="214"/>
      <c r="X205" s="214"/>
      <c r="Y205" s="214"/>
      <c r="Z205" s="214"/>
    </row>
    <row r="206" ht="18.75" customHeight="1">
      <c r="A206" s="201"/>
      <c r="B206" s="218"/>
      <c r="C206" s="204"/>
      <c r="D206" s="204"/>
      <c r="E206" s="205" t="str">
        <f>IF($D206="","",VLOOKUP($D206,DMKH!$A$6:$D$20000,2,0))</f>
        <v/>
      </c>
      <c r="F206" s="205" t="str">
        <f>IF($D206="","",VLOOKUP($D206,DMKH!$A$6:$D$20000,3,0))</f>
        <v/>
      </c>
      <c r="G206" s="205" t="str">
        <f>IF($D206="","",VLOOKUP($D206,DMKH!$A$6:$D$20000,4,0))</f>
        <v/>
      </c>
      <c r="H206" s="207"/>
      <c r="I206" s="207"/>
      <c r="J206" s="201"/>
      <c r="K206" s="205" t="str">
        <f>IF($J206="","",VLOOKUP($J206,'Tong hop'!$B$10:$P$19999,2,0))</f>
        <v/>
      </c>
      <c r="L206" s="208" t="str">
        <f>IF($J206="","",VLOOKUP($J206,'Tong hop'!$B$10:$P$19999,3,0))</f>
        <v/>
      </c>
      <c r="M206" s="209"/>
      <c r="N206" s="210">
        <f t="shared" si="2"/>
        <v>0</v>
      </c>
      <c r="O206" s="211"/>
      <c r="P206" s="212" t="str">
        <f>IF($J206="","",VLOOKUP($J206,'Tong hop'!$B$10:$L$19999,10,0))</f>
        <v/>
      </c>
      <c r="Q206" s="213" t="str">
        <f>IF($J206="","",VLOOKUP($J206,'Tong hop'!$B$10:$L$19999,11,0))</f>
        <v/>
      </c>
      <c r="R206" s="214"/>
      <c r="S206" s="214"/>
      <c r="T206" s="214"/>
      <c r="U206" s="214"/>
      <c r="V206" s="214"/>
      <c r="W206" s="214"/>
      <c r="X206" s="214"/>
      <c r="Y206" s="214"/>
      <c r="Z206" s="214"/>
    </row>
    <row r="207" ht="18.75" customHeight="1">
      <c r="A207" s="201"/>
      <c r="B207" s="218"/>
      <c r="C207" s="204"/>
      <c r="D207" s="204"/>
      <c r="E207" s="205" t="str">
        <f>IF($D207="","",VLOOKUP($D207,DMKH!$A$6:$D$20000,2,0))</f>
        <v/>
      </c>
      <c r="F207" s="205" t="str">
        <f>IF($D207="","",VLOOKUP($D207,DMKH!$A$6:$D$20000,3,0))</f>
        <v/>
      </c>
      <c r="G207" s="205" t="str">
        <f>IF($D207="","",VLOOKUP($D207,DMKH!$A$6:$D$20000,4,0))</f>
        <v/>
      </c>
      <c r="H207" s="207"/>
      <c r="I207" s="207"/>
      <c r="J207" s="201"/>
      <c r="K207" s="205" t="str">
        <f>IF($J207="","",VLOOKUP($J207,'Tong hop'!$B$10:$P$19999,2,0))</f>
        <v/>
      </c>
      <c r="L207" s="208" t="str">
        <f>IF($J207="","",VLOOKUP($J207,'Tong hop'!$B$10:$P$19999,3,0))</f>
        <v/>
      </c>
      <c r="M207" s="209"/>
      <c r="N207" s="210">
        <f t="shared" si="2"/>
        <v>0</v>
      </c>
      <c r="O207" s="211"/>
      <c r="P207" s="212" t="str">
        <f>IF($J207="","",VLOOKUP($J207,'Tong hop'!$B$10:$L$19999,10,0))</f>
        <v/>
      </c>
      <c r="Q207" s="213" t="str">
        <f>IF($J207="","",VLOOKUP($J207,'Tong hop'!$B$10:$L$19999,11,0))</f>
        <v/>
      </c>
      <c r="R207" s="214"/>
      <c r="S207" s="214"/>
      <c r="T207" s="214"/>
      <c r="U207" s="214"/>
      <c r="V207" s="214"/>
      <c r="W207" s="214"/>
      <c r="X207" s="214"/>
      <c r="Y207" s="214"/>
      <c r="Z207" s="214"/>
    </row>
    <row r="208" ht="18.75" customHeight="1">
      <c r="A208" s="201"/>
      <c r="B208" s="218"/>
      <c r="C208" s="204"/>
      <c r="D208" s="204"/>
      <c r="E208" s="205" t="str">
        <f>IF($D208="","",VLOOKUP($D208,DMKH!$A$6:$D$20000,2,0))</f>
        <v/>
      </c>
      <c r="F208" s="205" t="str">
        <f>IF($D208="","",VLOOKUP($D208,DMKH!$A$6:$D$20000,3,0))</f>
        <v/>
      </c>
      <c r="G208" s="205" t="str">
        <f>IF($D208="","",VLOOKUP($D208,DMKH!$A$6:$D$20000,4,0))</f>
        <v/>
      </c>
      <c r="H208" s="207"/>
      <c r="I208" s="207"/>
      <c r="J208" s="201"/>
      <c r="K208" s="205" t="str">
        <f>IF($J208="","",VLOOKUP($J208,'Tong hop'!$B$10:$P$19999,2,0))</f>
        <v/>
      </c>
      <c r="L208" s="208" t="str">
        <f>IF($J208="","",VLOOKUP($J208,'Tong hop'!$B$10:$P$19999,3,0))</f>
        <v/>
      </c>
      <c r="M208" s="209"/>
      <c r="N208" s="210">
        <f t="shared" si="2"/>
        <v>0</v>
      </c>
      <c r="O208" s="211"/>
      <c r="P208" s="212" t="str">
        <f>IF($J208="","",VLOOKUP($J208,'Tong hop'!$B$10:$L$19999,10,0))</f>
        <v/>
      </c>
      <c r="Q208" s="213" t="str">
        <f>IF($J208="","",VLOOKUP($J208,'Tong hop'!$B$10:$L$19999,11,0))</f>
        <v/>
      </c>
      <c r="R208" s="214"/>
      <c r="S208" s="214"/>
      <c r="T208" s="214"/>
      <c r="U208" s="214"/>
      <c r="V208" s="214"/>
      <c r="W208" s="214"/>
      <c r="X208" s="214"/>
      <c r="Y208" s="214"/>
      <c r="Z208" s="214"/>
    </row>
    <row r="209" ht="18.75" customHeight="1">
      <c r="A209" s="201"/>
      <c r="B209" s="218"/>
      <c r="C209" s="204"/>
      <c r="D209" s="204"/>
      <c r="E209" s="205" t="str">
        <f>IF($D209="","",VLOOKUP($D209,DMKH!$A$6:$D$20000,2,0))</f>
        <v/>
      </c>
      <c r="F209" s="205" t="str">
        <f>IF($D209="","",VLOOKUP($D209,DMKH!$A$6:$D$20000,3,0))</f>
        <v/>
      </c>
      <c r="G209" s="205" t="str">
        <f>IF($D209="","",VLOOKUP($D209,DMKH!$A$6:$D$20000,4,0))</f>
        <v/>
      </c>
      <c r="H209" s="207"/>
      <c r="I209" s="207"/>
      <c r="J209" s="201"/>
      <c r="K209" s="205" t="str">
        <f>IF($J209="","",VLOOKUP($J209,'Tong hop'!$B$10:$P$19999,2,0))</f>
        <v/>
      </c>
      <c r="L209" s="208" t="str">
        <f>IF($J209="","",VLOOKUP($J209,'Tong hop'!$B$10:$P$19999,3,0))</f>
        <v/>
      </c>
      <c r="M209" s="209"/>
      <c r="N209" s="210">
        <f t="shared" si="2"/>
        <v>0</v>
      </c>
      <c r="O209" s="211"/>
      <c r="P209" s="212" t="str">
        <f>IF($J209="","",VLOOKUP($J209,'Tong hop'!$B$10:$L$19999,10,0))</f>
        <v/>
      </c>
      <c r="Q209" s="213" t="str">
        <f>IF($J209="","",VLOOKUP($J209,'Tong hop'!$B$10:$L$19999,11,0))</f>
        <v/>
      </c>
      <c r="R209" s="214"/>
      <c r="S209" s="214"/>
      <c r="T209" s="214"/>
      <c r="U209" s="214"/>
      <c r="V209" s="214"/>
      <c r="W209" s="214"/>
      <c r="X209" s="214"/>
      <c r="Y209" s="214"/>
      <c r="Z209" s="214"/>
    </row>
    <row r="210" ht="18.75" customHeight="1">
      <c r="A210" s="201"/>
      <c r="B210" s="218"/>
      <c r="C210" s="204"/>
      <c r="D210" s="204"/>
      <c r="E210" s="205" t="str">
        <f>IF($D210="","",VLOOKUP($D210,DMKH!$A$6:$D$20000,2,0))</f>
        <v/>
      </c>
      <c r="F210" s="205" t="str">
        <f>IF($D210="","",VLOOKUP($D210,DMKH!$A$6:$D$20000,3,0))</f>
        <v/>
      </c>
      <c r="G210" s="205" t="str">
        <f>IF($D210="","",VLOOKUP($D210,DMKH!$A$6:$D$20000,4,0))</f>
        <v/>
      </c>
      <c r="H210" s="207"/>
      <c r="I210" s="207"/>
      <c r="J210" s="201"/>
      <c r="K210" s="205" t="str">
        <f>IF($J210="","",VLOOKUP($J210,'Tong hop'!$B$10:$P$19999,2,0))</f>
        <v/>
      </c>
      <c r="L210" s="208" t="str">
        <f>IF($J210="","",VLOOKUP($J210,'Tong hop'!$B$10:$P$19999,3,0))</f>
        <v/>
      </c>
      <c r="M210" s="209"/>
      <c r="N210" s="210">
        <f t="shared" si="2"/>
        <v>0</v>
      </c>
      <c r="O210" s="211"/>
      <c r="P210" s="212" t="str">
        <f>IF($J210="","",VLOOKUP($J210,'Tong hop'!$B$10:$L$19999,10,0))</f>
        <v/>
      </c>
      <c r="Q210" s="213" t="str">
        <f>IF($J210="","",VLOOKUP($J210,'Tong hop'!$B$10:$L$19999,11,0))</f>
        <v/>
      </c>
      <c r="R210" s="214"/>
      <c r="S210" s="214"/>
      <c r="T210" s="214"/>
      <c r="U210" s="214"/>
      <c r="V210" s="214"/>
      <c r="W210" s="214"/>
      <c r="X210" s="214"/>
      <c r="Y210" s="214"/>
      <c r="Z210" s="214"/>
    </row>
    <row r="211" ht="18.75" customHeight="1">
      <c r="A211" s="201"/>
      <c r="B211" s="218"/>
      <c r="C211" s="204"/>
      <c r="D211" s="204"/>
      <c r="E211" s="205" t="str">
        <f>IF($D211="","",VLOOKUP($D211,DMKH!$A$6:$D$20000,2,0))</f>
        <v/>
      </c>
      <c r="F211" s="205" t="str">
        <f>IF($D211="","",VLOOKUP($D211,DMKH!$A$6:$D$20000,3,0))</f>
        <v/>
      </c>
      <c r="G211" s="205" t="str">
        <f>IF($D211="","",VLOOKUP($D211,DMKH!$A$6:$D$20000,4,0))</f>
        <v/>
      </c>
      <c r="H211" s="207"/>
      <c r="I211" s="207"/>
      <c r="J211" s="201"/>
      <c r="K211" s="205" t="str">
        <f>IF($J211="","",VLOOKUP($J211,'Tong hop'!$B$10:$P$19999,2,0))</f>
        <v/>
      </c>
      <c r="L211" s="208" t="str">
        <f>IF($J211="","",VLOOKUP($J211,'Tong hop'!$B$10:$P$19999,3,0))</f>
        <v/>
      </c>
      <c r="M211" s="209"/>
      <c r="N211" s="210">
        <f t="shared" si="2"/>
        <v>0</v>
      </c>
      <c r="O211" s="211"/>
      <c r="P211" s="212" t="str">
        <f>IF($J211="","",VLOOKUP($J211,'Tong hop'!$B$10:$L$19999,10,0))</f>
        <v/>
      </c>
      <c r="Q211" s="213" t="str">
        <f>IF($J211="","",VLOOKUP($J211,'Tong hop'!$B$10:$L$19999,11,0))</f>
        <v/>
      </c>
      <c r="R211" s="214"/>
      <c r="S211" s="214"/>
      <c r="T211" s="214"/>
      <c r="U211" s="214"/>
      <c r="V211" s="214"/>
      <c r="W211" s="214"/>
      <c r="X211" s="214"/>
      <c r="Y211" s="214"/>
      <c r="Z211" s="214"/>
    </row>
    <row r="212" ht="18.75" customHeight="1">
      <c r="A212" s="201"/>
      <c r="B212" s="218"/>
      <c r="C212" s="204"/>
      <c r="D212" s="204"/>
      <c r="E212" s="205" t="str">
        <f>IF($D212="","",VLOOKUP($D212,DMKH!$A$6:$D$20000,2,0))</f>
        <v/>
      </c>
      <c r="F212" s="205" t="str">
        <f>IF($D212="","",VLOOKUP($D212,DMKH!$A$6:$D$20000,3,0))</f>
        <v/>
      </c>
      <c r="G212" s="205" t="str">
        <f>IF($D212="","",VLOOKUP($D212,DMKH!$A$6:$D$20000,4,0))</f>
        <v/>
      </c>
      <c r="H212" s="207"/>
      <c r="I212" s="207"/>
      <c r="J212" s="201"/>
      <c r="K212" s="205" t="str">
        <f>IF($J212="","",VLOOKUP($J212,'Tong hop'!$B$10:$P$19999,2,0))</f>
        <v/>
      </c>
      <c r="L212" s="208" t="str">
        <f>IF($J212="","",VLOOKUP($J212,'Tong hop'!$B$10:$P$19999,3,0))</f>
        <v/>
      </c>
      <c r="M212" s="209"/>
      <c r="N212" s="210">
        <f t="shared" si="2"/>
        <v>0</v>
      </c>
      <c r="O212" s="211"/>
      <c r="P212" s="212" t="str">
        <f>IF($J212="","",VLOOKUP($J212,'Tong hop'!$B$10:$L$19999,10,0))</f>
        <v/>
      </c>
      <c r="Q212" s="213" t="str">
        <f>IF($J212="","",VLOOKUP($J212,'Tong hop'!$B$10:$L$19999,11,0))</f>
        <v/>
      </c>
      <c r="R212" s="214"/>
      <c r="S212" s="214"/>
      <c r="T212" s="214"/>
      <c r="U212" s="214"/>
      <c r="V212" s="214"/>
      <c r="W212" s="214"/>
      <c r="X212" s="214"/>
      <c r="Y212" s="214"/>
      <c r="Z212" s="214"/>
    </row>
    <row r="213" ht="18.75" customHeight="1">
      <c r="A213" s="201"/>
      <c r="B213" s="218"/>
      <c r="C213" s="204"/>
      <c r="D213" s="204"/>
      <c r="E213" s="205" t="str">
        <f>IF($D213="","",VLOOKUP($D213,DMKH!$A$6:$D$20000,2,0))</f>
        <v/>
      </c>
      <c r="F213" s="205" t="str">
        <f>IF($D213="","",VLOOKUP($D213,DMKH!$A$6:$D$20000,3,0))</f>
        <v/>
      </c>
      <c r="G213" s="205" t="str">
        <f>IF($D213="","",VLOOKUP($D213,DMKH!$A$6:$D$20000,4,0))</f>
        <v/>
      </c>
      <c r="H213" s="207"/>
      <c r="I213" s="207"/>
      <c r="J213" s="201"/>
      <c r="K213" s="205" t="str">
        <f>IF($J213="","",VLOOKUP($J213,'Tong hop'!$B$10:$P$19999,2,0))</f>
        <v/>
      </c>
      <c r="L213" s="208" t="str">
        <f>IF($J213="","",VLOOKUP($J213,'Tong hop'!$B$10:$P$19999,3,0))</f>
        <v/>
      </c>
      <c r="M213" s="209"/>
      <c r="N213" s="210">
        <f t="shared" si="2"/>
        <v>0</v>
      </c>
      <c r="O213" s="211"/>
      <c r="P213" s="212" t="str">
        <f>IF($J213="","",VLOOKUP($J213,'Tong hop'!$B$10:$L$19999,10,0))</f>
        <v/>
      </c>
      <c r="Q213" s="213" t="str">
        <f>IF($J213="","",VLOOKUP($J213,'Tong hop'!$B$10:$L$19999,11,0))</f>
        <v/>
      </c>
      <c r="R213" s="214"/>
      <c r="S213" s="214"/>
      <c r="T213" s="214"/>
      <c r="U213" s="214"/>
      <c r="V213" s="214"/>
      <c r="W213" s="214"/>
      <c r="X213" s="214"/>
      <c r="Y213" s="214"/>
      <c r="Z213" s="214"/>
    </row>
    <row r="214" ht="18.75" customHeight="1">
      <c r="A214" s="201"/>
      <c r="B214" s="218"/>
      <c r="C214" s="204"/>
      <c r="D214" s="204"/>
      <c r="E214" s="205" t="str">
        <f>IF($D214="","",VLOOKUP($D214,DMKH!$A$6:$D$20000,2,0))</f>
        <v/>
      </c>
      <c r="F214" s="205" t="str">
        <f>IF($D214="","",VLOOKUP($D214,DMKH!$A$6:$D$20000,3,0))</f>
        <v/>
      </c>
      <c r="G214" s="205" t="str">
        <f>IF($D214="","",VLOOKUP($D214,DMKH!$A$6:$D$20000,4,0))</f>
        <v/>
      </c>
      <c r="H214" s="207"/>
      <c r="I214" s="207"/>
      <c r="J214" s="201"/>
      <c r="K214" s="205" t="str">
        <f>IF($J214="","",VLOOKUP($J214,'Tong hop'!$B$10:$P$19999,2,0))</f>
        <v/>
      </c>
      <c r="L214" s="208" t="str">
        <f>IF($J214="","",VLOOKUP($J214,'Tong hop'!$B$10:$P$19999,3,0))</f>
        <v/>
      </c>
      <c r="M214" s="209"/>
      <c r="N214" s="210">
        <f t="shared" si="2"/>
        <v>0</v>
      </c>
      <c r="O214" s="211"/>
      <c r="P214" s="212" t="str">
        <f>IF($J214="","",VLOOKUP($J214,'Tong hop'!$B$10:$L$19999,10,0))</f>
        <v/>
      </c>
      <c r="Q214" s="213" t="str">
        <f>IF($J214="","",VLOOKUP($J214,'Tong hop'!$B$10:$L$19999,11,0))</f>
        <v/>
      </c>
      <c r="R214" s="214"/>
      <c r="S214" s="214"/>
      <c r="T214" s="214"/>
      <c r="U214" s="214"/>
      <c r="V214" s="214"/>
      <c r="W214" s="214"/>
      <c r="X214" s="214"/>
      <c r="Y214" s="214"/>
      <c r="Z214" s="214"/>
    </row>
    <row r="215" ht="18.75" customHeight="1">
      <c r="A215" s="201"/>
      <c r="B215" s="218"/>
      <c r="C215" s="204"/>
      <c r="D215" s="204"/>
      <c r="E215" s="205" t="str">
        <f>IF($D215="","",VLOOKUP($D215,DMKH!$A$6:$D$20000,2,0))</f>
        <v/>
      </c>
      <c r="F215" s="205" t="str">
        <f>IF($D215="","",VLOOKUP($D215,DMKH!$A$6:$D$20000,3,0))</f>
        <v/>
      </c>
      <c r="G215" s="205" t="str">
        <f>IF($D215="","",VLOOKUP($D215,DMKH!$A$6:$D$20000,4,0))</f>
        <v/>
      </c>
      <c r="H215" s="207"/>
      <c r="I215" s="207"/>
      <c r="J215" s="201"/>
      <c r="K215" s="205" t="str">
        <f>IF($J215="","",VLOOKUP($J215,'Tong hop'!$B$10:$P$19999,2,0))</f>
        <v/>
      </c>
      <c r="L215" s="208" t="str">
        <f>IF($J215="","",VLOOKUP($J215,'Tong hop'!$B$10:$P$19999,3,0))</f>
        <v/>
      </c>
      <c r="M215" s="209"/>
      <c r="N215" s="210">
        <f t="shared" si="2"/>
        <v>0</v>
      </c>
      <c r="O215" s="211"/>
      <c r="P215" s="212" t="str">
        <f>IF($J215="","",VLOOKUP($J215,'Tong hop'!$B$10:$L$19999,10,0))</f>
        <v/>
      </c>
      <c r="Q215" s="213" t="str">
        <f>IF($J215="","",VLOOKUP($J215,'Tong hop'!$B$10:$L$19999,11,0))</f>
        <v/>
      </c>
      <c r="R215" s="214"/>
      <c r="S215" s="214"/>
      <c r="T215" s="214"/>
      <c r="U215" s="214"/>
      <c r="V215" s="214"/>
      <c r="W215" s="214"/>
      <c r="X215" s="214"/>
      <c r="Y215" s="214"/>
      <c r="Z215" s="214"/>
    </row>
    <row r="216" ht="18.75" customHeight="1">
      <c r="A216" s="201"/>
      <c r="B216" s="218"/>
      <c r="C216" s="204"/>
      <c r="D216" s="204"/>
      <c r="E216" s="205" t="str">
        <f>IF($D216="","",VLOOKUP($D216,DMKH!$A$6:$D$20000,2,0))</f>
        <v/>
      </c>
      <c r="F216" s="205" t="str">
        <f>IF($D216="","",VLOOKUP($D216,DMKH!$A$6:$D$20000,3,0))</f>
        <v/>
      </c>
      <c r="G216" s="205" t="str">
        <f>IF($D216="","",VLOOKUP($D216,DMKH!$A$6:$D$20000,4,0))</f>
        <v/>
      </c>
      <c r="H216" s="207"/>
      <c r="I216" s="207"/>
      <c r="J216" s="201"/>
      <c r="K216" s="205" t="str">
        <f>IF($J216="","",VLOOKUP($J216,'Tong hop'!$B$10:$P$19999,2,0))</f>
        <v/>
      </c>
      <c r="L216" s="208" t="str">
        <f>IF($J216="","",VLOOKUP($J216,'Tong hop'!$B$10:$P$19999,3,0))</f>
        <v/>
      </c>
      <c r="M216" s="209"/>
      <c r="N216" s="210">
        <f t="shared" si="2"/>
        <v>0</v>
      </c>
      <c r="O216" s="211"/>
      <c r="P216" s="212" t="str">
        <f>IF($J216="","",VLOOKUP($J216,'Tong hop'!$B$10:$L$19999,10,0))</f>
        <v/>
      </c>
      <c r="Q216" s="213" t="str">
        <f>IF($J216="","",VLOOKUP($J216,'Tong hop'!$B$10:$L$19999,11,0))</f>
        <v/>
      </c>
      <c r="R216" s="214"/>
      <c r="S216" s="214"/>
      <c r="T216" s="214"/>
      <c r="U216" s="214"/>
      <c r="V216" s="214"/>
      <c r="W216" s="214"/>
      <c r="X216" s="214"/>
      <c r="Y216" s="214"/>
      <c r="Z216" s="214"/>
    </row>
    <row r="217" ht="18.75" customHeight="1">
      <c r="A217" s="201"/>
      <c r="B217" s="218"/>
      <c r="C217" s="204"/>
      <c r="D217" s="204"/>
      <c r="E217" s="205" t="str">
        <f>IF($D217="","",VLOOKUP($D217,DMKH!$A$6:$D$20000,2,0))</f>
        <v/>
      </c>
      <c r="F217" s="205" t="str">
        <f>IF($D217="","",VLOOKUP($D217,DMKH!$A$6:$D$20000,3,0))</f>
        <v/>
      </c>
      <c r="G217" s="205" t="str">
        <f>IF($D217="","",VLOOKUP($D217,DMKH!$A$6:$D$20000,4,0))</f>
        <v/>
      </c>
      <c r="H217" s="207"/>
      <c r="I217" s="207"/>
      <c r="J217" s="201"/>
      <c r="K217" s="205" t="str">
        <f>IF($J217="","",VLOOKUP($J217,'Tong hop'!$B$10:$P$19999,2,0))</f>
        <v/>
      </c>
      <c r="L217" s="208" t="str">
        <f>IF($J217="","",VLOOKUP($J217,'Tong hop'!$B$10:$P$19999,3,0))</f>
        <v/>
      </c>
      <c r="M217" s="209"/>
      <c r="N217" s="210">
        <f t="shared" si="2"/>
        <v>0</v>
      </c>
      <c r="O217" s="211"/>
      <c r="P217" s="212" t="str">
        <f>IF($J217="","",VLOOKUP($J217,'Tong hop'!$B$10:$L$19999,10,0))</f>
        <v/>
      </c>
      <c r="Q217" s="213" t="str">
        <f>IF($J217="","",VLOOKUP($J217,'Tong hop'!$B$10:$L$19999,11,0))</f>
        <v/>
      </c>
      <c r="R217" s="214"/>
      <c r="S217" s="214"/>
      <c r="T217" s="214"/>
      <c r="U217" s="214"/>
      <c r="V217" s="214"/>
      <c r="W217" s="214"/>
      <c r="X217" s="214"/>
      <c r="Y217" s="214"/>
      <c r="Z217" s="214"/>
    </row>
    <row r="218" ht="18.75" customHeight="1">
      <c r="A218" s="201"/>
      <c r="B218" s="218"/>
      <c r="C218" s="204"/>
      <c r="D218" s="204"/>
      <c r="E218" s="205" t="str">
        <f>IF($D218="","",VLOOKUP($D218,DMKH!$A$6:$D$20000,2,0))</f>
        <v/>
      </c>
      <c r="F218" s="205" t="str">
        <f>IF($D218="","",VLOOKUP($D218,DMKH!$A$6:$D$20000,3,0))</f>
        <v/>
      </c>
      <c r="G218" s="205" t="str">
        <f>IF($D218="","",VLOOKUP($D218,DMKH!$A$6:$D$20000,4,0))</f>
        <v/>
      </c>
      <c r="H218" s="207"/>
      <c r="I218" s="207"/>
      <c r="J218" s="201"/>
      <c r="K218" s="205" t="str">
        <f>IF($J218="","",VLOOKUP($J218,'Tong hop'!$B$10:$P$19999,2,0))</f>
        <v/>
      </c>
      <c r="L218" s="208" t="str">
        <f>IF($J218="","",VLOOKUP($J218,'Tong hop'!$B$10:$P$19999,3,0))</f>
        <v/>
      </c>
      <c r="M218" s="209"/>
      <c r="N218" s="210">
        <f t="shared" si="2"/>
        <v>0</v>
      </c>
      <c r="O218" s="211"/>
      <c r="P218" s="212" t="str">
        <f>IF($J218="","",VLOOKUP($J218,'Tong hop'!$B$10:$L$19999,10,0))</f>
        <v/>
      </c>
      <c r="Q218" s="213" t="str">
        <f>IF($J218="","",VLOOKUP($J218,'Tong hop'!$B$10:$L$19999,11,0))</f>
        <v/>
      </c>
      <c r="R218" s="214"/>
      <c r="S218" s="214"/>
      <c r="T218" s="214"/>
      <c r="U218" s="214"/>
      <c r="V218" s="214"/>
      <c r="W218" s="214"/>
      <c r="X218" s="214"/>
      <c r="Y218" s="214"/>
      <c r="Z218" s="214"/>
    </row>
    <row r="219" ht="18.75" customHeight="1">
      <c r="A219" s="201"/>
      <c r="B219" s="218"/>
      <c r="C219" s="204"/>
      <c r="D219" s="204"/>
      <c r="E219" s="205" t="str">
        <f>IF($D219="","",VLOOKUP($D219,DMKH!$A$6:$D$20000,2,0))</f>
        <v/>
      </c>
      <c r="F219" s="205" t="str">
        <f>IF($D219="","",VLOOKUP($D219,DMKH!$A$6:$D$20000,3,0))</f>
        <v/>
      </c>
      <c r="G219" s="205" t="str">
        <f>IF($D219="","",VLOOKUP($D219,DMKH!$A$6:$D$20000,4,0))</f>
        <v/>
      </c>
      <c r="H219" s="207"/>
      <c r="I219" s="207"/>
      <c r="J219" s="201"/>
      <c r="K219" s="205" t="str">
        <f>IF($J219="","",VLOOKUP($J219,'Tong hop'!$B$10:$P$19999,2,0))</f>
        <v/>
      </c>
      <c r="L219" s="208" t="str">
        <f>IF($J219="","",VLOOKUP($J219,'Tong hop'!$B$10:$P$19999,3,0))</f>
        <v/>
      </c>
      <c r="M219" s="209"/>
      <c r="N219" s="210">
        <f t="shared" si="2"/>
        <v>0</v>
      </c>
      <c r="O219" s="211"/>
      <c r="P219" s="212" t="str">
        <f>IF($J219="","",VLOOKUP($J219,'Tong hop'!$B$10:$L$19999,10,0))</f>
        <v/>
      </c>
      <c r="Q219" s="213" t="str">
        <f>IF($J219="","",VLOOKUP($J219,'Tong hop'!$B$10:$L$19999,11,0))</f>
        <v/>
      </c>
      <c r="R219" s="214"/>
      <c r="S219" s="214"/>
      <c r="T219" s="214"/>
      <c r="U219" s="214"/>
      <c r="V219" s="214"/>
      <c r="W219" s="214"/>
      <c r="X219" s="214"/>
      <c r="Y219" s="214"/>
      <c r="Z219" s="214"/>
    </row>
    <row r="220" ht="18.75" customHeight="1">
      <c r="A220" s="201"/>
      <c r="B220" s="218"/>
      <c r="C220" s="204"/>
      <c r="D220" s="204"/>
      <c r="E220" s="205" t="str">
        <f>IF($D220="","",VLOOKUP($D220,DMKH!$A$6:$D$20000,2,0))</f>
        <v/>
      </c>
      <c r="F220" s="205" t="str">
        <f>IF($D220="","",VLOOKUP($D220,DMKH!$A$6:$D$20000,3,0))</f>
        <v/>
      </c>
      <c r="G220" s="205" t="str">
        <f>IF($D220="","",VLOOKUP($D220,DMKH!$A$6:$D$20000,4,0))</f>
        <v/>
      </c>
      <c r="H220" s="207"/>
      <c r="I220" s="207"/>
      <c r="J220" s="201"/>
      <c r="K220" s="205" t="str">
        <f>IF($J220="","",VLOOKUP($J220,'Tong hop'!$B$10:$P$19999,2,0))</f>
        <v/>
      </c>
      <c r="L220" s="208" t="str">
        <f>IF($J220="","",VLOOKUP($J220,'Tong hop'!$B$10:$P$19999,3,0))</f>
        <v/>
      </c>
      <c r="M220" s="209"/>
      <c r="N220" s="210">
        <f t="shared" si="2"/>
        <v>0</v>
      </c>
      <c r="O220" s="211"/>
      <c r="P220" s="212" t="str">
        <f>IF($J220="","",VLOOKUP($J220,'Tong hop'!$B$10:$L$19999,10,0))</f>
        <v/>
      </c>
      <c r="Q220" s="213" t="str">
        <f>IF($J220="","",VLOOKUP($J220,'Tong hop'!$B$10:$L$19999,11,0))</f>
        <v/>
      </c>
      <c r="R220" s="214"/>
      <c r="S220" s="214"/>
      <c r="T220" s="214"/>
      <c r="U220" s="214"/>
      <c r="V220" s="214"/>
      <c r="W220" s="214"/>
      <c r="X220" s="214"/>
      <c r="Y220" s="214"/>
      <c r="Z220" s="214"/>
    </row>
    <row r="221" ht="18.75" customHeight="1">
      <c r="A221" s="201"/>
      <c r="B221" s="218"/>
      <c r="C221" s="204"/>
      <c r="D221" s="204"/>
      <c r="E221" s="205" t="str">
        <f>IF($D221="","",VLOOKUP($D221,DMKH!$A$6:$D$20000,2,0))</f>
        <v/>
      </c>
      <c r="F221" s="205" t="str">
        <f>IF($D221="","",VLOOKUP($D221,DMKH!$A$6:$D$20000,3,0))</f>
        <v/>
      </c>
      <c r="G221" s="205" t="str">
        <f>IF($D221="","",VLOOKUP($D221,DMKH!$A$6:$D$20000,4,0))</f>
        <v/>
      </c>
      <c r="H221" s="207"/>
      <c r="I221" s="207"/>
      <c r="J221" s="201"/>
      <c r="K221" s="205" t="str">
        <f>IF($J221="","",VLOOKUP($J221,'Tong hop'!$B$10:$P$19999,2,0))</f>
        <v/>
      </c>
      <c r="L221" s="208" t="str">
        <f>IF($J221="","",VLOOKUP($J221,'Tong hop'!$B$10:$P$19999,3,0))</f>
        <v/>
      </c>
      <c r="M221" s="209"/>
      <c r="N221" s="210">
        <f t="shared" si="2"/>
        <v>0</v>
      </c>
      <c r="O221" s="211"/>
      <c r="P221" s="212" t="str">
        <f>IF($J221="","",VLOOKUP($J221,'Tong hop'!$B$10:$L$19999,10,0))</f>
        <v/>
      </c>
      <c r="Q221" s="213" t="str">
        <f>IF($J221="","",VLOOKUP($J221,'Tong hop'!$B$10:$L$19999,11,0))</f>
        <v/>
      </c>
      <c r="R221" s="214"/>
      <c r="S221" s="214"/>
      <c r="T221" s="214"/>
      <c r="U221" s="214"/>
      <c r="V221" s="214"/>
      <c r="W221" s="214"/>
      <c r="X221" s="214"/>
      <c r="Y221" s="214"/>
      <c r="Z221" s="214"/>
    </row>
    <row r="222" ht="18.75" customHeight="1">
      <c r="A222" s="201"/>
      <c r="B222" s="218"/>
      <c r="C222" s="204"/>
      <c r="D222" s="204"/>
      <c r="E222" s="205" t="str">
        <f>IF($D222="","",VLOOKUP($D222,DMKH!$A$6:$D$20000,2,0))</f>
        <v/>
      </c>
      <c r="F222" s="205" t="str">
        <f>IF($D222="","",VLOOKUP($D222,DMKH!$A$6:$D$20000,3,0))</f>
        <v/>
      </c>
      <c r="G222" s="205" t="str">
        <f>IF($D222="","",VLOOKUP($D222,DMKH!$A$6:$D$20000,4,0))</f>
        <v/>
      </c>
      <c r="H222" s="207"/>
      <c r="I222" s="207"/>
      <c r="J222" s="201"/>
      <c r="K222" s="205" t="str">
        <f>IF($J222="","",VLOOKUP($J222,'Tong hop'!$B$10:$P$19999,2,0))</f>
        <v/>
      </c>
      <c r="L222" s="208" t="str">
        <f>IF($J222="","",VLOOKUP($J222,'Tong hop'!$B$10:$P$19999,3,0))</f>
        <v/>
      </c>
      <c r="M222" s="209"/>
      <c r="N222" s="210">
        <f t="shared" si="2"/>
        <v>0</v>
      </c>
      <c r="O222" s="211"/>
      <c r="P222" s="212" t="str">
        <f>IF($J222="","",VLOOKUP($J222,'Tong hop'!$B$10:$L$19999,10,0))</f>
        <v/>
      </c>
      <c r="Q222" s="213" t="str">
        <f>IF($J222="","",VLOOKUP($J222,'Tong hop'!$B$10:$L$19999,11,0))</f>
        <v/>
      </c>
      <c r="R222" s="214"/>
      <c r="S222" s="214"/>
      <c r="T222" s="214"/>
      <c r="U222" s="214"/>
      <c r="V222" s="214"/>
      <c r="W222" s="214"/>
      <c r="X222" s="214"/>
      <c r="Y222" s="214"/>
      <c r="Z222" s="214"/>
    </row>
    <row r="223" ht="18.75" customHeight="1">
      <c r="A223" s="201"/>
      <c r="B223" s="218"/>
      <c r="C223" s="204"/>
      <c r="D223" s="204"/>
      <c r="E223" s="205" t="str">
        <f>IF($D223="","",VLOOKUP($D223,DMKH!$A$6:$D$20000,2,0))</f>
        <v/>
      </c>
      <c r="F223" s="205" t="str">
        <f>IF($D223="","",VLOOKUP($D223,DMKH!$A$6:$D$20000,3,0))</f>
        <v/>
      </c>
      <c r="G223" s="205" t="str">
        <f>IF($D223="","",VLOOKUP($D223,DMKH!$A$6:$D$20000,4,0))</f>
        <v/>
      </c>
      <c r="H223" s="207"/>
      <c r="I223" s="207"/>
      <c r="J223" s="201"/>
      <c r="K223" s="205" t="str">
        <f>IF($J223="","",VLOOKUP($J223,'Tong hop'!$B$10:$P$19999,2,0))</f>
        <v/>
      </c>
      <c r="L223" s="208" t="str">
        <f>IF($J223="","",VLOOKUP($J223,'Tong hop'!$B$10:$P$19999,3,0))</f>
        <v/>
      </c>
      <c r="M223" s="209"/>
      <c r="N223" s="210">
        <f t="shared" si="2"/>
        <v>0</v>
      </c>
      <c r="O223" s="211"/>
      <c r="P223" s="212" t="str">
        <f>IF($J223="","",VLOOKUP($J223,'Tong hop'!$B$10:$L$19999,10,0))</f>
        <v/>
      </c>
      <c r="Q223" s="213" t="str">
        <f>IF($J223="","",VLOOKUP($J223,'Tong hop'!$B$10:$L$19999,11,0))</f>
        <v/>
      </c>
      <c r="R223" s="214"/>
      <c r="S223" s="214"/>
      <c r="T223" s="214"/>
      <c r="U223" s="214"/>
      <c r="V223" s="214"/>
      <c r="W223" s="214"/>
      <c r="X223" s="214"/>
      <c r="Y223" s="214"/>
      <c r="Z223" s="214"/>
    </row>
    <row r="224" ht="18.75" customHeight="1">
      <c r="A224" s="201"/>
      <c r="B224" s="218"/>
      <c r="C224" s="204"/>
      <c r="D224" s="204"/>
      <c r="E224" s="205" t="str">
        <f>IF($D224="","",VLOOKUP($D224,DMKH!$A$6:$D$20000,2,0))</f>
        <v/>
      </c>
      <c r="F224" s="205" t="str">
        <f>IF($D224="","",VLOOKUP($D224,DMKH!$A$6:$D$20000,3,0))</f>
        <v/>
      </c>
      <c r="G224" s="205" t="str">
        <f>IF($D224="","",VLOOKUP($D224,DMKH!$A$6:$D$20000,4,0))</f>
        <v/>
      </c>
      <c r="H224" s="207"/>
      <c r="I224" s="207"/>
      <c r="J224" s="201"/>
      <c r="K224" s="205" t="str">
        <f>IF($J224="","",VLOOKUP($J224,'Tong hop'!$B$10:$P$19999,2,0))</f>
        <v/>
      </c>
      <c r="L224" s="208" t="str">
        <f>IF($J224="","",VLOOKUP($J224,'Tong hop'!$B$10:$P$19999,3,0))</f>
        <v/>
      </c>
      <c r="M224" s="209"/>
      <c r="N224" s="210">
        <f t="shared" si="2"/>
        <v>0</v>
      </c>
      <c r="O224" s="211"/>
      <c r="P224" s="212" t="str">
        <f>IF($J224="","",VLOOKUP($J224,'Tong hop'!$B$10:$L$19999,10,0))</f>
        <v/>
      </c>
      <c r="Q224" s="213" t="str">
        <f>IF($J224="","",VLOOKUP($J224,'Tong hop'!$B$10:$L$19999,11,0))</f>
        <v/>
      </c>
      <c r="R224" s="214"/>
      <c r="S224" s="214"/>
      <c r="T224" s="214"/>
      <c r="U224" s="214"/>
      <c r="V224" s="214"/>
      <c r="W224" s="214"/>
      <c r="X224" s="214"/>
      <c r="Y224" s="214"/>
      <c r="Z224" s="214"/>
    </row>
    <row r="225" ht="18.75" customHeight="1">
      <c r="A225" s="201"/>
      <c r="B225" s="218"/>
      <c r="C225" s="204"/>
      <c r="D225" s="204"/>
      <c r="E225" s="205" t="str">
        <f>IF($D225="","",VLOOKUP($D225,DMKH!$A$6:$D$20000,2,0))</f>
        <v/>
      </c>
      <c r="F225" s="205" t="str">
        <f>IF($D225="","",VLOOKUP($D225,DMKH!$A$6:$D$20000,3,0))</f>
        <v/>
      </c>
      <c r="G225" s="205" t="str">
        <f>IF($D225="","",VLOOKUP($D225,DMKH!$A$6:$D$20000,4,0))</f>
        <v/>
      </c>
      <c r="H225" s="207"/>
      <c r="I225" s="207"/>
      <c r="J225" s="201"/>
      <c r="K225" s="205" t="str">
        <f>IF($J225="","",VLOOKUP($J225,'Tong hop'!$B$10:$P$19999,2,0))</f>
        <v/>
      </c>
      <c r="L225" s="208" t="str">
        <f>IF($J225="","",VLOOKUP($J225,'Tong hop'!$B$10:$P$19999,3,0))</f>
        <v/>
      </c>
      <c r="M225" s="209"/>
      <c r="N225" s="210">
        <f t="shared" si="2"/>
        <v>0</v>
      </c>
      <c r="O225" s="211"/>
      <c r="P225" s="212" t="str">
        <f>IF($J225="","",VLOOKUP($J225,'Tong hop'!$B$10:$L$19999,10,0))</f>
        <v/>
      </c>
      <c r="Q225" s="213" t="str">
        <f>IF($J225="","",VLOOKUP($J225,'Tong hop'!$B$10:$L$19999,11,0))</f>
        <v/>
      </c>
      <c r="R225" s="214"/>
      <c r="S225" s="214"/>
      <c r="T225" s="214"/>
      <c r="U225" s="214"/>
      <c r="V225" s="214"/>
      <c r="W225" s="214"/>
      <c r="X225" s="214"/>
      <c r="Y225" s="214"/>
      <c r="Z225" s="214"/>
    </row>
    <row r="226" ht="18.75" customHeight="1">
      <c r="A226" s="201"/>
      <c r="B226" s="218"/>
      <c r="C226" s="204"/>
      <c r="D226" s="204"/>
      <c r="E226" s="205" t="str">
        <f>IF($D226="","",VLOOKUP($D226,DMKH!$A$6:$D$20000,2,0))</f>
        <v/>
      </c>
      <c r="F226" s="205" t="str">
        <f>IF($D226="","",VLOOKUP($D226,DMKH!$A$6:$D$20000,3,0))</f>
        <v/>
      </c>
      <c r="G226" s="205" t="str">
        <f>IF($D226="","",VLOOKUP($D226,DMKH!$A$6:$D$20000,4,0))</f>
        <v/>
      </c>
      <c r="H226" s="207"/>
      <c r="I226" s="207"/>
      <c r="J226" s="201"/>
      <c r="K226" s="205" t="str">
        <f>IF($J226="","",VLOOKUP($J226,'Tong hop'!$B$10:$P$19999,2,0))</f>
        <v/>
      </c>
      <c r="L226" s="208" t="str">
        <f>IF($J226="","",VLOOKUP($J226,'Tong hop'!$B$10:$P$19999,3,0))</f>
        <v/>
      </c>
      <c r="M226" s="209"/>
      <c r="N226" s="210">
        <f t="shared" si="2"/>
        <v>0</v>
      </c>
      <c r="O226" s="211"/>
      <c r="P226" s="212" t="str">
        <f>IF($J226="","",VLOOKUP($J226,'Tong hop'!$B$10:$L$19999,10,0))</f>
        <v/>
      </c>
      <c r="Q226" s="213" t="str">
        <f>IF($J226="","",VLOOKUP($J226,'Tong hop'!$B$10:$L$19999,11,0))</f>
        <v/>
      </c>
      <c r="R226" s="214"/>
      <c r="S226" s="214"/>
      <c r="T226" s="214"/>
      <c r="U226" s="214"/>
      <c r="V226" s="214"/>
      <c r="W226" s="214"/>
      <c r="X226" s="214"/>
      <c r="Y226" s="214"/>
      <c r="Z226" s="214"/>
    </row>
    <row r="227" ht="18.75" customHeight="1">
      <c r="A227" s="201"/>
      <c r="B227" s="218"/>
      <c r="C227" s="204"/>
      <c r="D227" s="204"/>
      <c r="E227" s="205" t="str">
        <f>IF($D227="","",VLOOKUP($D227,DMKH!$A$6:$D$20000,2,0))</f>
        <v/>
      </c>
      <c r="F227" s="205" t="str">
        <f>IF($D227="","",VLOOKUP($D227,DMKH!$A$6:$D$20000,3,0))</f>
        <v/>
      </c>
      <c r="G227" s="205" t="str">
        <f>IF($D227="","",VLOOKUP($D227,DMKH!$A$6:$D$20000,4,0))</f>
        <v/>
      </c>
      <c r="H227" s="207"/>
      <c r="I227" s="207"/>
      <c r="J227" s="201"/>
      <c r="K227" s="205" t="str">
        <f>IF($J227="","",VLOOKUP($J227,'Tong hop'!$B$10:$P$19999,2,0))</f>
        <v/>
      </c>
      <c r="L227" s="208" t="str">
        <f>IF($J227="","",VLOOKUP($J227,'Tong hop'!$B$10:$P$19999,3,0))</f>
        <v/>
      </c>
      <c r="M227" s="209"/>
      <c r="N227" s="210">
        <f t="shared" si="2"/>
        <v>0</v>
      </c>
      <c r="O227" s="211"/>
      <c r="P227" s="212" t="str">
        <f>IF($J227="","",VLOOKUP($J227,'Tong hop'!$B$10:$L$19999,10,0))</f>
        <v/>
      </c>
      <c r="Q227" s="213" t="str">
        <f>IF($J227="","",VLOOKUP($J227,'Tong hop'!$B$10:$L$19999,11,0))</f>
        <v/>
      </c>
      <c r="R227" s="214"/>
      <c r="S227" s="214"/>
      <c r="T227" s="214"/>
      <c r="U227" s="214"/>
      <c r="V227" s="214"/>
      <c r="W227" s="214"/>
      <c r="X227" s="214"/>
      <c r="Y227" s="214"/>
      <c r="Z227" s="214"/>
    </row>
    <row r="228" ht="18.75" customHeight="1">
      <c r="A228" s="201"/>
      <c r="B228" s="218"/>
      <c r="C228" s="204"/>
      <c r="D228" s="204"/>
      <c r="E228" s="205" t="str">
        <f>IF($D228="","",VLOOKUP($D228,DMKH!$A$6:$D$20000,2,0))</f>
        <v/>
      </c>
      <c r="F228" s="205" t="str">
        <f>IF($D228="","",VLOOKUP($D228,DMKH!$A$6:$D$20000,3,0))</f>
        <v/>
      </c>
      <c r="G228" s="205" t="str">
        <f>IF($D228="","",VLOOKUP($D228,DMKH!$A$6:$D$20000,4,0))</f>
        <v/>
      </c>
      <c r="H228" s="207"/>
      <c r="I228" s="207"/>
      <c r="J228" s="201"/>
      <c r="K228" s="205" t="str">
        <f>IF($J228="","",VLOOKUP($J228,'Tong hop'!$B$10:$P$19999,2,0))</f>
        <v/>
      </c>
      <c r="L228" s="208" t="str">
        <f>IF($J228="","",VLOOKUP($J228,'Tong hop'!$B$10:$P$19999,3,0))</f>
        <v/>
      </c>
      <c r="M228" s="209"/>
      <c r="N228" s="210">
        <f t="shared" si="2"/>
        <v>0</v>
      </c>
      <c r="O228" s="211"/>
      <c r="P228" s="212" t="str">
        <f>IF($J228="","",VLOOKUP($J228,'Tong hop'!$B$10:$L$19999,10,0))</f>
        <v/>
      </c>
      <c r="Q228" s="213" t="str">
        <f>IF($J228="","",VLOOKUP($J228,'Tong hop'!$B$10:$L$19999,11,0))</f>
        <v/>
      </c>
      <c r="R228" s="214"/>
      <c r="S228" s="214"/>
      <c r="T228" s="214"/>
      <c r="U228" s="214"/>
      <c r="V228" s="214"/>
      <c r="W228" s="214"/>
      <c r="X228" s="214"/>
      <c r="Y228" s="214"/>
      <c r="Z228" s="214"/>
    </row>
    <row r="229" ht="18.75" customHeight="1">
      <c r="A229" s="201"/>
      <c r="B229" s="218"/>
      <c r="C229" s="204"/>
      <c r="D229" s="204"/>
      <c r="E229" s="205" t="str">
        <f>IF($D229="","",VLOOKUP($D229,DMKH!$A$6:$D$20000,2,0))</f>
        <v/>
      </c>
      <c r="F229" s="205" t="str">
        <f>IF($D229="","",VLOOKUP($D229,DMKH!$A$6:$D$20000,3,0))</f>
        <v/>
      </c>
      <c r="G229" s="205" t="str">
        <f>IF($D229="","",VLOOKUP($D229,DMKH!$A$6:$D$20000,4,0))</f>
        <v/>
      </c>
      <c r="H229" s="207"/>
      <c r="I229" s="207"/>
      <c r="J229" s="201"/>
      <c r="K229" s="205" t="str">
        <f>IF($J229="","",VLOOKUP($J229,'Tong hop'!$B$10:$P$19999,2,0))</f>
        <v/>
      </c>
      <c r="L229" s="208" t="str">
        <f>IF($J229="","",VLOOKUP($J229,'Tong hop'!$B$10:$P$19999,3,0))</f>
        <v/>
      </c>
      <c r="M229" s="209"/>
      <c r="N229" s="210">
        <f t="shared" si="2"/>
        <v>0</v>
      </c>
      <c r="O229" s="211"/>
      <c r="P229" s="212" t="str">
        <f>IF($J229="","",VLOOKUP($J229,'Tong hop'!$B$10:$L$19999,10,0))</f>
        <v/>
      </c>
      <c r="Q229" s="213" t="str">
        <f>IF($J229="","",VLOOKUP($J229,'Tong hop'!$B$10:$L$19999,11,0))</f>
        <v/>
      </c>
      <c r="R229" s="214"/>
      <c r="S229" s="214"/>
      <c r="T229" s="214"/>
      <c r="U229" s="214"/>
      <c r="V229" s="214"/>
      <c r="W229" s="214"/>
      <c r="X229" s="214"/>
      <c r="Y229" s="214"/>
      <c r="Z229" s="214"/>
    </row>
    <row r="230" ht="18.75" customHeight="1">
      <c r="A230" s="201"/>
      <c r="B230" s="218"/>
      <c r="C230" s="204"/>
      <c r="D230" s="204"/>
      <c r="E230" s="205" t="str">
        <f>IF($D230="","",VLOOKUP($D230,DMKH!$A$6:$D$20000,2,0))</f>
        <v/>
      </c>
      <c r="F230" s="205" t="str">
        <f>IF($D230="","",VLOOKUP($D230,DMKH!$A$6:$D$20000,3,0))</f>
        <v/>
      </c>
      <c r="G230" s="205" t="str">
        <f>IF($D230="","",VLOOKUP($D230,DMKH!$A$6:$D$20000,4,0))</f>
        <v/>
      </c>
      <c r="H230" s="207"/>
      <c r="I230" s="207"/>
      <c r="J230" s="201"/>
      <c r="K230" s="205" t="str">
        <f>IF($J230="","",VLOOKUP($J230,'Tong hop'!$B$10:$P$19999,2,0))</f>
        <v/>
      </c>
      <c r="L230" s="208" t="str">
        <f>IF($J230="","",VLOOKUP($J230,'Tong hop'!$B$10:$P$19999,3,0))</f>
        <v/>
      </c>
      <c r="M230" s="209"/>
      <c r="N230" s="210">
        <f t="shared" si="2"/>
        <v>0</v>
      </c>
      <c r="O230" s="211"/>
      <c r="P230" s="212" t="str">
        <f>IF($J230="","",VLOOKUP($J230,'Tong hop'!$B$10:$L$19999,10,0))</f>
        <v/>
      </c>
      <c r="Q230" s="213" t="str">
        <f>IF($J230="","",VLOOKUP($J230,'Tong hop'!$B$10:$L$19999,11,0))</f>
        <v/>
      </c>
      <c r="R230" s="214"/>
      <c r="S230" s="214"/>
      <c r="T230" s="214"/>
      <c r="U230" s="214"/>
      <c r="V230" s="214"/>
      <c r="W230" s="214"/>
      <c r="X230" s="214"/>
      <c r="Y230" s="214"/>
      <c r="Z230" s="214"/>
    </row>
    <row r="231" ht="18.75" customHeight="1">
      <c r="A231" s="201"/>
      <c r="B231" s="218"/>
      <c r="C231" s="204"/>
      <c r="D231" s="204"/>
      <c r="E231" s="205" t="str">
        <f>IF($D231="","",VLOOKUP($D231,DMKH!$A$6:$D$20000,2,0))</f>
        <v/>
      </c>
      <c r="F231" s="205" t="str">
        <f>IF($D231="","",VLOOKUP($D231,DMKH!$A$6:$D$20000,3,0))</f>
        <v/>
      </c>
      <c r="G231" s="205" t="str">
        <f>IF($D231="","",VLOOKUP($D231,DMKH!$A$6:$D$20000,4,0))</f>
        <v/>
      </c>
      <c r="H231" s="207"/>
      <c r="I231" s="207"/>
      <c r="J231" s="201"/>
      <c r="K231" s="205" t="str">
        <f>IF($J231="","",VLOOKUP($J231,'Tong hop'!$B$10:$P$19999,2,0))</f>
        <v/>
      </c>
      <c r="L231" s="208" t="str">
        <f>IF($J231="","",VLOOKUP($J231,'Tong hop'!$B$10:$P$19999,3,0))</f>
        <v/>
      </c>
      <c r="M231" s="209"/>
      <c r="N231" s="210">
        <f t="shared" si="2"/>
        <v>0</v>
      </c>
      <c r="O231" s="211"/>
      <c r="P231" s="212" t="str">
        <f>IF($J231="","",VLOOKUP($J231,'Tong hop'!$B$10:$L$19999,10,0))</f>
        <v/>
      </c>
      <c r="Q231" s="213" t="str">
        <f>IF($J231="","",VLOOKUP($J231,'Tong hop'!$B$10:$L$19999,11,0))</f>
        <v/>
      </c>
      <c r="R231" s="214"/>
      <c r="S231" s="214"/>
      <c r="T231" s="214"/>
      <c r="U231" s="214"/>
      <c r="V231" s="214"/>
      <c r="W231" s="214"/>
      <c r="X231" s="214"/>
      <c r="Y231" s="214"/>
      <c r="Z231" s="214"/>
    </row>
    <row r="232" ht="18.75" customHeight="1">
      <c r="A232" s="201"/>
      <c r="B232" s="218"/>
      <c r="C232" s="204"/>
      <c r="D232" s="204"/>
      <c r="E232" s="205" t="str">
        <f>IF($D232="","",VLOOKUP($D232,DMKH!$A$6:$D$20000,2,0))</f>
        <v/>
      </c>
      <c r="F232" s="205" t="str">
        <f>IF($D232="","",VLOOKUP($D232,DMKH!$A$6:$D$20000,3,0))</f>
        <v/>
      </c>
      <c r="G232" s="205" t="str">
        <f>IF($D232="","",VLOOKUP($D232,DMKH!$A$6:$D$20000,4,0))</f>
        <v/>
      </c>
      <c r="H232" s="207"/>
      <c r="I232" s="207"/>
      <c r="J232" s="201"/>
      <c r="K232" s="205" t="str">
        <f>IF($J232="","",VLOOKUP($J232,'Tong hop'!$B$10:$P$19999,2,0))</f>
        <v/>
      </c>
      <c r="L232" s="208" t="str">
        <f>IF($J232="","",VLOOKUP($J232,'Tong hop'!$B$10:$P$19999,3,0))</f>
        <v/>
      </c>
      <c r="M232" s="209"/>
      <c r="N232" s="210">
        <f t="shared" si="2"/>
        <v>0</v>
      </c>
      <c r="O232" s="211"/>
      <c r="P232" s="212" t="str">
        <f>IF($J232="","",VLOOKUP($J232,'Tong hop'!$B$10:$L$19999,10,0))</f>
        <v/>
      </c>
      <c r="Q232" s="213" t="str">
        <f>IF($J232="","",VLOOKUP($J232,'Tong hop'!$B$10:$L$19999,11,0))</f>
        <v/>
      </c>
      <c r="R232" s="214"/>
      <c r="S232" s="214"/>
      <c r="T232" s="214"/>
      <c r="U232" s="214"/>
      <c r="V232" s="214"/>
      <c r="W232" s="214"/>
      <c r="X232" s="214"/>
      <c r="Y232" s="214"/>
      <c r="Z232" s="214"/>
    </row>
    <row r="233" ht="18.75" customHeight="1">
      <c r="A233" s="201"/>
      <c r="B233" s="218"/>
      <c r="C233" s="204"/>
      <c r="D233" s="204"/>
      <c r="E233" s="205" t="str">
        <f>IF($D233="","",VLOOKUP($D233,DMKH!$A$6:$D$20000,2,0))</f>
        <v/>
      </c>
      <c r="F233" s="205" t="str">
        <f>IF($D233="","",VLOOKUP($D233,DMKH!$A$6:$D$20000,3,0))</f>
        <v/>
      </c>
      <c r="G233" s="205" t="str">
        <f>IF($D233="","",VLOOKUP($D233,DMKH!$A$6:$D$20000,4,0))</f>
        <v/>
      </c>
      <c r="H233" s="207"/>
      <c r="I233" s="207"/>
      <c r="J233" s="201"/>
      <c r="K233" s="205" t="str">
        <f>IF($J233="","",VLOOKUP($J233,'Tong hop'!$B$10:$P$19999,2,0))</f>
        <v/>
      </c>
      <c r="L233" s="208" t="str">
        <f>IF($J233="","",VLOOKUP($J233,'Tong hop'!$B$10:$P$19999,3,0))</f>
        <v/>
      </c>
      <c r="M233" s="209"/>
      <c r="N233" s="210">
        <f t="shared" si="2"/>
        <v>0</v>
      </c>
      <c r="O233" s="211"/>
      <c r="P233" s="212" t="str">
        <f>IF($J233="","",VLOOKUP($J233,'Tong hop'!$B$10:$L$19999,10,0))</f>
        <v/>
      </c>
      <c r="Q233" s="213" t="str">
        <f>IF($J233="","",VLOOKUP($J233,'Tong hop'!$B$10:$L$19999,11,0))</f>
        <v/>
      </c>
      <c r="R233" s="214"/>
      <c r="S233" s="214"/>
      <c r="T233" s="214"/>
      <c r="U233" s="214"/>
      <c r="V233" s="214"/>
      <c r="W233" s="214"/>
      <c r="X233" s="214"/>
      <c r="Y233" s="214"/>
      <c r="Z233" s="214"/>
    </row>
    <row r="234" ht="18.75" customHeight="1">
      <c r="A234" s="201"/>
      <c r="B234" s="218"/>
      <c r="C234" s="204"/>
      <c r="D234" s="204"/>
      <c r="E234" s="205" t="str">
        <f>IF($D234="","",VLOOKUP($D234,DMKH!$A$6:$D$20000,2,0))</f>
        <v/>
      </c>
      <c r="F234" s="205" t="str">
        <f>IF($D234="","",VLOOKUP($D234,DMKH!$A$6:$D$20000,3,0))</f>
        <v/>
      </c>
      <c r="G234" s="205" t="str">
        <f>IF($D234="","",VLOOKUP($D234,DMKH!$A$6:$D$20000,4,0))</f>
        <v/>
      </c>
      <c r="H234" s="207"/>
      <c r="I234" s="207"/>
      <c r="J234" s="201"/>
      <c r="K234" s="205" t="str">
        <f>IF($J234="","",VLOOKUP($J234,'Tong hop'!$B$10:$P$19999,2,0))</f>
        <v/>
      </c>
      <c r="L234" s="208" t="str">
        <f>IF($J234="","",VLOOKUP($J234,'Tong hop'!$B$10:$P$19999,3,0))</f>
        <v/>
      </c>
      <c r="M234" s="209"/>
      <c r="N234" s="210">
        <f t="shared" si="2"/>
        <v>0</v>
      </c>
      <c r="O234" s="211"/>
      <c r="P234" s="212" t="str">
        <f>IF($J234="","",VLOOKUP($J234,'Tong hop'!$B$10:$L$19999,10,0))</f>
        <v/>
      </c>
      <c r="Q234" s="213" t="str">
        <f>IF($J234="","",VLOOKUP($J234,'Tong hop'!$B$10:$L$19999,11,0))</f>
        <v/>
      </c>
      <c r="R234" s="214"/>
      <c r="S234" s="214"/>
      <c r="T234" s="214"/>
      <c r="U234" s="214"/>
      <c r="V234" s="214"/>
      <c r="W234" s="214"/>
      <c r="X234" s="214"/>
      <c r="Y234" s="214"/>
      <c r="Z234" s="214"/>
    </row>
    <row r="235" ht="18.75" customHeight="1">
      <c r="A235" s="201"/>
      <c r="B235" s="218"/>
      <c r="C235" s="204"/>
      <c r="D235" s="204"/>
      <c r="E235" s="205" t="str">
        <f>IF($D235="","",VLOOKUP($D235,DMKH!$A$6:$D$20000,2,0))</f>
        <v/>
      </c>
      <c r="F235" s="205" t="str">
        <f>IF($D235="","",VLOOKUP($D235,DMKH!$A$6:$D$20000,3,0))</f>
        <v/>
      </c>
      <c r="G235" s="205" t="str">
        <f>IF($D235="","",VLOOKUP($D235,DMKH!$A$6:$D$20000,4,0))</f>
        <v/>
      </c>
      <c r="H235" s="207"/>
      <c r="I235" s="207"/>
      <c r="J235" s="201"/>
      <c r="K235" s="205" t="str">
        <f>IF($J235="","",VLOOKUP($J235,'Tong hop'!$B$10:$P$19999,2,0))</f>
        <v/>
      </c>
      <c r="L235" s="208" t="str">
        <f>IF($J235="","",VLOOKUP($J235,'Tong hop'!$B$10:$P$19999,3,0))</f>
        <v/>
      </c>
      <c r="M235" s="209"/>
      <c r="N235" s="210">
        <f t="shared" si="2"/>
        <v>0</v>
      </c>
      <c r="O235" s="211"/>
      <c r="P235" s="212" t="str">
        <f>IF($J235="","",VLOOKUP($J235,'Tong hop'!$B$10:$L$19999,10,0))</f>
        <v/>
      </c>
      <c r="Q235" s="213" t="str">
        <f>IF($J235="","",VLOOKUP($J235,'Tong hop'!$B$10:$L$19999,11,0))</f>
        <v/>
      </c>
      <c r="R235" s="214"/>
      <c r="S235" s="214"/>
      <c r="T235" s="214"/>
      <c r="U235" s="214"/>
      <c r="V235" s="214"/>
      <c r="W235" s="214"/>
      <c r="X235" s="214"/>
      <c r="Y235" s="214"/>
      <c r="Z235" s="214"/>
    </row>
    <row r="236" ht="18.75" customHeight="1">
      <c r="A236" s="201"/>
      <c r="B236" s="218"/>
      <c r="C236" s="204"/>
      <c r="D236" s="204"/>
      <c r="E236" s="205" t="str">
        <f>IF($D236="","",VLOOKUP($D236,DMKH!$A$6:$D$20000,2,0))</f>
        <v/>
      </c>
      <c r="F236" s="205" t="str">
        <f>IF($D236="","",VLOOKUP($D236,DMKH!$A$6:$D$20000,3,0))</f>
        <v/>
      </c>
      <c r="G236" s="205" t="str">
        <f>IF($D236="","",VLOOKUP($D236,DMKH!$A$6:$D$20000,4,0))</f>
        <v/>
      </c>
      <c r="H236" s="207"/>
      <c r="I236" s="207"/>
      <c r="J236" s="201"/>
      <c r="K236" s="205" t="str">
        <f>IF($J236="","",VLOOKUP($J236,'Tong hop'!$B$10:$P$19999,2,0))</f>
        <v/>
      </c>
      <c r="L236" s="208" t="str">
        <f>IF($J236="","",VLOOKUP($J236,'Tong hop'!$B$10:$P$19999,3,0))</f>
        <v/>
      </c>
      <c r="M236" s="209"/>
      <c r="N236" s="210">
        <f t="shared" si="2"/>
        <v>0</v>
      </c>
      <c r="O236" s="211"/>
      <c r="P236" s="212" t="str">
        <f>IF($J236="","",VLOOKUP($J236,'Tong hop'!$B$10:$L$19999,10,0))</f>
        <v/>
      </c>
      <c r="Q236" s="213" t="str">
        <f>IF($J236="","",VLOOKUP($J236,'Tong hop'!$B$10:$L$19999,11,0))</f>
        <v/>
      </c>
      <c r="R236" s="214"/>
      <c r="S236" s="214"/>
      <c r="T236" s="214"/>
      <c r="U236" s="214"/>
      <c r="V236" s="214"/>
      <c r="W236" s="214"/>
      <c r="X236" s="214"/>
      <c r="Y236" s="214"/>
      <c r="Z236" s="214"/>
    </row>
    <row r="237" ht="18.75" customHeight="1">
      <c r="A237" s="201"/>
      <c r="B237" s="218"/>
      <c r="C237" s="204"/>
      <c r="D237" s="204"/>
      <c r="E237" s="205" t="str">
        <f>IF($D237="","",VLOOKUP($D237,DMKH!$A$6:$D$20000,2,0))</f>
        <v/>
      </c>
      <c r="F237" s="205" t="str">
        <f>IF($D237="","",VLOOKUP($D237,DMKH!$A$6:$D$20000,3,0))</f>
        <v/>
      </c>
      <c r="G237" s="205" t="str">
        <f>IF($D237="","",VLOOKUP($D237,DMKH!$A$6:$D$20000,4,0))</f>
        <v/>
      </c>
      <c r="H237" s="207"/>
      <c r="I237" s="207"/>
      <c r="J237" s="201"/>
      <c r="K237" s="205" t="str">
        <f>IF($J237="","",VLOOKUP($J237,'Tong hop'!$B$10:$P$19999,2,0))</f>
        <v/>
      </c>
      <c r="L237" s="208" t="str">
        <f>IF($J237="","",VLOOKUP($J237,'Tong hop'!$B$10:$P$19999,3,0))</f>
        <v/>
      </c>
      <c r="M237" s="209"/>
      <c r="N237" s="210">
        <f t="shared" si="2"/>
        <v>0</v>
      </c>
      <c r="O237" s="211"/>
      <c r="P237" s="212" t="str">
        <f>IF($J237="","",VLOOKUP($J237,'Tong hop'!$B$10:$L$19999,10,0))</f>
        <v/>
      </c>
      <c r="Q237" s="213" t="str">
        <f>IF($J237="","",VLOOKUP($J237,'Tong hop'!$B$10:$L$19999,11,0))</f>
        <v/>
      </c>
      <c r="R237" s="214"/>
      <c r="S237" s="214"/>
      <c r="T237" s="214"/>
      <c r="U237" s="214"/>
      <c r="V237" s="214"/>
      <c r="W237" s="214"/>
      <c r="X237" s="214"/>
      <c r="Y237" s="214"/>
      <c r="Z237" s="214"/>
    </row>
    <row r="238" ht="18.75" customHeight="1">
      <c r="A238" s="201"/>
      <c r="B238" s="218"/>
      <c r="C238" s="204"/>
      <c r="D238" s="204"/>
      <c r="E238" s="205" t="str">
        <f>IF($D238="","",VLOOKUP($D238,DMKH!$A$6:$D$20000,2,0))</f>
        <v/>
      </c>
      <c r="F238" s="205" t="str">
        <f>IF($D238="","",VLOOKUP($D238,DMKH!$A$6:$D$20000,3,0))</f>
        <v/>
      </c>
      <c r="G238" s="205" t="str">
        <f>IF($D238="","",VLOOKUP($D238,DMKH!$A$6:$D$20000,4,0))</f>
        <v/>
      </c>
      <c r="H238" s="207"/>
      <c r="I238" s="207"/>
      <c r="J238" s="201"/>
      <c r="K238" s="205" t="str">
        <f>IF($J238="","",VLOOKUP($J238,'Tong hop'!$B$10:$P$19999,2,0))</f>
        <v/>
      </c>
      <c r="L238" s="208" t="str">
        <f>IF($J238="","",VLOOKUP($J238,'Tong hop'!$B$10:$P$19999,3,0))</f>
        <v/>
      </c>
      <c r="M238" s="209"/>
      <c r="N238" s="210">
        <f t="shared" si="2"/>
        <v>0</v>
      </c>
      <c r="O238" s="211"/>
      <c r="P238" s="212" t="str">
        <f>IF($J238="","",VLOOKUP($J238,'Tong hop'!$B$10:$L$19999,10,0))</f>
        <v/>
      </c>
      <c r="Q238" s="213" t="str">
        <f>IF($J238="","",VLOOKUP($J238,'Tong hop'!$B$10:$L$19999,11,0))</f>
        <v/>
      </c>
      <c r="R238" s="214"/>
      <c r="S238" s="214"/>
      <c r="T238" s="214"/>
      <c r="U238" s="214"/>
      <c r="V238" s="214"/>
      <c r="W238" s="214"/>
      <c r="X238" s="214"/>
      <c r="Y238" s="214"/>
      <c r="Z238" s="214"/>
    </row>
    <row r="239" ht="18.75" customHeight="1">
      <c r="A239" s="201"/>
      <c r="B239" s="218"/>
      <c r="C239" s="204"/>
      <c r="D239" s="204"/>
      <c r="E239" s="205" t="str">
        <f>IF($D239="","",VLOOKUP($D239,DMKH!$A$6:$D$20000,2,0))</f>
        <v/>
      </c>
      <c r="F239" s="205" t="str">
        <f>IF($D239="","",VLOOKUP($D239,DMKH!$A$6:$D$20000,3,0))</f>
        <v/>
      </c>
      <c r="G239" s="205" t="str">
        <f>IF($D239="","",VLOOKUP($D239,DMKH!$A$6:$D$20000,4,0))</f>
        <v/>
      </c>
      <c r="H239" s="207"/>
      <c r="I239" s="207"/>
      <c r="J239" s="201"/>
      <c r="K239" s="205" t="str">
        <f>IF($J239="","",VLOOKUP($J239,'Tong hop'!$B$10:$P$19999,2,0))</f>
        <v/>
      </c>
      <c r="L239" s="208" t="str">
        <f>IF($J239="","",VLOOKUP($J239,'Tong hop'!$B$10:$P$19999,3,0))</f>
        <v/>
      </c>
      <c r="M239" s="209"/>
      <c r="N239" s="210">
        <f t="shared" si="2"/>
        <v>0</v>
      </c>
      <c r="O239" s="211"/>
      <c r="P239" s="212" t="str">
        <f>IF($J239="","",VLOOKUP($J239,'Tong hop'!$B$10:$L$19999,10,0))</f>
        <v/>
      </c>
      <c r="Q239" s="213" t="str">
        <f>IF($J239="","",VLOOKUP($J239,'Tong hop'!$B$10:$L$19999,11,0))</f>
        <v/>
      </c>
      <c r="R239" s="214"/>
      <c r="S239" s="214"/>
      <c r="T239" s="214"/>
      <c r="U239" s="214"/>
      <c r="V239" s="214"/>
      <c r="W239" s="214"/>
      <c r="X239" s="214"/>
      <c r="Y239" s="214"/>
      <c r="Z239" s="214"/>
    </row>
    <row r="240" ht="18.75" customHeight="1">
      <c r="A240" s="201"/>
      <c r="B240" s="218"/>
      <c r="C240" s="204"/>
      <c r="D240" s="204"/>
      <c r="E240" s="205" t="str">
        <f>IF($D240="","",VLOOKUP($D240,DMKH!$A$6:$D$20000,2,0))</f>
        <v/>
      </c>
      <c r="F240" s="205" t="str">
        <f>IF($D240="","",VLOOKUP($D240,DMKH!$A$6:$D$20000,3,0))</f>
        <v/>
      </c>
      <c r="G240" s="205" t="str">
        <f>IF($D240="","",VLOOKUP($D240,DMKH!$A$6:$D$20000,4,0))</f>
        <v/>
      </c>
      <c r="H240" s="207"/>
      <c r="I240" s="207"/>
      <c r="J240" s="201"/>
      <c r="K240" s="205" t="str">
        <f>IF($J240="","",VLOOKUP($J240,'Tong hop'!$B$10:$P$19999,2,0))</f>
        <v/>
      </c>
      <c r="L240" s="208" t="str">
        <f>IF($J240="","",VLOOKUP($J240,'Tong hop'!$B$10:$P$19999,3,0))</f>
        <v/>
      </c>
      <c r="M240" s="209"/>
      <c r="N240" s="210">
        <f t="shared" si="2"/>
        <v>0</v>
      </c>
      <c r="O240" s="211"/>
      <c r="P240" s="212" t="str">
        <f>IF($J240="","",VLOOKUP($J240,'Tong hop'!$B$10:$L$19999,10,0))</f>
        <v/>
      </c>
      <c r="Q240" s="213" t="str">
        <f>IF($J240="","",VLOOKUP($J240,'Tong hop'!$B$10:$L$19999,11,0))</f>
        <v/>
      </c>
      <c r="R240" s="214"/>
      <c r="S240" s="214"/>
      <c r="T240" s="214"/>
      <c r="U240" s="214"/>
      <c r="V240" s="214"/>
      <c r="W240" s="214"/>
      <c r="X240" s="214"/>
      <c r="Y240" s="214"/>
      <c r="Z240" s="214"/>
    </row>
    <row r="241" ht="18.75" customHeight="1">
      <c r="A241" s="201"/>
      <c r="B241" s="218"/>
      <c r="C241" s="204"/>
      <c r="D241" s="204"/>
      <c r="E241" s="205" t="str">
        <f>IF($D241="","",VLOOKUP($D241,DMKH!$A$6:$D$20000,2,0))</f>
        <v/>
      </c>
      <c r="F241" s="205" t="str">
        <f>IF($D241="","",VLOOKUP($D241,DMKH!$A$6:$D$20000,3,0))</f>
        <v/>
      </c>
      <c r="G241" s="205" t="str">
        <f>IF($D241="","",VLOOKUP($D241,DMKH!$A$6:$D$20000,4,0))</f>
        <v/>
      </c>
      <c r="H241" s="207"/>
      <c r="I241" s="207"/>
      <c r="J241" s="201"/>
      <c r="K241" s="205" t="str">
        <f>IF($J241="","",VLOOKUP($J241,'Tong hop'!$B$10:$P$19999,2,0))</f>
        <v/>
      </c>
      <c r="L241" s="208" t="str">
        <f>IF($J241="","",VLOOKUP($J241,'Tong hop'!$B$10:$P$19999,3,0))</f>
        <v/>
      </c>
      <c r="M241" s="209"/>
      <c r="N241" s="210">
        <f t="shared" si="2"/>
        <v>0</v>
      </c>
      <c r="O241" s="211"/>
      <c r="P241" s="212" t="str">
        <f>IF($J241="","",VLOOKUP($J241,'Tong hop'!$B$10:$L$19999,10,0))</f>
        <v/>
      </c>
      <c r="Q241" s="213" t="str">
        <f>IF($J241="","",VLOOKUP($J241,'Tong hop'!$B$10:$L$19999,11,0))</f>
        <v/>
      </c>
      <c r="R241" s="214"/>
      <c r="S241" s="214"/>
      <c r="T241" s="214"/>
      <c r="U241" s="214"/>
      <c r="V241" s="214"/>
      <c r="W241" s="214"/>
      <c r="X241" s="214"/>
      <c r="Y241" s="214"/>
      <c r="Z241" s="214"/>
    </row>
    <row r="242" ht="18.75" customHeight="1">
      <c r="A242" s="201"/>
      <c r="B242" s="218"/>
      <c r="C242" s="204"/>
      <c r="D242" s="204"/>
      <c r="E242" s="205" t="str">
        <f>IF($D242="","",VLOOKUP($D242,DMKH!$A$6:$D$20000,2,0))</f>
        <v/>
      </c>
      <c r="F242" s="205" t="str">
        <f>IF($D242="","",VLOOKUP($D242,DMKH!$A$6:$D$20000,3,0))</f>
        <v/>
      </c>
      <c r="G242" s="205" t="str">
        <f>IF($D242="","",VLOOKUP($D242,DMKH!$A$6:$D$20000,4,0))</f>
        <v/>
      </c>
      <c r="H242" s="207"/>
      <c r="I242" s="207"/>
      <c r="J242" s="201"/>
      <c r="K242" s="205" t="str">
        <f>IF($J242="","",VLOOKUP($J242,'Tong hop'!$B$10:$P$19999,2,0))</f>
        <v/>
      </c>
      <c r="L242" s="208" t="str">
        <f>IF($J242="","",VLOOKUP($J242,'Tong hop'!$B$10:$P$19999,3,0))</f>
        <v/>
      </c>
      <c r="M242" s="209"/>
      <c r="N242" s="210">
        <f t="shared" si="2"/>
        <v>0</v>
      </c>
      <c r="O242" s="211"/>
      <c r="P242" s="212" t="str">
        <f>IF($J242="","",VLOOKUP($J242,'Tong hop'!$B$10:$L$19999,10,0))</f>
        <v/>
      </c>
      <c r="Q242" s="213" t="str">
        <f>IF($J242="","",VLOOKUP($J242,'Tong hop'!$B$10:$L$19999,11,0))</f>
        <v/>
      </c>
      <c r="R242" s="214"/>
      <c r="S242" s="214"/>
      <c r="T242" s="214"/>
      <c r="U242" s="214"/>
      <c r="V242" s="214"/>
      <c r="W242" s="214"/>
      <c r="X242" s="214"/>
      <c r="Y242" s="214"/>
      <c r="Z242" s="214"/>
    </row>
    <row r="243" ht="18.75" customHeight="1">
      <c r="A243" s="201"/>
      <c r="B243" s="218"/>
      <c r="C243" s="204"/>
      <c r="D243" s="204"/>
      <c r="E243" s="205" t="str">
        <f>IF($D243="","",VLOOKUP($D243,DMKH!$A$6:$D$20000,2,0))</f>
        <v/>
      </c>
      <c r="F243" s="205" t="str">
        <f>IF($D243="","",VLOOKUP($D243,DMKH!$A$6:$D$20000,3,0))</f>
        <v/>
      </c>
      <c r="G243" s="205" t="str">
        <f>IF($D243="","",VLOOKUP($D243,DMKH!$A$6:$D$20000,4,0))</f>
        <v/>
      </c>
      <c r="H243" s="207"/>
      <c r="I243" s="207"/>
      <c r="J243" s="201"/>
      <c r="K243" s="205" t="str">
        <f>IF($J243="","",VLOOKUP($J243,'Tong hop'!$B$10:$P$19999,2,0))</f>
        <v/>
      </c>
      <c r="L243" s="208" t="str">
        <f>IF($J243="","",VLOOKUP($J243,'Tong hop'!$B$10:$P$19999,3,0))</f>
        <v/>
      </c>
      <c r="M243" s="209"/>
      <c r="N243" s="210">
        <f t="shared" si="2"/>
        <v>0</v>
      </c>
      <c r="O243" s="211"/>
      <c r="P243" s="212" t="str">
        <f>IF($J243="","",VLOOKUP($J243,'Tong hop'!$B$10:$L$19999,10,0))</f>
        <v/>
      </c>
      <c r="Q243" s="213" t="str">
        <f>IF($J243="","",VLOOKUP($J243,'Tong hop'!$B$10:$L$19999,11,0))</f>
        <v/>
      </c>
      <c r="R243" s="214"/>
      <c r="S243" s="214"/>
      <c r="T243" s="214"/>
      <c r="U243" s="214"/>
      <c r="V243" s="214"/>
      <c r="W243" s="214"/>
      <c r="X243" s="214"/>
      <c r="Y243" s="214"/>
      <c r="Z243" s="214"/>
    </row>
    <row r="244" ht="18.75" customHeight="1">
      <c r="A244" s="201"/>
      <c r="B244" s="218"/>
      <c r="C244" s="204"/>
      <c r="D244" s="204"/>
      <c r="E244" s="205" t="str">
        <f>IF($D244="","",VLOOKUP($D244,DMKH!$A$6:$D$20000,2,0))</f>
        <v/>
      </c>
      <c r="F244" s="205" t="str">
        <f>IF($D244="","",VLOOKUP($D244,DMKH!$A$6:$D$20000,3,0))</f>
        <v/>
      </c>
      <c r="G244" s="205" t="str">
        <f>IF($D244="","",VLOOKUP($D244,DMKH!$A$6:$D$20000,4,0))</f>
        <v/>
      </c>
      <c r="H244" s="207"/>
      <c r="I244" s="207"/>
      <c r="J244" s="201"/>
      <c r="K244" s="205" t="str">
        <f>IF($J244="","",VLOOKUP($J244,'Tong hop'!$B$10:$P$19999,2,0))</f>
        <v/>
      </c>
      <c r="L244" s="208" t="str">
        <f>IF($J244="","",VLOOKUP($J244,'Tong hop'!$B$10:$P$19999,3,0))</f>
        <v/>
      </c>
      <c r="M244" s="209"/>
      <c r="N244" s="210">
        <f t="shared" si="2"/>
        <v>0</v>
      </c>
      <c r="O244" s="211"/>
      <c r="P244" s="212" t="str">
        <f>IF($J244="","",VLOOKUP($J244,'Tong hop'!$B$10:$L$19999,10,0))</f>
        <v/>
      </c>
      <c r="Q244" s="213" t="str">
        <f>IF($J244="","",VLOOKUP($J244,'Tong hop'!$B$10:$L$19999,11,0))</f>
        <v/>
      </c>
      <c r="R244" s="214"/>
      <c r="S244" s="214"/>
      <c r="T244" s="214"/>
      <c r="U244" s="214"/>
      <c r="V244" s="214"/>
      <c r="W244" s="214"/>
      <c r="X244" s="214"/>
      <c r="Y244" s="214"/>
      <c r="Z244" s="214"/>
    </row>
    <row r="245" ht="18.75" customHeight="1">
      <c r="A245" s="201"/>
      <c r="B245" s="218"/>
      <c r="C245" s="204"/>
      <c r="D245" s="204"/>
      <c r="E245" s="205" t="str">
        <f>IF($D245="","",VLOOKUP($D245,DMKH!$A$6:$D$20000,2,0))</f>
        <v/>
      </c>
      <c r="F245" s="205" t="str">
        <f>IF($D245="","",VLOOKUP($D245,DMKH!$A$6:$D$20000,3,0))</f>
        <v/>
      </c>
      <c r="G245" s="205" t="str">
        <f>IF($D245="","",VLOOKUP($D245,DMKH!$A$6:$D$20000,4,0))</f>
        <v/>
      </c>
      <c r="H245" s="207"/>
      <c r="I245" s="207"/>
      <c r="J245" s="201"/>
      <c r="K245" s="205" t="str">
        <f>IF($J245="","",VLOOKUP($J245,'Tong hop'!$B$10:$P$19999,2,0))</f>
        <v/>
      </c>
      <c r="L245" s="208" t="str">
        <f>IF($J245="","",VLOOKUP($J245,'Tong hop'!$B$10:$P$19999,3,0))</f>
        <v/>
      </c>
      <c r="M245" s="209"/>
      <c r="N245" s="210">
        <f t="shared" si="2"/>
        <v>0</v>
      </c>
      <c r="O245" s="211"/>
      <c r="P245" s="212" t="str">
        <f>IF($J245="","",VLOOKUP($J245,'Tong hop'!$B$10:$L$19999,10,0))</f>
        <v/>
      </c>
      <c r="Q245" s="213" t="str">
        <f>IF($J245="","",VLOOKUP($J245,'Tong hop'!$B$10:$L$19999,11,0))</f>
        <v/>
      </c>
      <c r="R245" s="214"/>
      <c r="S245" s="214"/>
      <c r="T245" s="214"/>
      <c r="U245" s="214"/>
      <c r="V245" s="214"/>
      <c r="W245" s="214"/>
      <c r="X245" s="214"/>
      <c r="Y245" s="214"/>
      <c r="Z245" s="214"/>
    </row>
    <row r="246" ht="18.75" customHeight="1">
      <c r="A246" s="201"/>
      <c r="B246" s="218"/>
      <c r="C246" s="204"/>
      <c r="D246" s="204"/>
      <c r="E246" s="205" t="str">
        <f>IF($D246="","",VLOOKUP($D246,DMKH!$A$6:$D$20000,2,0))</f>
        <v/>
      </c>
      <c r="F246" s="205" t="str">
        <f>IF($D246="","",VLOOKUP($D246,DMKH!$A$6:$D$20000,3,0))</f>
        <v/>
      </c>
      <c r="G246" s="205" t="str">
        <f>IF($D246="","",VLOOKUP($D246,DMKH!$A$6:$D$20000,4,0))</f>
        <v/>
      </c>
      <c r="H246" s="207"/>
      <c r="I246" s="207"/>
      <c r="J246" s="201"/>
      <c r="K246" s="205" t="str">
        <f>IF($J246="","",VLOOKUP($J246,'Tong hop'!$B$10:$P$19999,2,0))</f>
        <v/>
      </c>
      <c r="L246" s="208" t="str">
        <f>IF($J246="","",VLOOKUP($J246,'Tong hop'!$B$10:$P$19999,3,0))</f>
        <v/>
      </c>
      <c r="M246" s="209"/>
      <c r="N246" s="210">
        <f t="shared" si="2"/>
        <v>0</v>
      </c>
      <c r="O246" s="211"/>
      <c r="P246" s="212" t="str">
        <f>IF($J246="","",VLOOKUP($J246,'Tong hop'!$B$10:$L$19999,10,0))</f>
        <v/>
      </c>
      <c r="Q246" s="213" t="str">
        <f>IF($J246="","",VLOOKUP($J246,'Tong hop'!$B$10:$L$19999,11,0))</f>
        <v/>
      </c>
      <c r="R246" s="214"/>
      <c r="S246" s="214"/>
      <c r="T246" s="214"/>
      <c r="U246" s="214"/>
      <c r="V246" s="214"/>
      <c r="W246" s="214"/>
      <c r="X246" s="214"/>
      <c r="Y246" s="214"/>
      <c r="Z246" s="214"/>
    </row>
    <row r="247" ht="18.75" customHeight="1">
      <c r="A247" s="201"/>
      <c r="B247" s="218"/>
      <c r="C247" s="204"/>
      <c r="D247" s="204"/>
      <c r="E247" s="205" t="str">
        <f>IF($D247="","",VLOOKUP($D247,DMKH!$A$6:$D$20000,2,0))</f>
        <v/>
      </c>
      <c r="F247" s="205" t="str">
        <f>IF($D247="","",VLOOKUP($D247,DMKH!$A$6:$D$20000,3,0))</f>
        <v/>
      </c>
      <c r="G247" s="205" t="str">
        <f>IF($D247="","",VLOOKUP($D247,DMKH!$A$6:$D$20000,4,0))</f>
        <v/>
      </c>
      <c r="H247" s="207"/>
      <c r="I247" s="207"/>
      <c r="J247" s="201"/>
      <c r="K247" s="205" t="str">
        <f>IF($J247="","",VLOOKUP($J247,'Tong hop'!$B$10:$P$19999,2,0))</f>
        <v/>
      </c>
      <c r="L247" s="208" t="str">
        <f>IF($J247="","",VLOOKUP($J247,'Tong hop'!$B$10:$P$19999,3,0))</f>
        <v/>
      </c>
      <c r="M247" s="209"/>
      <c r="N247" s="210">
        <f t="shared" si="2"/>
        <v>0</v>
      </c>
      <c r="O247" s="211"/>
      <c r="P247" s="212" t="str">
        <f>IF($J247="","",VLOOKUP($J247,'Tong hop'!$B$10:$L$19999,10,0))</f>
        <v/>
      </c>
      <c r="Q247" s="213" t="str">
        <f>IF($J247="","",VLOOKUP($J247,'Tong hop'!$B$10:$L$19999,11,0))</f>
        <v/>
      </c>
      <c r="R247" s="214"/>
      <c r="S247" s="214"/>
      <c r="T247" s="214"/>
      <c r="U247" s="214"/>
      <c r="V247" s="214"/>
      <c r="W247" s="214"/>
      <c r="X247" s="214"/>
      <c r="Y247" s="214"/>
      <c r="Z247" s="214"/>
    </row>
    <row r="248" ht="18.75" customHeight="1">
      <c r="A248" s="201"/>
      <c r="B248" s="218"/>
      <c r="C248" s="204"/>
      <c r="D248" s="204"/>
      <c r="E248" s="205" t="str">
        <f>IF($D248="","",VLOOKUP($D248,DMKH!$A$6:$D$20000,2,0))</f>
        <v/>
      </c>
      <c r="F248" s="205" t="str">
        <f>IF($D248="","",VLOOKUP($D248,DMKH!$A$6:$D$20000,3,0))</f>
        <v/>
      </c>
      <c r="G248" s="205" t="str">
        <f>IF($D248="","",VLOOKUP($D248,DMKH!$A$6:$D$20000,4,0))</f>
        <v/>
      </c>
      <c r="H248" s="207"/>
      <c r="I248" s="207"/>
      <c r="J248" s="201"/>
      <c r="K248" s="205" t="str">
        <f>IF($J248="","",VLOOKUP($J248,'Tong hop'!$B$10:$P$19999,2,0))</f>
        <v/>
      </c>
      <c r="L248" s="208" t="str">
        <f>IF($J248="","",VLOOKUP($J248,'Tong hop'!$B$10:$P$19999,3,0))</f>
        <v/>
      </c>
      <c r="M248" s="209"/>
      <c r="N248" s="210">
        <f t="shared" si="2"/>
        <v>0</v>
      </c>
      <c r="O248" s="211"/>
      <c r="P248" s="212" t="str">
        <f>IF($J248="","",VLOOKUP($J248,'Tong hop'!$B$10:$L$19999,10,0))</f>
        <v/>
      </c>
      <c r="Q248" s="213" t="str">
        <f>IF($J248="","",VLOOKUP($J248,'Tong hop'!$B$10:$L$19999,11,0))</f>
        <v/>
      </c>
      <c r="R248" s="214"/>
      <c r="S248" s="214"/>
      <c r="T248" s="214"/>
      <c r="U248" s="214"/>
      <c r="V248" s="214"/>
      <c r="W248" s="214"/>
      <c r="X248" s="214"/>
      <c r="Y248" s="214"/>
      <c r="Z248" s="214"/>
    </row>
    <row r="249" ht="18.75" customHeight="1">
      <c r="A249" s="201"/>
      <c r="B249" s="218"/>
      <c r="C249" s="204"/>
      <c r="D249" s="204"/>
      <c r="E249" s="205" t="str">
        <f>IF($D249="","",VLOOKUP($D249,DMKH!$A$6:$D$20000,2,0))</f>
        <v/>
      </c>
      <c r="F249" s="205" t="str">
        <f>IF($D249="","",VLOOKUP($D249,DMKH!$A$6:$D$20000,3,0))</f>
        <v/>
      </c>
      <c r="G249" s="205" t="str">
        <f>IF($D249="","",VLOOKUP($D249,DMKH!$A$6:$D$20000,4,0))</f>
        <v/>
      </c>
      <c r="H249" s="207"/>
      <c r="I249" s="207"/>
      <c r="J249" s="201"/>
      <c r="K249" s="205" t="str">
        <f>IF($J249="","",VLOOKUP($J249,'Tong hop'!$B$10:$P$19999,2,0))</f>
        <v/>
      </c>
      <c r="L249" s="208" t="str">
        <f>IF($J249="","",VLOOKUP($J249,'Tong hop'!$B$10:$P$19999,3,0))</f>
        <v/>
      </c>
      <c r="M249" s="209"/>
      <c r="N249" s="210">
        <f t="shared" si="2"/>
        <v>0</v>
      </c>
      <c r="O249" s="211"/>
      <c r="P249" s="212" t="str">
        <f>IF($J249="","",VLOOKUP($J249,'Tong hop'!$B$10:$L$19999,10,0))</f>
        <v/>
      </c>
      <c r="Q249" s="213" t="str">
        <f>IF($J249="","",VLOOKUP($J249,'Tong hop'!$B$10:$L$19999,11,0))</f>
        <v/>
      </c>
      <c r="R249" s="214"/>
      <c r="S249" s="214"/>
      <c r="T249" s="214"/>
      <c r="U249" s="214"/>
      <c r="V249" s="214"/>
      <c r="W249" s="214"/>
      <c r="X249" s="214"/>
      <c r="Y249" s="214"/>
      <c r="Z249" s="214"/>
    </row>
    <row r="250" ht="18.75" customHeight="1">
      <c r="A250" s="201"/>
      <c r="B250" s="218"/>
      <c r="C250" s="204"/>
      <c r="D250" s="204"/>
      <c r="E250" s="205" t="str">
        <f>IF($D250="","",VLOOKUP($D250,DMKH!$A$6:$D$20000,2,0))</f>
        <v/>
      </c>
      <c r="F250" s="205" t="str">
        <f>IF($D250="","",VLOOKUP($D250,DMKH!$A$6:$D$20000,3,0))</f>
        <v/>
      </c>
      <c r="G250" s="205" t="str">
        <f>IF($D250="","",VLOOKUP($D250,DMKH!$A$6:$D$20000,4,0))</f>
        <v/>
      </c>
      <c r="H250" s="207"/>
      <c r="I250" s="207"/>
      <c r="J250" s="201"/>
      <c r="K250" s="205" t="str">
        <f>IF($J250="","",VLOOKUP($J250,'Tong hop'!$B$10:$P$19999,2,0))</f>
        <v/>
      </c>
      <c r="L250" s="208" t="str">
        <f>IF($J250="","",VLOOKUP($J250,'Tong hop'!$B$10:$P$19999,3,0))</f>
        <v/>
      </c>
      <c r="M250" s="209"/>
      <c r="N250" s="210">
        <f t="shared" si="2"/>
        <v>0</v>
      </c>
      <c r="O250" s="211"/>
      <c r="P250" s="212" t="str">
        <f>IF($J250="","",VLOOKUP($J250,'Tong hop'!$B$10:$L$19999,10,0))</f>
        <v/>
      </c>
      <c r="Q250" s="213" t="str">
        <f>IF($J250="","",VLOOKUP($J250,'Tong hop'!$B$10:$L$19999,11,0))</f>
        <v/>
      </c>
      <c r="R250" s="214"/>
      <c r="S250" s="214"/>
      <c r="T250" s="214"/>
      <c r="U250" s="214"/>
      <c r="V250" s="214"/>
      <c r="W250" s="214"/>
      <c r="X250" s="214"/>
      <c r="Y250" s="214"/>
      <c r="Z250" s="214"/>
    </row>
    <row r="251" ht="18.75" customHeight="1">
      <c r="A251" s="201"/>
      <c r="B251" s="218"/>
      <c r="C251" s="204"/>
      <c r="D251" s="204"/>
      <c r="E251" s="205" t="str">
        <f>IF($D251="","",VLOOKUP($D251,DMKH!$A$6:$D$20000,2,0))</f>
        <v/>
      </c>
      <c r="F251" s="205" t="str">
        <f>IF($D251="","",VLOOKUP($D251,DMKH!$A$6:$D$20000,3,0))</f>
        <v/>
      </c>
      <c r="G251" s="205" t="str">
        <f>IF($D251="","",VLOOKUP($D251,DMKH!$A$6:$D$20000,4,0))</f>
        <v/>
      </c>
      <c r="H251" s="207"/>
      <c r="I251" s="207"/>
      <c r="J251" s="201"/>
      <c r="K251" s="205" t="str">
        <f>IF($J251="","",VLOOKUP($J251,'Tong hop'!$B$10:$P$19999,2,0))</f>
        <v/>
      </c>
      <c r="L251" s="208" t="str">
        <f>IF($J251="","",VLOOKUP($J251,'Tong hop'!$B$10:$P$19999,3,0))</f>
        <v/>
      </c>
      <c r="M251" s="209"/>
      <c r="N251" s="210">
        <f t="shared" si="2"/>
        <v>0</v>
      </c>
      <c r="O251" s="211"/>
      <c r="P251" s="212" t="str">
        <f>IF($J251="","",VLOOKUP($J251,'Tong hop'!$B$10:$L$19999,10,0))</f>
        <v/>
      </c>
      <c r="Q251" s="213" t="str">
        <f>IF($J251="","",VLOOKUP($J251,'Tong hop'!$B$10:$L$19999,11,0))</f>
        <v/>
      </c>
      <c r="R251" s="214"/>
      <c r="S251" s="214"/>
      <c r="T251" s="214"/>
      <c r="U251" s="214"/>
      <c r="V251" s="214"/>
      <c r="W251" s="214"/>
      <c r="X251" s="214"/>
      <c r="Y251" s="214"/>
      <c r="Z251" s="214"/>
    </row>
    <row r="252" ht="18.75" customHeight="1">
      <c r="A252" s="201"/>
      <c r="B252" s="218"/>
      <c r="C252" s="204"/>
      <c r="D252" s="204"/>
      <c r="E252" s="205" t="str">
        <f>IF($D252="","",VLOOKUP($D252,DMKH!$A$6:$D$20000,2,0))</f>
        <v/>
      </c>
      <c r="F252" s="205" t="str">
        <f>IF($D252="","",VLOOKUP($D252,DMKH!$A$6:$D$20000,3,0))</f>
        <v/>
      </c>
      <c r="G252" s="205" t="str">
        <f>IF($D252="","",VLOOKUP($D252,DMKH!$A$6:$D$20000,4,0))</f>
        <v/>
      </c>
      <c r="H252" s="207"/>
      <c r="I252" s="207"/>
      <c r="J252" s="201"/>
      <c r="K252" s="205" t="str">
        <f>IF($J252="","",VLOOKUP($J252,'Tong hop'!$B$10:$P$19999,2,0))</f>
        <v/>
      </c>
      <c r="L252" s="208" t="str">
        <f>IF($J252="","",VLOOKUP($J252,'Tong hop'!$B$10:$P$19999,3,0))</f>
        <v/>
      </c>
      <c r="M252" s="209"/>
      <c r="N252" s="210">
        <f t="shared" si="2"/>
        <v>0</v>
      </c>
      <c r="O252" s="211"/>
      <c r="P252" s="212" t="str">
        <f>IF($J252="","",VLOOKUP($J252,'Tong hop'!$B$10:$L$19999,10,0))</f>
        <v/>
      </c>
      <c r="Q252" s="213" t="str">
        <f>IF($J252="","",VLOOKUP($J252,'Tong hop'!$B$10:$L$19999,11,0))</f>
        <v/>
      </c>
      <c r="R252" s="214"/>
      <c r="S252" s="214"/>
      <c r="T252" s="214"/>
      <c r="U252" s="214"/>
      <c r="V252" s="214"/>
      <c r="W252" s="214"/>
      <c r="X252" s="214"/>
      <c r="Y252" s="214"/>
      <c r="Z252" s="214"/>
    </row>
    <row r="253" ht="18.75" customHeight="1">
      <c r="A253" s="201"/>
      <c r="B253" s="218"/>
      <c r="C253" s="204"/>
      <c r="D253" s="204"/>
      <c r="E253" s="205" t="str">
        <f>IF($D253="","",VLOOKUP($D253,DMKH!$A$6:$D$20000,2,0))</f>
        <v/>
      </c>
      <c r="F253" s="205" t="str">
        <f>IF($D253="","",VLOOKUP($D253,DMKH!$A$6:$D$20000,3,0))</f>
        <v/>
      </c>
      <c r="G253" s="205" t="str">
        <f>IF($D253="","",VLOOKUP($D253,DMKH!$A$6:$D$20000,4,0))</f>
        <v/>
      </c>
      <c r="H253" s="207"/>
      <c r="I253" s="207"/>
      <c r="J253" s="201"/>
      <c r="K253" s="205" t="str">
        <f>IF($J253="","",VLOOKUP($J253,'Tong hop'!$B$10:$P$19999,2,0))</f>
        <v/>
      </c>
      <c r="L253" s="208" t="str">
        <f>IF($J253="","",VLOOKUP($J253,'Tong hop'!$B$10:$P$19999,3,0))</f>
        <v/>
      </c>
      <c r="M253" s="209"/>
      <c r="N253" s="210">
        <f t="shared" si="2"/>
        <v>0</v>
      </c>
      <c r="O253" s="211"/>
      <c r="P253" s="212" t="str">
        <f>IF($J253="","",VLOOKUP($J253,'Tong hop'!$B$10:$L$19999,10,0))</f>
        <v/>
      </c>
      <c r="Q253" s="213" t="str">
        <f>IF($J253="","",VLOOKUP($J253,'Tong hop'!$B$10:$L$19999,11,0))</f>
        <v/>
      </c>
      <c r="R253" s="214"/>
      <c r="S253" s="214"/>
      <c r="T253" s="214"/>
      <c r="U253" s="214"/>
      <c r="V253" s="214"/>
      <c r="W253" s="214"/>
      <c r="X253" s="214"/>
      <c r="Y253" s="214"/>
      <c r="Z253" s="214"/>
    </row>
    <row r="254" ht="18.75" customHeight="1">
      <c r="A254" s="201"/>
      <c r="B254" s="218"/>
      <c r="C254" s="204"/>
      <c r="D254" s="204"/>
      <c r="E254" s="205" t="str">
        <f>IF($D254="","",VLOOKUP($D254,DMKH!$A$6:$D$20000,2,0))</f>
        <v/>
      </c>
      <c r="F254" s="205" t="str">
        <f>IF($D254="","",VLOOKUP($D254,DMKH!$A$6:$D$20000,3,0))</f>
        <v/>
      </c>
      <c r="G254" s="205" t="str">
        <f>IF($D254="","",VLOOKUP($D254,DMKH!$A$6:$D$20000,4,0))</f>
        <v/>
      </c>
      <c r="H254" s="207"/>
      <c r="I254" s="207"/>
      <c r="J254" s="201"/>
      <c r="K254" s="205" t="str">
        <f>IF($J254="","",VLOOKUP($J254,'Tong hop'!$B$10:$P$19999,2,0))</f>
        <v/>
      </c>
      <c r="L254" s="208" t="str">
        <f>IF($J254="","",VLOOKUP($J254,'Tong hop'!$B$10:$P$19999,3,0))</f>
        <v/>
      </c>
      <c r="M254" s="209"/>
      <c r="N254" s="210">
        <f t="shared" si="2"/>
        <v>0</v>
      </c>
      <c r="O254" s="211"/>
      <c r="P254" s="212" t="str">
        <f>IF($J254="","",VLOOKUP($J254,'Tong hop'!$B$10:$L$19999,10,0))</f>
        <v/>
      </c>
      <c r="Q254" s="213" t="str">
        <f>IF($J254="","",VLOOKUP($J254,'Tong hop'!$B$10:$L$19999,11,0))</f>
        <v/>
      </c>
      <c r="R254" s="214"/>
      <c r="S254" s="214"/>
      <c r="T254" s="214"/>
      <c r="U254" s="214"/>
      <c r="V254" s="214"/>
      <c r="W254" s="214"/>
      <c r="X254" s="214"/>
      <c r="Y254" s="214"/>
      <c r="Z254" s="214"/>
    </row>
    <row r="255" ht="18.75" customHeight="1">
      <c r="A255" s="201"/>
      <c r="B255" s="218"/>
      <c r="C255" s="204"/>
      <c r="D255" s="204"/>
      <c r="E255" s="205" t="str">
        <f>IF($D255="","",VLOOKUP($D255,DMKH!$A$6:$D$20000,2,0))</f>
        <v/>
      </c>
      <c r="F255" s="205" t="str">
        <f>IF($D255="","",VLOOKUP($D255,DMKH!$A$6:$D$20000,3,0))</f>
        <v/>
      </c>
      <c r="G255" s="205" t="str">
        <f>IF($D255="","",VLOOKUP($D255,DMKH!$A$6:$D$20000,4,0))</f>
        <v/>
      </c>
      <c r="H255" s="207"/>
      <c r="I255" s="207"/>
      <c r="J255" s="201"/>
      <c r="K255" s="205" t="str">
        <f>IF($J255="","",VLOOKUP($J255,'Tong hop'!$B$10:$P$19999,2,0))</f>
        <v/>
      </c>
      <c r="L255" s="208" t="str">
        <f>IF($J255="","",VLOOKUP($J255,'Tong hop'!$B$10:$P$19999,3,0))</f>
        <v/>
      </c>
      <c r="M255" s="209"/>
      <c r="N255" s="210">
        <f t="shared" si="2"/>
        <v>0</v>
      </c>
      <c r="O255" s="211"/>
      <c r="P255" s="212" t="str">
        <f>IF($J255="","",VLOOKUP($J255,'Tong hop'!$B$10:$L$19999,10,0))</f>
        <v/>
      </c>
      <c r="Q255" s="213" t="str">
        <f>IF($J255="","",VLOOKUP($J255,'Tong hop'!$B$10:$L$19999,11,0))</f>
        <v/>
      </c>
      <c r="R255" s="214"/>
      <c r="S255" s="214"/>
      <c r="T255" s="214"/>
      <c r="U255" s="214"/>
      <c r="V255" s="214"/>
      <c r="W255" s="214"/>
      <c r="X255" s="214"/>
      <c r="Y255" s="214"/>
      <c r="Z255" s="214"/>
    </row>
    <row r="256" ht="18.75" customHeight="1">
      <c r="A256" s="201"/>
      <c r="B256" s="218"/>
      <c r="C256" s="204"/>
      <c r="D256" s="204"/>
      <c r="E256" s="205" t="str">
        <f>IF($D256="","",VLOOKUP($D256,DMKH!$A$6:$D$20000,2,0))</f>
        <v/>
      </c>
      <c r="F256" s="205" t="str">
        <f>IF($D256="","",VLOOKUP($D256,DMKH!$A$6:$D$20000,3,0))</f>
        <v/>
      </c>
      <c r="G256" s="205" t="str">
        <f>IF($D256="","",VLOOKUP($D256,DMKH!$A$6:$D$20000,4,0))</f>
        <v/>
      </c>
      <c r="H256" s="207"/>
      <c r="I256" s="207"/>
      <c r="J256" s="201"/>
      <c r="K256" s="205" t="str">
        <f>IF($J256="","",VLOOKUP($J256,'Tong hop'!$B$10:$P$19999,2,0))</f>
        <v/>
      </c>
      <c r="L256" s="208" t="str">
        <f>IF($J256="","",VLOOKUP($J256,'Tong hop'!$B$10:$P$19999,3,0))</f>
        <v/>
      </c>
      <c r="M256" s="209"/>
      <c r="N256" s="210">
        <f t="shared" si="2"/>
        <v>0</v>
      </c>
      <c r="O256" s="211"/>
      <c r="P256" s="212" t="str">
        <f>IF($J256="","",VLOOKUP($J256,'Tong hop'!$B$10:$L$19999,10,0))</f>
        <v/>
      </c>
      <c r="Q256" s="213" t="str">
        <f>IF($J256="","",VLOOKUP($J256,'Tong hop'!$B$10:$L$19999,11,0))</f>
        <v/>
      </c>
      <c r="R256" s="214"/>
      <c r="S256" s="214"/>
      <c r="T256" s="214"/>
      <c r="U256" s="214"/>
      <c r="V256" s="214"/>
      <c r="W256" s="214"/>
      <c r="X256" s="214"/>
      <c r="Y256" s="214"/>
      <c r="Z256" s="214"/>
    </row>
    <row r="257" ht="18.75" customHeight="1">
      <c r="A257" s="201"/>
      <c r="B257" s="218"/>
      <c r="C257" s="204"/>
      <c r="D257" s="204"/>
      <c r="E257" s="205" t="str">
        <f>IF($D257="","",VLOOKUP($D257,DMKH!$A$6:$D$20000,2,0))</f>
        <v/>
      </c>
      <c r="F257" s="205" t="str">
        <f>IF($D257="","",VLOOKUP($D257,DMKH!$A$6:$D$20000,3,0))</f>
        <v/>
      </c>
      <c r="G257" s="205" t="str">
        <f>IF($D257="","",VLOOKUP($D257,DMKH!$A$6:$D$20000,4,0))</f>
        <v/>
      </c>
      <c r="H257" s="207"/>
      <c r="I257" s="207"/>
      <c r="J257" s="201"/>
      <c r="K257" s="205" t="str">
        <f>IF($J257="","",VLOOKUP($J257,'Tong hop'!$B$10:$P$19999,2,0))</f>
        <v/>
      </c>
      <c r="L257" s="208" t="str">
        <f>IF($J257="","",VLOOKUP($J257,'Tong hop'!$B$10:$P$19999,3,0))</f>
        <v/>
      </c>
      <c r="M257" s="209"/>
      <c r="N257" s="210">
        <f t="shared" si="2"/>
        <v>0</v>
      </c>
      <c r="O257" s="211"/>
      <c r="P257" s="212" t="str">
        <f>IF($J257="","",VLOOKUP($J257,'Tong hop'!$B$10:$L$19999,10,0))</f>
        <v/>
      </c>
      <c r="Q257" s="213" t="str">
        <f>IF($J257="","",VLOOKUP($J257,'Tong hop'!$B$10:$L$19999,11,0))</f>
        <v/>
      </c>
      <c r="R257" s="214"/>
      <c r="S257" s="214"/>
      <c r="T257" s="214"/>
      <c r="U257" s="214"/>
      <c r="V257" s="214"/>
      <c r="W257" s="214"/>
      <c r="X257" s="214"/>
      <c r="Y257" s="214"/>
      <c r="Z257" s="214"/>
    </row>
    <row r="258" ht="18.75" customHeight="1">
      <c r="A258" s="201"/>
      <c r="B258" s="218"/>
      <c r="C258" s="204"/>
      <c r="D258" s="204"/>
      <c r="E258" s="205" t="str">
        <f>IF($D258="","",VLOOKUP($D258,DMKH!$A$6:$D$20000,2,0))</f>
        <v/>
      </c>
      <c r="F258" s="205" t="str">
        <f>IF($D258="","",VLOOKUP($D258,DMKH!$A$6:$D$20000,3,0))</f>
        <v/>
      </c>
      <c r="G258" s="205" t="str">
        <f>IF($D258="","",VLOOKUP($D258,DMKH!$A$6:$D$20000,4,0))</f>
        <v/>
      </c>
      <c r="H258" s="207"/>
      <c r="I258" s="207"/>
      <c r="J258" s="201"/>
      <c r="K258" s="205" t="str">
        <f>IF($J258="","",VLOOKUP($J258,'Tong hop'!$B$10:$P$19999,2,0))</f>
        <v/>
      </c>
      <c r="L258" s="208" t="str">
        <f>IF($J258="","",VLOOKUP($J258,'Tong hop'!$B$10:$P$19999,3,0))</f>
        <v/>
      </c>
      <c r="M258" s="209"/>
      <c r="N258" s="210">
        <f t="shared" si="2"/>
        <v>0</v>
      </c>
      <c r="O258" s="211"/>
      <c r="P258" s="212" t="str">
        <f>IF($J258="","",VLOOKUP($J258,'Tong hop'!$B$10:$L$19999,10,0))</f>
        <v/>
      </c>
      <c r="Q258" s="213" t="str">
        <f>IF($J258="","",VLOOKUP($J258,'Tong hop'!$B$10:$L$19999,11,0))</f>
        <v/>
      </c>
      <c r="R258" s="214"/>
      <c r="S258" s="214"/>
      <c r="T258" s="214"/>
      <c r="U258" s="214"/>
      <c r="V258" s="214"/>
      <c r="W258" s="214"/>
      <c r="X258" s="214"/>
      <c r="Y258" s="214"/>
      <c r="Z258" s="214"/>
    </row>
    <row r="259" ht="18.75" customHeight="1">
      <c r="A259" s="201"/>
      <c r="B259" s="218"/>
      <c r="C259" s="204"/>
      <c r="D259" s="204"/>
      <c r="E259" s="205" t="str">
        <f>IF($D259="","",VLOOKUP($D259,DMKH!$A$6:$D$20000,2,0))</f>
        <v/>
      </c>
      <c r="F259" s="205" t="str">
        <f>IF($D259="","",VLOOKUP($D259,DMKH!$A$6:$D$20000,3,0))</f>
        <v/>
      </c>
      <c r="G259" s="205" t="str">
        <f>IF($D259="","",VLOOKUP($D259,DMKH!$A$6:$D$20000,4,0))</f>
        <v/>
      </c>
      <c r="H259" s="207"/>
      <c r="I259" s="207"/>
      <c r="J259" s="201"/>
      <c r="K259" s="205" t="str">
        <f>IF($J259="","",VLOOKUP($J259,'Tong hop'!$B$10:$P$19999,2,0))</f>
        <v/>
      </c>
      <c r="L259" s="208" t="str">
        <f>IF($J259="","",VLOOKUP($J259,'Tong hop'!$B$10:$P$19999,3,0))</f>
        <v/>
      </c>
      <c r="M259" s="209"/>
      <c r="N259" s="210">
        <f t="shared" si="2"/>
        <v>0</v>
      </c>
      <c r="O259" s="211"/>
      <c r="P259" s="212" t="str">
        <f>IF($J259="","",VLOOKUP($J259,'Tong hop'!$B$10:$L$19999,10,0))</f>
        <v/>
      </c>
      <c r="Q259" s="213" t="str">
        <f>IF($J259="","",VLOOKUP($J259,'Tong hop'!$B$10:$L$19999,11,0))</f>
        <v/>
      </c>
      <c r="R259" s="214"/>
      <c r="S259" s="214"/>
      <c r="T259" s="214"/>
      <c r="U259" s="214"/>
      <c r="V259" s="214"/>
      <c r="W259" s="214"/>
      <c r="X259" s="214"/>
      <c r="Y259" s="214"/>
      <c r="Z259" s="214"/>
    </row>
    <row r="260" ht="18.75" customHeight="1">
      <c r="A260" s="201"/>
      <c r="B260" s="218"/>
      <c r="C260" s="204"/>
      <c r="D260" s="204"/>
      <c r="E260" s="205" t="str">
        <f>IF($D260="","",VLOOKUP($D260,DMKH!$A$6:$D$20000,2,0))</f>
        <v/>
      </c>
      <c r="F260" s="205" t="str">
        <f>IF($D260="","",VLOOKUP($D260,DMKH!$A$6:$D$20000,3,0))</f>
        <v/>
      </c>
      <c r="G260" s="205" t="str">
        <f>IF($D260="","",VLOOKUP($D260,DMKH!$A$6:$D$20000,4,0))</f>
        <v/>
      </c>
      <c r="H260" s="207"/>
      <c r="I260" s="207"/>
      <c r="J260" s="201"/>
      <c r="K260" s="205" t="str">
        <f>IF($J260="","",VLOOKUP($J260,'Tong hop'!$B$10:$P$19999,2,0))</f>
        <v/>
      </c>
      <c r="L260" s="208" t="str">
        <f>IF($J260="","",VLOOKUP($J260,'Tong hop'!$B$10:$P$19999,3,0))</f>
        <v/>
      </c>
      <c r="M260" s="209"/>
      <c r="N260" s="210">
        <f t="shared" si="2"/>
        <v>0</v>
      </c>
      <c r="O260" s="211"/>
      <c r="P260" s="212" t="str">
        <f>IF($J260="","",VLOOKUP($J260,'Tong hop'!$B$10:$L$19999,10,0))</f>
        <v/>
      </c>
      <c r="Q260" s="213" t="str">
        <f>IF($J260="","",VLOOKUP($J260,'Tong hop'!$B$10:$L$19999,11,0))</f>
        <v/>
      </c>
      <c r="R260" s="214"/>
      <c r="S260" s="214"/>
      <c r="T260" s="214"/>
      <c r="U260" s="214"/>
      <c r="V260" s="214"/>
      <c r="W260" s="214"/>
      <c r="X260" s="214"/>
      <c r="Y260" s="214"/>
      <c r="Z260" s="214"/>
    </row>
    <row r="261" ht="18.75" customHeight="1">
      <c r="A261" s="201"/>
      <c r="B261" s="218"/>
      <c r="C261" s="204"/>
      <c r="D261" s="204"/>
      <c r="E261" s="205" t="str">
        <f>IF($D261="","",VLOOKUP($D261,DMKH!$A$6:$D$20000,2,0))</f>
        <v/>
      </c>
      <c r="F261" s="205" t="str">
        <f>IF($D261="","",VLOOKUP($D261,DMKH!$A$6:$D$20000,3,0))</f>
        <v/>
      </c>
      <c r="G261" s="205" t="str">
        <f>IF($D261="","",VLOOKUP($D261,DMKH!$A$6:$D$20000,4,0))</f>
        <v/>
      </c>
      <c r="H261" s="207"/>
      <c r="I261" s="207"/>
      <c r="J261" s="201"/>
      <c r="K261" s="205" t="str">
        <f>IF($J261="","",VLOOKUP($J261,'Tong hop'!$B$10:$P$19999,2,0))</f>
        <v/>
      </c>
      <c r="L261" s="208" t="str">
        <f>IF($J261="","",VLOOKUP($J261,'Tong hop'!$B$10:$P$19999,3,0))</f>
        <v/>
      </c>
      <c r="M261" s="209"/>
      <c r="N261" s="210">
        <f t="shared" si="2"/>
        <v>0</v>
      </c>
      <c r="O261" s="211"/>
      <c r="P261" s="212" t="str">
        <f>IF($J261="","",VLOOKUP($J261,'Tong hop'!$B$10:$L$19999,10,0))</f>
        <v/>
      </c>
      <c r="Q261" s="213" t="str">
        <f>IF($J261="","",VLOOKUP($J261,'Tong hop'!$B$10:$L$19999,11,0))</f>
        <v/>
      </c>
      <c r="R261" s="214"/>
      <c r="S261" s="214"/>
      <c r="T261" s="214"/>
      <c r="U261" s="214"/>
      <c r="V261" s="214"/>
      <c r="W261" s="214"/>
      <c r="X261" s="214"/>
      <c r="Y261" s="214"/>
      <c r="Z261" s="214"/>
    </row>
    <row r="262" ht="18.75" customHeight="1">
      <c r="A262" s="201"/>
      <c r="B262" s="218"/>
      <c r="C262" s="204"/>
      <c r="D262" s="204"/>
      <c r="E262" s="205" t="str">
        <f>IF($D262="","",VLOOKUP($D262,DMKH!$A$6:$D$20000,2,0))</f>
        <v/>
      </c>
      <c r="F262" s="205" t="str">
        <f>IF($D262="","",VLOOKUP($D262,DMKH!$A$6:$D$20000,3,0))</f>
        <v/>
      </c>
      <c r="G262" s="205" t="str">
        <f>IF($D262="","",VLOOKUP($D262,DMKH!$A$6:$D$20000,4,0))</f>
        <v/>
      </c>
      <c r="H262" s="207"/>
      <c r="I262" s="207"/>
      <c r="J262" s="201"/>
      <c r="K262" s="205" t="str">
        <f>IF($J262="","",VLOOKUP($J262,'Tong hop'!$B$10:$P$19999,2,0))</f>
        <v/>
      </c>
      <c r="L262" s="208" t="str">
        <f>IF($J262="","",VLOOKUP($J262,'Tong hop'!$B$10:$P$19999,3,0))</f>
        <v/>
      </c>
      <c r="M262" s="209"/>
      <c r="N262" s="210">
        <f t="shared" si="2"/>
        <v>0</v>
      </c>
      <c r="O262" s="211"/>
      <c r="P262" s="212" t="str">
        <f>IF($J262="","",VLOOKUP($J262,'Tong hop'!$B$10:$L$19999,10,0))</f>
        <v/>
      </c>
      <c r="Q262" s="213" t="str">
        <f>IF($J262="","",VLOOKUP($J262,'Tong hop'!$B$10:$L$19999,11,0))</f>
        <v/>
      </c>
      <c r="R262" s="214"/>
      <c r="S262" s="214"/>
      <c r="T262" s="214"/>
      <c r="U262" s="214"/>
      <c r="V262" s="214"/>
      <c r="W262" s="214"/>
      <c r="X262" s="214"/>
      <c r="Y262" s="214"/>
      <c r="Z262" s="214"/>
    </row>
    <row r="263" ht="18.75" customHeight="1">
      <c r="A263" s="201"/>
      <c r="B263" s="218"/>
      <c r="C263" s="204"/>
      <c r="D263" s="204"/>
      <c r="E263" s="205" t="str">
        <f>IF($D263="","",VLOOKUP($D263,DMKH!$A$6:$D$20000,2,0))</f>
        <v/>
      </c>
      <c r="F263" s="205" t="str">
        <f>IF($D263="","",VLOOKUP($D263,DMKH!$A$6:$D$20000,3,0))</f>
        <v/>
      </c>
      <c r="G263" s="205" t="str">
        <f>IF($D263="","",VLOOKUP($D263,DMKH!$A$6:$D$20000,4,0))</f>
        <v/>
      </c>
      <c r="H263" s="207"/>
      <c r="I263" s="207"/>
      <c r="J263" s="201"/>
      <c r="K263" s="205" t="str">
        <f>IF($J263="","",VLOOKUP($J263,'Tong hop'!$B$10:$P$19999,2,0))</f>
        <v/>
      </c>
      <c r="L263" s="208" t="str">
        <f>IF($J263="","",VLOOKUP($J263,'Tong hop'!$B$10:$P$19999,3,0))</f>
        <v/>
      </c>
      <c r="M263" s="209"/>
      <c r="N263" s="210">
        <f t="shared" si="2"/>
        <v>0</v>
      </c>
      <c r="O263" s="211"/>
      <c r="P263" s="212" t="str">
        <f>IF($J263="","",VLOOKUP($J263,'Tong hop'!$B$10:$L$19999,10,0))</f>
        <v/>
      </c>
      <c r="Q263" s="213" t="str">
        <f>IF($J263="","",VLOOKUP($J263,'Tong hop'!$B$10:$L$19999,11,0))</f>
        <v/>
      </c>
      <c r="R263" s="214"/>
      <c r="S263" s="214"/>
      <c r="T263" s="214"/>
      <c r="U263" s="214"/>
      <c r="V263" s="214"/>
      <c r="W263" s="214"/>
      <c r="X263" s="214"/>
      <c r="Y263" s="214"/>
      <c r="Z263" s="214"/>
    </row>
    <row r="264" ht="18.75" customHeight="1">
      <c r="A264" s="201"/>
      <c r="B264" s="218"/>
      <c r="C264" s="204"/>
      <c r="D264" s="204"/>
      <c r="E264" s="205" t="str">
        <f>IF($D264="","",VLOOKUP($D264,DMKH!$A$6:$D$20000,2,0))</f>
        <v/>
      </c>
      <c r="F264" s="205" t="str">
        <f>IF($D264="","",VLOOKUP($D264,DMKH!$A$6:$D$20000,3,0))</f>
        <v/>
      </c>
      <c r="G264" s="205" t="str">
        <f>IF($D264="","",VLOOKUP($D264,DMKH!$A$6:$D$20000,4,0))</f>
        <v/>
      </c>
      <c r="H264" s="207"/>
      <c r="I264" s="207"/>
      <c r="J264" s="201"/>
      <c r="K264" s="205" t="str">
        <f>IF($J264="","",VLOOKUP($J264,'Tong hop'!$B$10:$P$19999,2,0))</f>
        <v/>
      </c>
      <c r="L264" s="208" t="str">
        <f>IF($J264="","",VLOOKUP($J264,'Tong hop'!$B$10:$P$19999,3,0))</f>
        <v/>
      </c>
      <c r="M264" s="209"/>
      <c r="N264" s="210">
        <f t="shared" si="2"/>
        <v>0</v>
      </c>
      <c r="O264" s="211"/>
      <c r="P264" s="212" t="str">
        <f>IF($J264="","",VLOOKUP($J264,'Tong hop'!$B$10:$L$19999,10,0))</f>
        <v/>
      </c>
      <c r="Q264" s="213" t="str">
        <f>IF($J264="","",VLOOKUP($J264,'Tong hop'!$B$10:$L$19999,11,0))</f>
        <v/>
      </c>
      <c r="R264" s="214"/>
      <c r="S264" s="214"/>
      <c r="T264" s="214"/>
      <c r="U264" s="214"/>
      <c r="V264" s="214"/>
      <c r="W264" s="214"/>
      <c r="X264" s="214"/>
      <c r="Y264" s="214"/>
      <c r="Z264" s="214"/>
    </row>
    <row r="265" ht="18.75" customHeight="1">
      <c r="A265" s="201"/>
      <c r="B265" s="218"/>
      <c r="C265" s="204"/>
      <c r="D265" s="204"/>
      <c r="E265" s="205" t="str">
        <f>IF($D265="","",VLOOKUP($D265,DMKH!$A$6:$D$20000,2,0))</f>
        <v/>
      </c>
      <c r="F265" s="205" t="str">
        <f>IF($D265="","",VLOOKUP($D265,DMKH!$A$6:$D$20000,3,0))</f>
        <v/>
      </c>
      <c r="G265" s="205" t="str">
        <f>IF($D265="","",VLOOKUP($D265,DMKH!$A$6:$D$20000,4,0))</f>
        <v/>
      </c>
      <c r="H265" s="207"/>
      <c r="I265" s="207"/>
      <c r="J265" s="201"/>
      <c r="K265" s="205" t="str">
        <f>IF($J265="","",VLOOKUP($J265,'Tong hop'!$B$10:$P$19999,2,0))</f>
        <v/>
      </c>
      <c r="L265" s="208" t="str">
        <f>IF($J265="","",VLOOKUP($J265,'Tong hop'!$B$10:$P$19999,3,0))</f>
        <v/>
      </c>
      <c r="M265" s="209"/>
      <c r="N265" s="210">
        <f t="shared" si="2"/>
        <v>0</v>
      </c>
      <c r="O265" s="211"/>
      <c r="P265" s="212" t="str">
        <f>IF($J265="","",VLOOKUP($J265,'Tong hop'!$B$10:$L$19999,10,0))</f>
        <v/>
      </c>
      <c r="Q265" s="213" t="str">
        <f>IF($J265="","",VLOOKUP($J265,'Tong hop'!$B$10:$L$19999,11,0))</f>
        <v/>
      </c>
      <c r="R265" s="214"/>
      <c r="S265" s="214"/>
      <c r="T265" s="214"/>
      <c r="U265" s="214"/>
      <c r="V265" s="214"/>
      <c r="W265" s="214"/>
      <c r="X265" s="214"/>
      <c r="Y265" s="214"/>
      <c r="Z265" s="214"/>
    </row>
    <row r="266" ht="18.75" customHeight="1">
      <c r="A266" s="201"/>
      <c r="B266" s="218"/>
      <c r="C266" s="204"/>
      <c r="D266" s="204"/>
      <c r="E266" s="205" t="str">
        <f>IF($D266="","",VLOOKUP($D266,DMKH!$A$6:$D$20000,2,0))</f>
        <v/>
      </c>
      <c r="F266" s="205" t="str">
        <f>IF($D266="","",VLOOKUP($D266,DMKH!$A$6:$D$20000,3,0))</f>
        <v/>
      </c>
      <c r="G266" s="205" t="str">
        <f>IF($D266="","",VLOOKUP($D266,DMKH!$A$6:$D$20000,4,0))</f>
        <v/>
      </c>
      <c r="H266" s="207"/>
      <c r="I266" s="207"/>
      <c r="J266" s="201"/>
      <c r="K266" s="205" t="str">
        <f>IF($J266="","",VLOOKUP($J266,'Tong hop'!$B$10:$P$19999,2,0))</f>
        <v/>
      </c>
      <c r="L266" s="208" t="str">
        <f>IF($J266="","",VLOOKUP($J266,'Tong hop'!$B$10:$P$19999,3,0))</f>
        <v/>
      </c>
      <c r="M266" s="209"/>
      <c r="N266" s="210">
        <f t="shared" si="2"/>
        <v>0</v>
      </c>
      <c r="O266" s="211"/>
      <c r="P266" s="212" t="str">
        <f>IF($J266="","",VLOOKUP($J266,'Tong hop'!$B$10:$L$19999,10,0))</f>
        <v/>
      </c>
      <c r="Q266" s="213" t="str">
        <f>IF($J266="","",VLOOKUP($J266,'Tong hop'!$B$10:$L$19999,11,0))</f>
        <v/>
      </c>
      <c r="R266" s="214"/>
      <c r="S266" s="214"/>
      <c r="T266" s="214"/>
      <c r="U266" s="214"/>
      <c r="V266" s="214"/>
      <c r="W266" s="214"/>
      <c r="X266" s="214"/>
      <c r="Y266" s="214"/>
      <c r="Z266" s="214"/>
    </row>
    <row r="267" ht="18.75" customHeight="1">
      <c r="A267" s="201"/>
      <c r="B267" s="218"/>
      <c r="C267" s="204"/>
      <c r="D267" s="204"/>
      <c r="E267" s="205" t="str">
        <f>IF($D267="","",VLOOKUP($D267,DMKH!$A$6:$D$20000,2,0))</f>
        <v/>
      </c>
      <c r="F267" s="205" t="str">
        <f>IF($D267="","",VLOOKUP($D267,DMKH!$A$6:$D$20000,3,0))</f>
        <v/>
      </c>
      <c r="G267" s="205" t="str">
        <f>IF($D267="","",VLOOKUP($D267,DMKH!$A$6:$D$20000,4,0))</f>
        <v/>
      </c>
      <c r="H267" s="207"/>
      <c r="I267" s="207"/>
      <c r="J267" s="201"/>
      <c r="K267" s="205" t="str">
        <f>IF($J267="","",VLOOKUP($J267,'Tong hop'!$B$10:$P$19999,2,0))</f>
        <v/>
      </c>
      <c r="L267" s="208" t="str">
        <f>IF($J267="","",VLOOKUP($J267,'Tong hop'!$B$10:$P$19999,3,0))</f>
        <v/>
      </c>
      <c r="M267" s="209"/>
      <c r="N267" s="210">
        <f t="shared" si="2"/>
        <v>0</v>
      </c>
      <c r="O267" s="211"/>
      <c r="P267" s="212" t="str">
        <f>IF($J267="","",VLOOKUP($J267,'Tong hop'!$B$10:$L$19999,10,0))</f>
        <v/>
      </c>
      <c r="Q267" s="213" t="str">
        <f>IF($J267="","",VLOOKUP($J267,'Tong hop'!$B$10:$L$19999,11,0))</f>
        <v/>
      </c>
      <c r="R267" s="214"/>
      <c r="S267" s="214"/>
      <c r="T267" s="214"/>
      <c r="U267" s="214"/>
      <c r="V267" s="214"/>
      <c r="W267" s="214"/>
      <c r="X267" s="214"/>
      <c r="Y267" s="214"/>
      <c r="Z267" s="214"/>
    </row>
    <row r="268" ht="18.75" customHeight="1">
      <c r="A268" s="201"/>
      <c r="B268" s="218"/>
      <c r="C268" s="204"/>
      <c r="D268" s="204"/>
      <c r="E268" s="205" t="str">
        <f>IF($D268="","",VLOOKUP($D268,DMKH!$A$6:$D$20000,2,0))</f>
        <v/>
      </c>
      <c r="F268" s="205" t="str">
        <f>IF($D268="","",VLOOKUP($D268,DMKH!$A$6:$D$20000,3,0))</f>
        <v/>
      </c>
      <c r="G268" s="205" t="str">
        <f>IF($D268="","",VLOOKUP($D268,DMKH!$A$6:$D$20000,4,0))</f>
        <v/>
      </c>
      <c r="H268" s="207"/>
      <c r="I268" s="207"/>
      <c r="J268" s="201"/>
      <c r="K268" s="205" t="str">
        <f>IF($J268="","",VLOOKUP($J268,'Tong hop'!$B$10:$P$19999,2,0))</f>
        <v/>
      </c>
      <c r="L268" s="208" t="str">
        <f>IF($J268="","",VLOOKUP($J268,'Tong hop'!$B$10:$P$19999,3,0))</f>
        <v/>
      </c>
      <c r="M268" s="209"/>
      <c r="N268" s="210">
        <f t="shared" si="2"/>
        <v>0</v>
      </c>
      <c r="O268" s="211"/>
      <c r="P268" s="212" t="str">
        <f>IF($J268="","",VLOOKUP($J268,'Tong hop'!$B$10:$L$19999,10,0))</f>
        <v/>
      </c>
      <c r="Q268" s="213" t="str">
        <f>IF($J268="","",VLOOKUP($J268,'Tong hop'!$B$10:$L$19999,11,0))</f>
        <v/>
      </c>
      <c r="R268" s="214"/>
      <c r="S268" s="214"/>
      <c r="T268" s="214"/>
      <c r="U268" s="214"/>
      <c r="V268" s="214"/>
      <c r="W268" s="214"/>
      <c r="X268" s="214"/>
      <c r="Y268" s="214"/>
      <c r="Z268" s="214"/>
    </row>
    <row r="269" ht="18.75" customHeight="1">
      <c r="A269" s="201"/>
      <c r="B269" s="218"/>
      <c r="C269" s="204"/>
      <c r="D269" s="204"/>
      <c r="E269" s="205" t="str">
        <f>IF($D269="","",VLOOKUP($D269,DMKH!$A$6:$D$20000,2,0))</f>
        <v/>
      </c>
      <c r="F269" s="205" t="str">
        <f>IF($D269="","",VLOOKUP($D269,DMKH!$A$6:$D$20000,3,0))</f>
        <v/>
      </c>
      <c r="G269" s="205" t="str">
        <f>IF($D269="","",VLOOKUP($D269,DMKH!$A$6:$D$20000,4,0))</f>
        <v/>
      </c>
      <c r="H269" s="207"/>
      <c r="I269" s="207"/>
      <c r="J269" s="201"/>
      <c r="K269" s="205" t="str">
        <f>IF($J269="","",VLOOKUP($J269,'Tong hop'!$B$10:$P$19999,2,0))</f>
        <v/>
      </c>
      <c r="L269" s="208" t="str">
        <f>IF($J269="","",VLOOKUP($J269,'Tong hop'!$B$10:$P$19999,3,0))</f>
        <v/>
      </c>
      <c r="M269" s="209"/>
      <c r="N269" s="210">
        <f t="shared" si="2"/>
        <v>0</v>
      </c>
      <c r="O269" s="211"/>
      <c r="P269" s="212" t="str">
        <f>IF($J269="","",VLOOKUP($J269,'Tong hop'!$B$10:$L$19999,10,0))</f>
        <v/>
      </c>
      <c r="Q269" s="213" t="str">
        <f>IF($J269="","",VLOOKUP($J269,'Tong hop'!$B$10:$L$19999,11,0))</f>
        <v/>
      </c>
      <c r="R269" s="214"/>
      <c r="S269" s="214"/>
      <c r="T269" s="214"/>
      <c r="U269" s="214"/>
      <c r="V269" s="214"/>
      <c r="W269" s="214"/>
      <c r="X269" s="214"/>
      <c r="Y269" s="214"/>
      <c r="Z269" s="214"/>
    </row>
    <row r="270" ht="18.75" customHeight="1">
      <c r="A270" s="201"/>
      <c r="B270" s="218"/>
      <c r="C270" s="204"/>
      <c r="D270" s="204"/>
      <c r="E270" s="205" t="str">
        <f>IF($D270="","",VLOOKUP($D270,DMKH!$A$6:$D$20000,2,0))</f>
        <v/>
      </c>
      <c r="F270" s="205" t="str">
        <f>IF($D270="","",VLOOKUP($D270,DMKH!$A$6:$D$20000,3,0))</f>
        <v/>
      </c>
      <c r="G270" s="205" t="str">
        <f>IF($D270="","",VLOOKUP($D270,DMKH!$A$6:$D$20000,4,0))</f>
        <v/>
      </c>
      <c r="H270" s="207"/>
      <c r="I270" s="207"/>
      <c r="J270" s="201"/>
      <c r="K270" s="205" t="str">
        <f>IF($J270="","",VLOOKUP($J270,'Tong hop'!$B$10:$P$19999,2,0))</f>
        <v/>
      </c>
      <c r="L270" s="208" t="str">
        <f>IF($J270="","",VLOOKUP($J270,'Tong hop'!$B$10:$P$19999,3,0))</f>
        <v/>
      </c>
      <c r="M270" s="209"/>
      <c r="N270" s="210">
        <f t="shared" si="2"/>
        <v>0</v>
      </c>
      <c r="O270" s="211"/>
      <c r="P270" s="212" t="str">
        <f>IF($J270="","",VLOOKUP($J270,'Tong hop'!$B$10:$L$19999,10,0))</f>
        <v/>
      </c>
      <c r="Q270" s="213" t="str">
        <f>IF($J270="","",VLOOKUP($J270,'Tong hop'!$B$10:$L$19999,11,0))</f>
        <v/>
      </c>
      <c r="R270" s="214"/>
      <c r="S270" s="214"/>
      <c r="T270" s="214"/>
      <c r="U270" s="214"/>
      <c r="V270" s="214"/>
      <c r="W270" s="214"/>
      <c r="X270" s="214"/>
      <c r="Y270" s="214"/>
      <c r="Z270" s="214"/>
    </row>
    <row r="271" ht="18.75" customHeight="1">
      <c r="A271" s="201"/>
      <c r="B271" s="218"/>
      <c r="C271" s="204"/>
      <c r="D271" s="204"/>
      <c r="E271" s="205" t="str">
        <f>IF($D271="","",VLOOKUP($D271,DMKH!$A$6:$D$20000,2,0))</f>
        <v/>
      </c>
      <c r="F271" s="205" t="str">
        <f>IF($D271="","",VLOOKUP($D271,DMKH!$A$6:$D$20000,3,0))</f>
        <v/>
      </c>
      <c r="G271" s="205" t="str">
        <f>IF($D271="","",VLOOKUP($D271,DMKH!$A$6:$D$20000,4,0))</f>
        <v/>
      </c>
      <c r="H271" s="207"/>
      <c r="I271" s="207"/>
      <c r="J271" s="201"/>
      <c r="K271" s="205" t="str">
        <f>IF($J271="","",VLOOKUP($J271,'Tong hop'!$B$10:$P$19999,2,0))</f>
        <v/>
      </c>
      <c r="L271" s="208" t="str">
        <f>IF($J271="","",VLOOKUP($J271,'Tong hop'!$B$10:$P$19999,3,0))</f>
        <v/>
      </c>
      <c r="M271" s="209"/>
      <c r="N271" s="210">
        <f t="shared" si="2"/>
        <v>0</v>
      </c>
      <c r="O271" s="211"/>
      <c r="P271" s="212" t="str">
        <f>IF($J271="","",VLOOKUP($J271,'Tong hop'!$B$10:$L$19999,10,0))</f>
        <v/>
      </c>
      <c r="Q271" s="213" t="str">
        <f>IF($J271="","",VLOOKUP($J271,'Tong hop'!$B$10:$L$19999,11,0))</f>
        <v/>
      </c>
      <c r="R271" s="214"/>
      <c r="S271" s="214"/>
      <c r="T271" s="214"/>
      <c r="U271" s="214"/>
      <c r="V271" s="214"/>
      <c r="W271" s="214"/>
      <c r="X271" s="214"/>
      <c r="Y271" s="214"/>
      <c r="Z271" s="214"/>
    </row>
    <row r="272" ht="18.75" customHeight="1">
      <c r="A272" s="201"/>
      <c r="B272" s="218"/>
      <c r="C272" s="204"/>
      <c r="D272" s="204"/>
      <c r="E272" s="205" t="str">
        <f>IF($D272="","",VLOOKUP($D272,DMKH!$A$6:$D$20000,2,0))</f>
        <v/>
      </c>
      <c r="F272" s="205" t="str">
        <f>IF($D272="","",VLOOKUP($D272,DMKH!$A$6:$D$20000,3,0))</f>
        <v/>
      </c>
      <c r="G272" s="205" t="str">
        <f>IF($D272="","",VLOOKUP($D272,DMKH!$A$6:$D$20000,4,0))</f>
        <v/>
      </c>
      <c r="H272" s="207"/>
      <c r="I272" s="207"/>
      <c r="J272" s="201"/>
      <c r="K272" s="205" t="str">
        <f>IF($J272="","",VLOOKUP($J272,'Tong hop'!$B$10:$P$19999,2,0))</f>
        <v/>
      </c>
      <c r="L272" s="208" t="str">
        <f>IF($J272="","",VLOOKUP($J272,'Tong hop'!$B$10:$P$19999,3,0))</f>
        <v/>
      </c>
      <c r="M272" s="209"/>
      <c r="N272" s="210">
        <f t="shared" si="2"/>
        <v>0</v>
      </c>
      <c r="O272" s="211"/>
      <c r="P272" s="212" t="str">
        <f>IF($J272="","",VLOOKUP($J272,'Tong hop'!$B$10:$L$19999,10,0))</f>
        <v/>
      </c>
      <c r="Q272" s="213" t="str">
        <f>IF($J272="","",VLOOKUP($J272,'Tong hop'!$B$10:$L$19999,11,0))</f>
        <v/>
      </c>
      <c r="R272" s="214"/>
      <c r="S272" s="214"/>
      <c r="T272" s="214"/>
      <c r="U272" s="214"/>
      <c r="V272" s="214"/>
      <c r="W272" s="214"/>
      <c r="X272" s="214"/>
      <c r="Y272" s="214"/>
      <c r="Z272" s="214"/>
    </row>
    <row r="273" ht="18.75" customHeight="1">
      <c r="A273" s="201"/>
      <c r="B273" s="218"/>
      <c r="C273" s="204"/>
      <c r="D273" s="204"/>
      <c r="E273" s="205" t="str">
        <f>IF($D273="","",VLOOKUP($D273,DMKH!$A$6:$D$20000,2,0))</f>
        <v/>
      </c>
      <c r="F273" s="205" t="str">
        <f>IF($D273="","",VLOOKUP($D273,DMKH!$A$6:$D$20000,3,0))</f>
        <v/>
      </c>
      <c r="G273" s="205" t="str">
        <f>IF($D273="","",VLOOKUP($D273,DMKH!$A$6:$D$20000,4,0))</f>
        <v/>
      </c>
      <c r="H273" s="207"/>
      <c r="I273" s="207"/>
      <c r="J273" s="201"/>
      <c r="K273" s="205" t="str">
        <f>IF($J273="","",VLOOKUP($J273,'Tong hop'!$B$10:$P$19999,2,0))</f>
        <v/>
      </c>
      <c r="L273" s="208" t="str">
        <f>IF($J273="","",VLOOKUP($J273,'Tong hop'!$B$10:$P$19999,3,0))</f>
        <v/>
      </c>
      <c r="M273" s="209"/>
      <c r="N273" s="210">
        <f t="shared" si="2"/>
        <v>0</v>
      </c>
      <c r="O273" s="211"/>
      <c r="P273" s="212" t="str">
        <f>IF($J273="","",VLOOKUP($J273,'Tong hop'!$B$10:$L$19999,10,0))</f>
        <v/>
      </c>
      <c r="Q273" s="213" t="str">
        <f>IF($J273="","",VLOOKUP($J273,'Tong hop'!$B$10:$L$19999,11,0))</f>
        <v/>
      </c>
      <c r="R273" s="214"/>
      <c r="S273" s="214"/>
      <c r="T273" s="214"/>
      <c r="U273" s="214"/>
      <c r="V273" s="214"/>
      <c r="W273" s="214"/>
      <c r="X273" s="214"/>
      <c r="Y273" s="214"/>
      <c r="Z273" s="214"/>
    </row>
    <row r="274" ht="18.75" customHeight="1">
      <c r="A274" s="201"/>
      <c r="B274" s="218"/>
      <c r="C274" s="204"/>
      <c r="D274" s="204"/>
      <c r="E274" s="205" t="str">
        <f>IF($D274="","",VLOOKUP($D274,DMKH!$A$6:$D$20000,2,0))</f>
        <v/>
      </c>
      <c r="F274" s="205" t="str">
        <f>IF($D274="","",VLOOKUP($D274,DMKH!$A$6:$D$20000,3,0))</f>
        <v/>
      </c>
      <c r="G274" s="205" t="str">
        <f>IF($D274="","",VLOOKUP($D274,DMKH!$A$6:$D$20000,4,0))</f>
        <v/>
      </c>
      <c r="H274" s="207"/>
      <c r="I274" s="207"/>
      <c r="J274" s="201"/>
      <c r="K274" s="205" t="str">
        <f>IF($J274="","",VLOOKUP($J274,'Tong hop'!$B$10:$P$19999,2,0))</f>
        <v/>
      </c>
      <c r="L274" s="208" t="str">
        <f>IF($J274="","",VLOOKUP($J274,'Tong hop'!$B$10:$P$19999,3,0))</f>
        <v/>
      </c>
      <c r="M274" s="209"/>
      <c r="N274" s="210">
        <f t="shared" si="2"/>
        <v>0</v>
      </c>
      <c r="O274" s="211"/>
      <c r="P274" s="212" t="str">
        <f>IF($J274="","",VLOOKUP($J274,'Tong hop'!$B$10:$L$19999,10,0))</f>
        <v/>
      </c>
      <c r="Q274" s="213" t="str">
        <f>IF($J274="","",VLOOKUP($J274,'Tong hop'!$B$10:$L$19999,11,0))</f>
        <v/>
      </c>
      <c r="R274" s="214"/>
      <c r="S274" s="214"/>
      <c r="T274" s="214"/>
      <c r="U274" s="214"/>
      <c r="V274" s="214"/>
      <c r="W274" s="214"/>
      <c r="X274" s="214"/>
      <c r="Y274" s="214"/>
      <c r="Z274" s="214"/>
    </row>
    <row r="275" ht="18.75" customHeight="1">
      <c r="A275" s="201"/>
      <c r="B275" s="218"/>
      <c r="C275" s="204"/>
      <c r="D275" s="204"/>
      <c r="E275" s="205" t="str">
        <f>IF($D275="","",VLOOKUP($D275,DMKH!$A$6:$D$20000,2,0))</f>
        <v/>
      </c>
      <c r="F275" s="205" t="str">
        <f>IF($D275="","",VLOOKUP($D275,DMKH!$A$6:$D$20000,3,0))</f>
        <v/>
      </c>
      <c r="G275" s="205" t="str">
        <f>IF($D275="","",VLOOKUP($D275,DMKH!$A$6:$D$20000,4,0))</f>
        <v/>
      </c>
      <c r="H275" s="207"/>
      <c r="I275" s="207"/>
      <c r="J275" s="201"/>
      <c r="K275" s="205" t="str">
        <f>IF($J275="","",VLOOKUP($J275,'Tong hop'!$B$10:$P$19999,2,0))</f>
        <v/>
      </c>
      <c r="L275" s="208" t="str">
        <f>IF($J275="","",VLOOKUP($J275,'Tong hop'!$B$10:$P$19999,3,0))</f>
        <v/>
      </c>
      <c r="M275" s="209"/>
      <c r="N275" s="210">
        <f t="shared" si="2"/>
        <v>0</v>
      </c>
      <c r="O275" s="211"/>
      <c r="P275" s="212" t="str">
        <f>IF($J275="","",VLOOKUP($J275,'Tong hop'!$B$10:$L$19999,10,0))</f>
        <v/>
      </c>
      <c r="Q275" s="213" t="str">
        <f>IF($J275="","",VLOOKUP($J275,'Tong hop'!$B$10:$L$19999,11,0))</f>
        <v/>
      </c>
      <c r="R275" s="214"/>
      <c r="S275" s="214"/>
      <c r="T275" s="214"/>
      <c r="U275" s="214"/>
      <c r="V275" s="214"/>
      <c r="W275" s="214"/>
      <c r="X275" s="214"/>
      <c r="Y275" s="214"/>
      <c r="Z275" s="214"/>
    </row>
    <row r="276" ht="18.75" customHeight="1">
      <c r="A276" s="201"/>
      <c r="B276" s="218"/>
      <c r="C276" s="204"/>
      <c r="D276" s="204"/>
      <c r="E276" s="205" t="str">
        <f>IF($D276="","",VLOOKUP($D276,DMKH!$A$6:$D$20000,2,0))</f>
        <v/>
      </c>
      <c r="F276" s="205" t="str">
        <f>IF($D276="","",VLOOKUP($D276,DMKH!$A$6:$D$20000,3,0))</f>
        <v/>
      </c>
      <c r="G276" s="205" t="str">
        <f>IF($D276="","",VLOOKUP($D276,DMKH!$A$6:$D$20000,4,0))</f>
        <v/>
      </c>
      <c r="H276" s="207"/>
      <c r="I276" s="207"/>
      <c r="J276" s="201"/>
      <c r="K276" s="205" t="str">
        <f>IF($J276="","",VLOOKUP($J276,'Tong hop'!$B$10:$P$19999,2,0))</f>
        <v/>
      </c>
      <c r="L276" s="208" t="str">
        <f>IF($J276="","",VLOOKUP($J276,'Tong hop'!$B$10:$P$19999,3,0))</f>
        <v/>
      </c>
      <c r="M276" s="209"/>
      <c r="N276" s="210">
        <f t="shared" si="2"/>
        <v>0</v>
      </c>
      <c r="O276" s="211"/>
      <c r="P276" s="212" t="str">
        <f>IF($J276="","",VLOOKUP($J276,'Tong hop'!$B$10:$L$19999,10,0))</f>
        <v/>
      </c>
      <c r="Q276" s="213" t="str">
        <f>IF($J276="","",VLOOKUP($J276,'Tong hop'!$B$10:$L$19999,11,0))</f>
        <v/>
      </c>
      <c r="R276" s="214"/>
      <c r="S276" s="214"/>
      <c r="T276" s="214"/>
      <c r="U276" s="214"/>
      <c r="V276" s="214"/>
      <c r="W276" s="214"/>
      <c r="X276" s="214"/>
      <c r="Y276" s="214"/>
      <c r="Z276" s="214"/>
    </row>
    <row r="277" ht="18.75" customHeight="1">
      <c r="A277" s="201"/>
      <c r="B277" s="218"/>
      <c r="C277" s="204"/>
      <c r="D277" s="204"/>
      <c r="E277" s="205" t="str">
        <f>IF($D277="","",VLOOKUP($D277,DMKH!$A$6:$D$20000,2,0))</f>
        <v/>
      </c>
      <c r="F277" s="205" t="str">
        <f>IF($D277="","",VLOOKUP($D277,DMKH!$A$6:$D$20000,3,0))</f>
        <v/>
      </c>
      <c r="G277" s="205" t="str">
        <f>IF($D277="","",VLOOKUP($D277,DMKH!$A$6:$D$20000,4,0))</f>
        <v/>
      </c>
      <c r="H277" s="207"/>
      <c r="I277" s="207"/>
      <c r="J277" s="201"/>
      <c r="K277" s="205" t="str">
        <f>IF($J277="","",VLOOKUP($J277,'Tong hop'!$B$10:$P$19999,2,0))</f>
        <v/>
      </c>
      <c r="L277" s="208" t="str">
        <f>IF($J277="","",VLOOKUP($J277,'Tong hop'!$B$10:$P$19999,3,0))</f>
        <v/>
      </c>
      <c r="M277" s="209"/>
      <c r="N277" s="210">
        <f t="shared" si="2"/>
        <v>0</v>
      </c>
      <c r="O277" s="211"/>
      <c r="P277" s="212" t="str">
        <f>IF($J277="","",VLOOKUP($J277,'Tong hop'!$B$10:$L$19999,10,0))</f>
        <v/>
      </c>
      <c r="Q277" s="213" t="str">
        <f>IF($J277="","",VLOOKUP($J277,'Tong hop'!$B$10:$L$19999,11,0))</f>
        <v/>
      </c>
      <c r="R277" s="214"/>
      <c r="S277" s="214"/>
      <c r="T277" s="214"/>
      <c r="U277" s="214"/>
      <c r="V277" s="214"/>
      <c r="W277" s="214"/>
      <c r="X277" s="214"/>
      <c r="Y277" s="214"/>
      <c r="Z277" s="214"/>
    </row>
    <row r="278" ht="18.75" customHeight="1">
      <c r="A278" s="201"/>
      <c r="B278" s="218"/>
      <c r="C278" s="204"/>
      <c r="D278" s="204"/>
      <c r="E278" s="205" t="str">
        <f>IF($D278="","",VLOOKUP($D278,DMKH!$A$6:$D$20000,2,0))</f>
        <v/>
      </c>
      <c r="F278" s="205" t="str">
        <f>IF($D278="","",VLOOKUP($D278,DMKH!$A$6:$D$20000,3,0))</f>
        <v/>
      </c>
      <c r="G278" s="205" t="str">
        <f>IF($D278="","",VLOOKUP($D278,DMKH!$A$6:$D$20000,4,0))</f>
        <v/>
      </c>
      <c r="H278" s="207"/>
      <c r="I278" s="207"/>
      <c r="J278" s="201"/>
      <c r="K278" s="205" t="str">
        <f>IF($J278="","",VLOOKUP($J278,'Tong hop'!$B$10:$P$19999,2,0))</f>
        <v/>
      </c>
      <c r="L278" s="208" t="str">
        <f>IF($J278="","",VLOOKUP($J278,'Tong hop'!$B$10:$P$19999,3,0))</f>
        <v/>
      </c>
      <c r="M278" s="209"/>
      <c r="N278" s="210">
        <f t="shared" si="2"/>
        <v>0</v>
      </c>
      <c r="O278" s="211"/>
      <c r="P278" s="212" t="str">
        <f>IF($J278="","",VLOOKUP($J278,'Tong hop'!$B$10:$L$19999,10,0))</f>
        <v/>
      </c>
      <c r="Q278" s="213" t="str">
        <f>IF($J278="","",VLOOKUP($J278,'Tong hop'!$B$10:$L$19999,11,0))</f>
        <v/>
      </c>
      <c r="R278" s="214"/>
      <c r="S278" s="214"/>
      <c r="T278" s="214"/>
      <c r="U278" s="214"/>
      <c r="V278" s="214"/>
      <c r="W278" s="214"/>
      <c r="X278" s="214"/>
      <c r="Y278" s="214"/>
      <c r="Z278" s="214"/>
    </row>
    <row r="279" ht="18.75" customHeight="1">
      <c r="A279" s="201"/>
      <c r="B279" s="218"/>
      <c r="C279" s="204"/>
      <c r="D279" s="204"/>
      <c r="E279" s="205" t="str">
        <f>IF($D279="","",VLOOKUP($D279,DMKH!$A$6:$D$20000,2,0))</f>
        <v/>
      </c>
      <c r="F279" s="205" t="str">
        <f>IF($D279="","",VLOOKUP($D279,DMKH!$A$6:$D$20000,3,0))</f>
        <v/>
      </c>
      <c r="G279" s="205" t="str">
        <f>IF($D279="","",VLOOKUP($D279,DMKH!$A$6:$D$20000,4,0))</f>
        <v/>
      </c>
      <c r="H279" s="207"/>
      <c r="I279" s="207"/>
      <c r="J279" s="201"/>
      <c r="K279" s="205" t="str">
        <f>IF($J279="","",VLOOKUP($J279,'Tong hop'!$B$10:$P$19999,2,0))</f>
        <v/>
      </c>
      <c r="L279" s="208" t="str">
        <f>IF($J279="","",VLOOKUP($J279,'Tong hop'!$B$10:$P$19999,3,0))</f>
        <v/>
      </c>
      <c r="M279" s="209"/>
      <c r="N279" s="210">
        <f t="shared" si="2"/>
        <v>0</v>
      </c>
      <c r="O279" s="211"/>
      <c r="P279" s="212" t="str">
        <f>IF($J279="","",VLOOKUP($J279,'Tong hop'!$B$10:$L$19999,10,0))</f>
        <v/>
      </c>
      <c r="Q279" s="213" t="str">
        <f>IF($J279="","",VLOOKUP($J279,'Tong hop'!$B$10:$L$19999,11,0))</f>
        <v/>
      </c>
      <c r="R279" s="214"/>
      <c r="S279" s="214"/>
      <c r="T279" s="214"/>
      <c r="U279" s="214"/>
      <c r="V279" s="214"/>
      <c r="W279" s="214"/>
      <c r="X279" s="214"/>
      <c r="Y279" s="214"/>
      <c r="Z279" s="214"/>
    </row>
    <row r="280" ht="18.75" customHeight="1">
      <c r="A280" s="201"/>
      <c r="B280" s="218"/>
      <c r="C280" s="204"/>
      <c r="D280" s="204"/>
      <c r="E280" s="205" t="str">
        <f>IF($D280="","",VLOOKUP($D280,DMKH!$A$6:$D$20000,2,0))</f>
        <v/>
      </c>
      <c r="F280" s="205" t="str">
        <f>IF($D280="","",VLOOKUP($D280,DMKH!$A$6:$D$20000,3,0))</f>
        <v/>
      </c>
      <c r="G280" s="205" t="str">
        <f>IF($D280="","",VLOOKUP($D280,DMKH!$A$6:$D$20000,4,0))</f>
        <v/>
      </c>
      <c r="H280" s="207"/>
      <c r="I280" s="207"/>
      <c r="J280" s="201"/>
      <c r="K280" s="205" t="str">
        <f>IF($J280="","",VLOOKUP($J280,'Tong hop'!$B$10:$P$19999,2,0))</f>
        <v/>
      </c>
      <c r="L280" s="208" t="str">
        <f>IF($J280="","",VLOOKUP($J280,'Tong hop'!$B$10:$P$19999,3,0))</f>
        <v/>
      </c>
      <c r="M280" s="209"/>
      <c r="N280" s="210">
        <f t="shared" si="2"/>
        <v>0</v>
      </c>
      <c r="O280" s="211"/>
      <c r="P280" s="212" t="str">
        <f>IF($J280="","",VLOOKUP($J280,'Tong hop'!$B$10:$L$19999,10,0))</f>
        <v/>
      </c>
      <c r="Q280" s="213" t="str">
        <f>IF($J280="","",VLOOKUP($J280,'Tong hop'!$B$10:$L$19999,11,0))</f>
        <v/>
      </c>
      <c r="R280" s="214"/>
      <c r="S280" s="214"/>
      <c r="T280" s="214"/>
      <c r="U280" s="214"/>
      <c r="V280" s="214"/>
      <c r="W280" s="214"/>
      <c r="X280" s="214"/>
      <c r="Y280" s="214"/>
      <c r="Z280" s="214"/>
    </row>
    <row r="281" ht="18.75" customHeight="1">
      <c r="A281" s="201"/>
      <c r="B281" s="218"/>
      <c r="C281" s="204"/>
      <c r="D281" s="204"/>
      <c r="E281" s="205" t="str">
        <f>IF($D281="","",VLOOKUP($D281,DMKH!$A$6:$D$20000,2,0))</f>
        <v/>
      </c>
      <c r="F281" s="205" t="str">
        <f>IF($D281="","",VLOOKUP($D281,DMKH!$A$6:$D$20000,3,0))</f>
        <v/>
      </c>
      <c r="G281" s="205" t="str">
        <f>IF($D281="","",VLOOKUP($D281,DMKH!$A$6:$D$20000,4,0))</f>
        <v/>
      </c>
      <c r="H281" s="207"/>
      <c r="I281" s="207"/>
      <c r="J281" s="201"/>
      <c r="K281" s="205" t="str">
        <f>IF($J281="","",VLOOKUP($J281,'Tong hop'!$B$10:$P$19999,2,0))</f>
        <v/>
      </c>
      <c r="L281" s="208" t="str">
        <f>IF($J281="","",VLOOKUP($J281,'Tong hop'!$B$10:$P$19999,3,0))</f>
        <v/>
      </c>
      <c r="M281" s="209"/>
      <c r="N281" s="210">
        <f t="shared" si="2"/>
        <v>0</v>
      </c>
      <c r="O281" s="211"/>
      <c r="P281" s="212" t="str">
        <f>IF($J281="","",VLOOKUP($J281,'Tong hop'!$B$10:$L$19999,10,0))</f>
        <v/>
      </c>
      <c r="Q281" s="213" t="str">
        <f>IF($J281="","",VLOOKUP($J281,'Tong hop'!$B$10:$L$19999,11,0))</f>
        <v/>
      </c>
      <c r="R281" s="214"/>
      <c r="S281" s="214"/>
      <c r="T281" s="214"/>
      <c r="U281" s="214"/>
      <c r="V281" s="214"/>
      <c r="W281" s="214"/>
      <c r="X281" s="214"/>
      <c r="Y281" s="214"/>
      <c r="Z281" s="214"/>
    </row>
    <row r="282" ht="18.75" customHeight="1">
      <c r="A282" s="201"/>
      <c r="B282" s="218"/>
      <c r="C282" s="204"/>
      <c r="D282" s="204"/>
      <c r="E282" s="205" t="str">
        <f>IF($D282="","",VLOOKUP($D282,DMKH!$A$6:$D$20000,2,0))</f>
        <v/>
      </c>
      <c r="F282" s="205" t="str">
        <f>IF($D282="","",VLOOKUP($D282,DMKH!$A$6:$D$20000,3,0))</f>
        <v/>
      </c>
      <c r="G282" s="205" t="str">
        <f>IF($D282="","",VLOOKUP($D282,DMKH!$A$6:$D$20000,4,0))</f>
        <v/>
      </c>
      <c r="H282" s="207"/>
      <c r="I282" s="207"/>
      <c r="J282" s="201"/>
      <c r="K282" s="205" t="str">
        <f>IF($J282="","",VLOOKUP($J282,'Tong hop'!$B$10:$P$19999,2,0))</f>
        <v/>
      </c>
      <c r="L282" s="208" t="str">
        <f>IF($J282="","",VLOOKUP($J282,'Tong hop'!$B$10:$P$19999,3,0))</f>
        <v/>
      </c>
      <c r="M282" s="209"/>
      <c r="N282" s="210">
        <f t="shared" si="2"/>
        <v>0</v>
      </c>
      <c r="O282" s="211"/>
      <c r="P282" s="212" t="str">
        <f>IF($J282="","",VLOOKUP($J282,'Tong hop'!$B$10:$L$19999,10,0))</f>
        <v/>
      </c>
      <c r="Q282" s="213" t="str">
        <f>IF($J282="","",VLOOKUP($J282,'Tong hop'!$B$10:$L$19999,11,0))</f>
        <v/>
      </c>
      <c r="R282" s="214"/>
      <c r="S282" s="214"/>
      <c r="T282" s="214"/>
      <c r="U282" s="214"/>
      <c r="V282" s="214"/>
      <c r="W282" s="214"/>
      <c r="X282" s="214"/>
      <c r="Y282" s="214"/>
      <c r="Z282" s="214"/>
    </row>
    <row r="283" ht="18.75" customHeight="1">
      <c r="A283" s="201"/>
      <c r="B283" s="218"/>
      <c r="C283" s="204"/>
      <c r="D283" s="204"/>
      <c r="E283" s="205" t="str">
        <f>IF($D283="","",VLOOKUP($D283,DMKH!$A$6:$D$20000,2,0))</f>
        <v/>
      </c>
      <c r="F283" s="205" t="str">
        <f>IF($D283="","",VLOOKUP($D283,DMKH!$A$6:$D$20000,3,0))</f>
        <v/>
      </c>
      <c r="G283" s="205" t="str">
        <f>IF($D283="","",VLOOKUP($D283,DMKH!$A$6:$D$20000,4,0))</f>
        <v/>
      </c>
      <c r="H283" s="207"/>
      <c r="I283" s="207"/>
      <c r="J283" s="201"/>
      <c r="K283" s="205" t="str">
        <f>IF($J283="","",VLOOKUP($J283,'Tong hop'!$B$10:$P$19999,2,0))</f>
        <v/>
      </c>
      <c r="L283" s="208" t="str">
        <f>IF($J283="","",VLOOKUP($J283,'Tong hop'!$B$10:$P$19999,3,0))</f>
        <v/>
      </c>
      <c r="M283" s="209"/>
      <c r="N283" s="210">
        <f t="shared" si="2"/>
        <v>0</v>
      </c>
      <c r="O283" s="211"/>
      <c r="P283" s="212" t="str">
        <f>IF($J283="","",VLOOKUP($J283,'Tong hop'!$B$10:$L$19999,10,0))</f>
        <v/>
      </c>
      <c r="Q283" s="213" t="str">
        <f>IF($J283="","",VLOOKUP($J283,'Tong hop'!$B$10:$L$19999,11,0))</f>
        <v/>
      </c>
      <c r="R283" s="214"/>
      <c r="S283" s="214"/>
      <c r="T283" s="214"/>
      <c r="U283" s="214"/>
      <c r="V283" s="214"/>
      <c r="W283" s="214"/>
      <c r="X283" s="214"/>
      <c r="Y283" s="214"/>
      <c r="Z283" s="214"/>
    </row>
    <row r="284" ht="18.75" customHeight="1">
      <c r="A284" s="201"/>
      <c r="B284" s="218"/>
      <c r="C284" s="204"/>
      <c r="D284" s="204"/>
      <c r="E284" s="205" t="str">
        <f>IF($D284="","",VLOOKUP($D284,DMKH!$A$6:$D$20000,2,0))</f>
        <v/>
      </c>
      <c r="F284" s="205" t="str">
        <f>IF($D284="","",VLOOKUP($D284,DMKH!$A$6:$D$20000,3,0))</f>
        <v/>
      </c>
      <c r="G284" s="205" t="str">
        <f>IF($D284="","",VLOOKUP($D284,DMKH!$A$6:$D$20000,4,0))</f>
        <v/>
      </c>
      <c r="H284" s="207"/>
      <c r="I284" s="207"/>
      <c r="J284" s="201"/>
      <c r="K284" s="205" t="str">
        <f>IF($J284="","",VLOOKUP($J284,'Tong hop'!$B$10:$P$19999,2,0))</f>
        <v/>
      </c>
      <c r="L284" s="208" t="str">
        <f>IF($J284="","",VLOOKUP($J284,'Tong hop'!$B$10:$P$19999,3,0))</f>
        <v/>
      </c>
      <c r="M284" s="209"/>
      <c r="N284" s="210">
        <f t="shared" si="2"/>
        <v>0</v>
      </c>
      <c r="O284" s="211"/>
      <c r="P284" s="212" t="str">
        <f>IF($J284="","",VLOOKUP($J284,'Tong hop'!$B$10:$L$19999,10,0))</f>
        <v/>
      </c>
      <c r="Q284" s="213" t="str">
        <f>IF($J284="","",VLOOKUP($J284,'Tong hop'!$B$10:$L$19999,11,0))</f>
        <v/>
      </c>
      <c r="R284" s="214"/>
      <c r="S284" s="214"/>
      <c r="T284" s="214"/>
      <c r="U284" s="214"/>
      <c r="V284" s="214"/>
      <c r="W284" s="214"/>
      <c r="X284" s="214"/>
      <c r="Y284" s="214"/>
      <c r="Z284" s="214"/>
    </row>
    <row r="285" ht="18.75" customHeight="1">
      <c r="A285" s="201"/>
      <c r="B285" s="218"/>
      <c r="C285" s="204"/>
      <c r="D285" s="204"/>
      <c r="E285" s="205" t="str">
        <f>IF($D285="","",VLOOKUP($D285,DMKH!$A$6:$D$20000,2,0))</f>
        <v/>
      </c>
      <c r="F285" s="205" t="str">
        <f>IF($D285="","",VLOOKUP($D285,DMKH!$A$6:$D$20000,3,0))</f>
        <v/>
      </c>
      <c r="G285" s="205" t="str">
        <f>IF($D285="","",VLOOKUP($D285,DMKH!$A$6:$D$20000,4,0))</f>
        <v/>
      </c>
      <c r="H285" s="207"/>
      <c r="I285" s="207"/>
      <c r="J285" s="201"/>
      <c r="K285" s="205" t="str">
        <f>IF($J285="","",VLOOKUP($J285,'Tong hop'!$B$10:$P$19999,2,0))</f>
        <v/>
      </c>
      <c r="L285" s="208" t="str">
        <f>IF($J285="","",VLOOKUP($J285,'Tong hop'!$B$10:$P$19999,3,0))</f>
        <v/>
      </c>
      <c r="M285" s="209"/>
      <c r="N285" s="210">
        <f t="shared" si="2"/>
        <v>0</v>
      </c>
      <c r="O285" s="211"/>
      <c r="P285" s="212" t="str">
        <f>IF($J285="","",VLOOKUP($J285,'Tong hop'!$B$10:$L$19999,10,0))</f>
        <v/>
      </c>
      <c r="Q285" s="213" t="str">
        <f>IF($J285="","",VLOOKUP($J285,'Tong hop'!$B$10:$L$19999,11,0))</f>
        <v/>
      </c>
      <c r="R285" s="214"/>
      <c r="S285" s="214"/>
      <c r="T285" s="214"/>
      <c r="U285" s="214"/>
      <c r="V285" s="214"/>
      <c r="W285" s="214"/>
      <c r="X285" s="214"/>
      <c r="Y285" s="214"/>
      <c r="Z285" s="214"/>
    </row>
    <row r="286" ht="18.75" customHeight="1">
      <c r="A286" s="201"/>
      <c r="B286" s="218"/>
      <c r="C286" s="204"/>
      <c r="D286" s="204"/>
      <c r="E286" s="205" t="str">
        <f>IF($D286="","",VLOOKUP($D286,DMKH!$A$6:$D$20000,2,0))</f>
        <v/>
      </c>
      <c r="F286" s="205" t="str">
        <f>IF($D286="","",VLOOKUP($D286,DMKH!$A$6:$D$20000,3,0))</f>
        <v/>
      </c>
      <c r="G286" s="205" t="str">
        <f>IF($D286="","",VLOOKUP($D286,DMKH!$A$6:$D$20000,4,0))</f>
        <v/>
      </c>
      <c r="H286" s="207"/>
      <c r="I286" s="207"/>
      <c r="J286" s="201"/>
      <c r="K286" s="205" t="str">
        <f>IF($J286="","",VLOOKUP($J286,'Tong hop'!$B$10:$P$19999,2,0))</f>
        <v/>
      </c>
      <c r="L286" s="208" t="str">
        <f>IF($J286="","",VLOOKUP($J286,'Tong hop'!$B$10:$P$19999,3,0))</f>
        <v/>
      </c>
      <c r="M286" s="209"/>
      <c r="N286" s="210">
        <f t="shared" si="2"/>
        <v>0</v>
      </c>
      <c r="O286" s="211"/>
      <c r="P286" s="212" t="str">
        <f>IF($J286="","",VLOOKUP($J286,'Tong hop'!$B$10:$L$19999,10,0))</f>
        <v/>
      </c>
      <c r="Q286" s="213" t="str">
        <f>IF($J286="","",VLOOKUP($J286,'Tong hop'!$B$10:$L$19999,11,0))</f>
        <v/>
      </c>
      <c r="R286" s="214"/>
      <c r="S286" s="214"/>
      <c r="T286" s="214"/>
      <c r="U286" s="214"/>
      <c r="V286" s="214"/>
      <c r="W286" s="214"/>
      <c r="X286" s="214"/>
      <c r="Y286" s="214"/>
      <c r="Z286" s="214"/>
    </row>
    <row r="287" ht="18.75" customHeight="1">
      <c r="A287" s="201"/>
      <c r="B287" s="218"/>
      <c r="C287" s="204"/>
      <c r="D287" s="204"/>
      <c r="E287" s="205" t="str">
        <f>IF($D287="","",VLOOKUP($D287,DMKH!$A$6:$D$20000,2,0))</f>
        <v/>
      </c>
      <c r="F287" s="205" t="str">
        <f>IF($D287="","",VLOOKUP($D287,DMKH!$A$6:$D$20000,3,0))</f>
        <v/>
      </c>
      <c r="G287" s="205" t="str">
        <f>IF($D287="","",VLOOKUP($D287,DMKH!$A$6:$D$20000,4,0))</f>
        <v/>
      </c>
      <c r="H287" s="207"/>
      <c r="I287" s="207"/>
      <c r="J287" s="201"/>
      <c r="K287" s="205" t="str">
        <f>IF($J287="","",VLOOKUP($J287,'Tong hop'!$B$10:$P$19999,2,0))</f>
        <v/>
      </c>
      <c r="L287" s="208" t="str">
        <f>IF($J287="","",VLOOKUP($J287,'Tong hop'!$B$10:$P$19999,3,0))</f>
        <v/>
      </c>
      <c r="M287" s="209"/>
      <c r="N287" s="210">
        <f t="shared" si="2"/>
        <v>0</v>
      </c>
      <c r="O287" s="211"/>
      <c r="P287" s="212" t="str">
        <f>IF($J287="","",VLOOKUP($J287,'Tong hop'!$B$10:$L$19999,10,0))</f>
        <v/>
      </c>
      <c r="Q287" s="213" t="str">
        <f>IF($J287="","",VLOOKUP($J287,'Tong hop'!$B$10:$L$19999,11,0))</f>
        <v/>
      </c>
      <c r="R287" s="214"/>
      <c r="S287" s="214"/>
      <c r="T287" s="214"/>
      <c r="U287" s="214"/>
      <c r="V287" s="214"/>
      <c r="W287" s="214"/>
      <c r="X287" s="214"/>
      <c r="Y287" s="214"/>
      <c r="Z287" s="214"/>
    </row>
    <row r="288" ht="18.75" customHeight="1">
      <c r="A288" s="201"/>
      <c r="B288" s="218"/>
      <c r="C288" s="204"/>
      <c r="D288" s="204"/>
      <c r="E288" s="205" t="str">
        <f>IF($D288="","",VLOOKUP($D288,DMKH!$A$6:$D$20000,2,0))</f>
        <v/>
      </c>
      <c r="F288" s="205" t="str">
        <f>IF($D288="","",VLOOKUP($D288,DMKH!$A$6:$D$20000,3,0))</f>
        <v/>
      </c>
      <c r="G288" s="205" t="str">
        <f>IF($D288="","",VLOOKUP($D288,DMKH!$A$6:$D$20000,4,0))</f>
        <v/>
      </c>
      <c r="H288" s="207"/>
      <c r="I288" s="207"/>
      <c r="J288" s="201"/>
      <c r="K288" s="205" t="str">
        <f>IF($J288="","",VLOOKUP($J288,'Tong hop'!$B$10:$P$19999,2,0))</f>
        <v/>
      </c>
      <c r="L288" s="208" t="str">
        <f>IF($J288="","",VLOOKUP($J288,'Tong hop'!$B$10:$P$19999,3,0))</f>
        <v/>
      </c>
      <c r="M288" s="209"/>
      <c r="N288" s="210">
        <f t="shared" si="2"/>
        <v>0</v>
      </c>
      <c r="O288" s="211"/>
      <c r="P288" s="212" t="str">
        <f>IF($J288="","",VLOOKUP($J288,'Tong hop'!$B$10:$L$19999,10,0))</f>
        <v/>
      </c>
      <c r="Q288" s="213" t="str">
        <f>IF($J288="","",VLOOKUP($J288,'Tong hop'!$B$10:$L$19999,11,0))</f>
        <v/>
      </c>
      <c r="R288" s="214"/>
      <c r="S288" s="214"/>
      <c r="T288" s="214"/>
      <c r="U288" s="214"/>
      <c r="V288" s="214"/>
      <c r="W288" s="214"/>
      <c r="X288" s="214"/>
      <c r="Y288" s="214"/>
      <c r="Z288" s="214"/>
    </row>
    <row r="289" ht="18.75" customHeight="1">
      <c r="A289" s="201"/>
      <c r="B289" s="218"/>
      <c r="C289" s="204"/>
      <c r="D289" s="204"/>
      <c r="E289" s="205" t="str">
        <f>IF($D289="","",VLOOKUP($D289,DMKH!$A$6:$D$20000,2,0))</f>
        <v/>
      </c>
      <c r="F289" s="205" t="str">
        <f>IF($D289="","",VLOOKUP($D289,DMKH!$A$6:$D$20000,3,0))</f>
        <v/>
      </c>
      <c r="G289" s="205" t="str">
        <f>IF($D289="","",VLOOKUP($D289,DMKH!$A$6:$D$20000,4,0))</f>
        <v/>
      </c>
      <c r="H289" s="207"/>
      <c r="I289" s="207"/>
      <c r="J289" s="201"/>
      <c r="K289" s="205" t="str">
        <f>IF($J289="","",VLOOKUP($J289,'Tong hop'!$B$10:$P$19999,2,0))</f>
        <v/>
      </c>
      <c r="L289" s="208" t="str">
        <f>IF($J289="","",VLOOKUP($J289,'Tong hop'!$B$10:$P$19999,3,0))</f>
        <v/>
      </c>
      <c r="M289" s="209"/>
      <c r="N289" s="210">
        <f t="shared" si="2"/>
        <v>0</v>
      </c>
      <c r="O289" s="211"/>
      <c r="P289" s="212" t="str">
        <f>IF($J289="","",VLOOKUP($J289,'Tong hop'!$B$10:$L$19999,10,0))</f>
        <v/>
      </c>
      <c r="Q289" s="213" t="str">
        <f>IF($J289="","",VLOOKUP($J289,'Tong hop'!$B$10:$L$19999,11,0))</f>
        <v/>
      </c>
      <c r="R289" s="214"/>
      <c r="S289" s="214"/>
      <c r="T289" s="214"/>
      <c r="U289" s="214"/>
      <c r="V289" s="214"/>
      <c r="W289" s="214"/>
      <c r="X289" s="214"/>
      <c r="Y289" s="214"/>
      <c r="Z289" s="214"/>
    </row>
    <row r="290" ht="18.75" customHeight="1">
      <c r="A290" s="201"/>
      <c r="B290" s="218"/>
      <c r="C290" s="204"/>
      <c r="D290" s="204"/>
      <c r="E290" s="205" t="str">
        <f>IF($D290="","",VLOOKUP($D290,DMKH!$A$6:$D$20000,2,0))</f>
        <v/>
      </c>
      <c r="F290" s="205" t="str">
        <f>IF($D290="","",VLOOKUP($D290,DMKH!$A$6:$D$20000,3,0))</f>
        <v/>
      </c>
      <c r="G290" s="205" t="str">
        <f>IF($D290="","",VLOOKUP($D290,DMKH!$A$6:$D$20000,4,0))</f>
        <v/>
      </c>
      <c r="H290" s="207"/>
      <c r="I290" s="207"/>
      <c r="J290" s="201"/>
      <c r="K290" s="205" t="str">
        <f>IF($J290="","",VLOOKUP($J290,'Tong hop'!$B$10:$P$19999,2,0))</f>
        <v/>
      </c>
      <c r="L290" s="208" t="str">
        <f>IF($J290="","",VLOOKUP($J290,'Tong hop'!$B$10:$P$19999,3,0))</f>
        <v/>
      </c>
      <c r="M290" s="209"/>
      <c r="N290" s="210">
        <f t="shared" si="2"/>
        <v>0</v>
      </c>
      <c r="O290" s="211"/>
      <c r="P290" s="212" t="str">
        <f>IF($J290="","",VLOOKUP($J290,'Tong hop'!$B$10:$L$19999,10,0))</f>
        <v/>
      </c>
      <c r="Q290" s="213" t="str">
        <f>IF($J290="","",VLOOKUP($J290,'Tong hop'!$B$10:$L$19999,11,0))</f>
        <v/>
      </c>
      <c r="R290" s="214"/>
      <c r="S290" s="214"/>
      <c r="T290" s="214"/>
      <c r="U290" s="214"/>
      <c r="V290" s="214"/>
      <c r="W290" s="214"/>
      <c r="X290" s="214"/>
      <c r="Y290" s="214"/>
      <c r="Z290" s="214"/>
    </row>
    <row r="291" ht="18.75" customHeight="1">
      <c r="A291" s="201"/>
      <c r="B291" s="218"/>
      <c r="C291" s="204"/>
      <c r="D291" s="204"/>
      <c r="E291" s="205" t="str">
        <f>IF($D291="","",VLOOKUP($D291,DMKH!$A$6:$D$20000,2,0))</f>
        <v/>
      </c>
      <c r="F291" s="205" t="str">
        <f>IF($D291="","",VLOOKUP($D291,DMKH!$A$6:$D$20000,3,0))</f>
        <v/>
      </c>
      <c r="G291" s="205" t="str">
        <f>IF($D291="","",VLOOKUP($D291,DMKH!$A$6:$D$20000,4,0))</f>
        <v/>
      </c>
      <c r="H291" s="207"/>
      <c r="I291" s="207"/>
      <c r="J291" s="201"/>
      <c r="K291" s="205" t="str">
        <f>IF($J291="","",VLOOKUP($J291,'Tong hop'!$B$10:$P$19999,2,0))</f>
        <v/>
      </c>
      <c r="L291" s="208" t="str">
        <f>IF($J291="","",VLOOKUP($J291,'Tong hop'!$B$10:$P$19999,3,0))</f>
        <v/>
      </c>
      <c r="M291" s="209"/>
      <c r="N291" s="210">
        <f t="shared" si="2"/>
        <v>0</v>
      </c>
      <c r="O291" s="211"/>
      <c r="P291" s="212" t="str">
        <f>IF($J291="","",VLOOKUP($J291,'Tong hop'!$B$10:$L$19999,10,0))</f>
        <v/>
      </c>
      <c r="Q291" s="213" t="str">
        <f>IF($J291="","",VLOOKUP($J291,'Tong hop'!$B$10:$L$19999,11,0))</f>
        <v/>
      </c>
      <c r="R291" s="214"/>
      <c r="S291" s="214"/>
      <c r="T291" s="214"/>
      <c r="U291" s="214"/>
      <c r="V291" s="214"/>
      <c r="W291" s="214"/>
      <c r="X291" s="214"/>
      <c r="Y291" s="214"/>
      <c r="Z291" s="214"/>
    </row>
    <row r="292" ht="18.75" customHeight="1">
      <c r="A292" s="201"/>
      <c r="B292" s="218"/>
      <c r="C292" s="204"/>
      <c r="D292" s="204"/>
      <c r="E292" s="205" t="str">
        <f>IF($D292="","",VLOOKUP($D292,DMKH!$A$6:$D$20000,2,0))</f>
        <v/>
      </c>
      <c r="F292" s="205" t="str">
        <f>IF($D292="","",VLOOKUP($D292,DMKH!$A$6:$D$20000,3,0))</f>
        <v/>
      </c>
      <c r="G292" s="205" t="str">
        <f>IF($D292="","",VLOOKUP($D292,DMKH!$A$6:$D$20000,4,0))</f>
        <v/>
      </c>
      <c r="H292" s="207"/>
      <c r="I292" s="207"/>
      <c r="J292" s="201"/>
      <c r="K292" s="205" t="str">
        <f>IF($J292="","",VLOOKUP($J292,'Tong hop'!$B$10:$P$19999,2,0))</f>
        <v/>
      </c>
      <c r="L292" s="208" t="str">
        <f>IF($J292="","",VLOOKUP($J292,'Tong hop'!$B$10:$P$19999,3,0))</f>
        <v/>
      </c>
      <c r="M292" s="209"/>
      <c r="N292" s="210">
        <f t="shared" si="2"/>
        <v>0</v>
      </c>
      <c r="O292" s="211"/>
      <c r="P292" s="212" t="str">
        <f>IF($J292="","",VLOOKUP($J292,'Tong hop'!$B$10:$L$19999,10,0))</f>
        <v/>
      </c>
      <c r="Q292" s="213" t="str">
        <f>IF($J292="","",VLOOKUP($J292,'Tong hop'!$B$10:$L$19999,11,0))</f>
        <v/>
      </c>
      <c r="R292" s="214"/>
      <c r="S292" s="214"/>
      <c r="T292" s="214"/>
      <c r="U292" s="214"/>
      <c r="V292" s="214"/>
      <c r="W292" s="214"/>
      <c r="X292" s="214"/>
      <c r="Y292" s="214"/>
      <c r="Z292" s="214"/>
    </row>
    <row r="293" ht="18.75" customHeight="1">
      <c r="A293" s="201"/>
      <c r="B293" s="218"/>
      <c r="C293" s="204"/>
      <c r="D293" s="204"/>
      <c r="E293" s="205" t="str">
        <f>IF($D293="","",VLOOKUP($D293,DMKH!$A$6:$D$20000,2,0))</f>
        <v/>
      </c>
      <c r="F293" s="205" t="str">
        <f>IF($D293="","",VLOOKUP($D293,DMKH!$A$6:$D$20000,3,0))</f>
        <v/>
      </c>
      <c r="G293" s="205" t="str">
        <f>IF($D293="","",VLOOKUP($D293,DMKH!$A$6:$D$20000,4,0))</f>
        <v/>
      </c>
      <c r="H293" s="207"/>
      <c r="I293" s="207"/>
      <c r="J293" s="201"/>
      <c r="K293" s="205" t="str">
        <f>IF($J293="","",VLOOKUP($J293,'Tong hop'!$B$10:$P$19999,2,0))</f>
        <v/>
      </c>
      <c r="L293" s="208" t="str">
        <f>IF($J293="","",VLOOKUP($J293,'Tong hop'!$B$10:$P$19999,3,0))</f>
        <v/>
      </c>
      <c r="M293" s="209"/>
      <c r="N293" s="210">
        <f t="shared" si="2"/>
        <v>0</v>
      </c>
      <c r="O293" s="211"/>
      <c r="P293" s="212" t="str">
        <f>IF($J293="","",VLOOKUP($J293,'Tong hop'!$B$10:$L$19999,10,0))</f>
        <v/>
      </c>
      <c r="Q293" s="213" t="str">
        <f>IF($J293="","",VLOOKUP($J293,'Tong hop'!$B$10:$L$19999,11,0))</f>
        <v/>
      </c>
      <c r="R293" s="214"/>
      <c r="S293" s="214"/>
      <c r="T293" s="214"/>
      <c r="U293" s="214"/>
      <c r="V293" s="214"/>
      <c r="W293" s="214"/>
      <c r="X293" s="214"/>
      <c r="Y293" s="214"/>
      <c r="Z293" s="214"/>
    </row>
    <row r="294" ht="18.75" customHeight="1">
      <c r="A294" s="201"/>
      <c r="B294" s="218"/>
      <c r="C294" s="204"/>
      <c r="D294" s="204"/>
      <c r="E294" s="205" t="str">
        <f>IF($D294="","",VLOOKUP($D294,DMKH!$A$6:$D$20000,2,0))</f>
        <v/>
      </c>
      <c r="F294" s="205" t="str">
        <f>IF($D294="","",VLOOKUP($D294,DMKH!$A$6:$D$20000,3,0))</f>
        <v/>
      </c>
      <c r="G294" s="205" t="str">
        <f>IF($D294="","",VLOOKUP($D294,DMKH!$A$6:$D$20000,4,0))</f>
        <v/>
      </c>
      <c r="H294" s="207"/>
      <c r="I294" s="207"/>
      <c r="J294" s="201"/>
      <c r="K294" s="205" t="str">
        <f>IF($J294="","",VLOOKUP($J294,'Tong hop'!$B$10:$P$19999,2,0))</f>
        <v/>
      </c>
      <c r="L294" s="208" t="str">
        <f>IF($J294="","",VLOOKUP($J294,'Tong hop'!$B$10:$P$19999,3,0))</f>
        <v/>
      </c>
      <c r="M294" s="209"/>
      <c r="N294" s="210">
        <f t="shared" si="2"/>
        <v>0</v>
      </c>
      <c r="O294" s="211"/>
      <c r="P294" s="212" t="str">
        <f>IF($J294="","",VLOOKUP($J294,'Tong hop'!$B$10:$L$19999,10,0))</f>
        <v/>
      </c>
      <c r="Q294" s="213" t="str">
        <f>IF($J294="","",VLOOKUP($J294,'Tong hop'!$B$10:$L$19999,11,0))</f>
        <v/>
      </c>
      <c r="R294" s="214"/>
      <c r="S294" s="214"/>
      <c r="T294" s="214"/>
      <c r="U294" s="214"/>
      <c r="V294" s="214"/>
      <c r="W294" s="214"/>
      <c r="X294" s="214"/>
      <c r="Y294" s="214"/>
      <c r="Z294" s="214"/>
    </row>
    <row r="295" ht="18.75" customHeight="1">
      <c r="A295" s="201"/>
      <c r="B295" s="218"/>
      <c r="C295" s="204"/>
      <c r="D295" s="204"/>
      <c r="E295" s="205" t="str">
        <f>IF($D295="","",VLOOKUP($D295,DMKH!$A$6:$D$20000,2,0))</f>
        <v/>
      </c>
      <c r="F295" s="205" t="str">
        <f>IF($D295="","",VLOOKUP($D295,DMKH!$A$6:$D$20000,3,0))</f>
        <v/>
      </c>
      <c r="G295" s="205" t="str">
        <f>IF($D295="","",VLOOKUP($D295,DMKH!$A$6:$D$20000,4,0))</f>
        <v/>
      </c>
      <c r="H295" s="207"/>
      <c r="I295" s="207"/>
      <c r="J295" s="201"/>
      <c r="K295" s="205" t="str">
        <f>IF($J295="","",VLOOKUP($J295,'Tong hop'!$B$10:$P$19999,2,0))</f>
        <v/>
      </c>
      <c r="L295" s="208" t="str">
        <f>IF($J295="","",VLOOKUP($J295,'Tong hop'!$B$10:$P$19999,3,0))</f>
        <v/>
      </c>
      <c r="M295" s="209"/>
      <c r="N295" s="210">
        <f t="shared" si="2"/>
        <v>0</v>
      </c>
      <c r="O295" s="211"/>
      <c r="P295" s="212" t="str">
        <f>IF($J295="","",VLOOKUP($J295,'Tong hop'!$B$10:$L$19999,10,0))</f>
        <v/>
      </c>
      <c r="Q295" s="213" t="str">
        <f>IF($J295="","",VLOOKUP($J295,'Tong hop'!$B$10:$L$19999,11,0))</f>
        <v/>
      </c>
      <c r="R295" s="214"/>
      <c r="S295" s="214"/>
      <c r="T295" s="214"/>
      <c r="U295" s="214"/>
      <c r="V295" s="214"/>
      <c r="W295" s="214"/>
      <c r="X295" s="214"/>
      <c r="Y295" s="214"/>
      <c r="Z295" s="214"/>
    </row>
    <row r="296" ht="18.75" customHeight="1">
      <c r="A296" s="201"/>
      <c r="B296" s="218"/>
      <c r="C296" s="204"/>
      <c r="D296" s="204"/>
      <c r="E296" s="205" t="str">
        <f>IF($D296="","",VLOOKUP($D296,DMKH!$A$6:$D$20000,2,0))</f>
        <v/>
      </c>
      <c r="F296" s="205" t="str">
        <f>IF($D296="","",VLOOKUP($D296,DMKH!$A$6:$D$20000,3,0))</f>
        <v/>
      </c>
      <c r="G296" s="205" t="str">
        <f>IF($D296="","",VLOOKUP($D296,DMKH!$A$6:$D$20000,4,0))</f>
        <v/>
      </c>
      <c r="H296" s="207"/>
      <c r="I296" s="207"/>
      <c r="J296" s="201"/>
      <c r="K296" s="205" t="str">
        <f>IF($J296="","",VLOOKUP($J296,'Tong hop'!$B$10:$P$19999,2,0))</f>
        <v/>
      </c>
      <c r="L296" s="208" t="str">
        <f>IF($J296="","",VLOOKUP($J296,'Tong hop'!$B$10:$P$19999,3,0))</f>
        <v/>
      </c>
      <c r="M296" s="209"/>
      <c r="N296" s="210">
        <f t="shared" si="2"/>
        <v>0</v>
      </c>
      <c r="O296" s="211"/>
      <c r="P296" s="212" t="str">
        <f>IF($J296="","",VLOOKUP($J296,'Tong hop'!$B$10:$L$19999,10,0))</f>
        <v/>
      </c>
      <c r="Q296" s="213" t="str">
        <f>IF($J296="","",VLOOKUP($J296,'Tong hop'!$B$10:$L$19999,11,0))</f>
        <v/>
      </c>
      <c r="R296" s="214"/>
      <c r="S296" s="214"/>
      <c r="T296" s="214"/>
      <c r="U296" s="214"/>
      <c r="V296" s="214"/>
      <c r="W296" s="214"/>
      <c r="X296" s="214"/>
      <c r="Y296" s="214"/>
      <c r="Z296" s="214"/>
    </row>
    <row r="297" ht="18.75" customHeight="1">
      <c r="A297" s="201"/>
      <c r="B297" s="218"/>
      <c r="C297" s="204"/>
      <c r="D297" s="204"/>
      <c r="E297" s="205" t="str">
        <f>IF($D297="","",VLOOKUP($D297,DMKH!$A$6:$D$20000,2,0))</f>
        <v/>
      </c>
      <c r="F297" s="205" t="str">
        <f>IF($D297="","",VLOOKUP($D297,DMKH!$A$6:$D$20000,3,0))</f>
        <v/>
      </c>
      <c r="G297" s="205" t="str">
        <f>IF($D297="","",VLOOKUP($D297,DMKH!$A$6:$D$20000,4,0))</f>
        <v/>
      </c>
      <c r="H297" s="207"/>
      <c r="I297" s="207"/>
      <c r="J297" s="201"/>
      <c r="K297" s="205" t="str">
        <f>IF($J297="","",VLOOKUP($J297,'Tong hop'!$B$10:$P$19999,2,0))</f>
        <v/>
      </c>
      <c r="L297" s="208" t="str">
        <f>IF($J297="","",VLOOKUP($J297,'Tong hop'!$B$10:$P$19999,3,0))</f>
        <v/>
      </c>
      <c r="M297" s="209"/>
      <c r="N297" s="210">
        <f t="shared" si="2"/>
        <v>0</v>
      </c>
      <c r="O297" s="211"/>
      <c r="P297" s="212" t="str">
        <f>IF($J297="","",VLOOKUP($J297,'Tong hop'!$B$10:$L$19999,10,0))</f>
        <v/>
      </c>
      <c r="Q297" s="213" t="str">
        <f>IF($J297="","",VLOOKUP($J297,'Tong hop'!$B$10:$L$19999,11,0))</f>
        <v/>
      </c>
      <c r="R297" s="214"/>
      <c r="S297" s="214"/>
      <c r="T297" s="214"/>
      <c r="U297" s="214"/>
      <c r="V297" s="214"/>
      <c r="W297" s="214"/>
      <c r="X297" s="214"/>
      <c r="Y297" s="214"/>
      <c r="Z297" s="214"/>
    </row>
    <row r="298" ht="18.75" customHeight="1">
      <c r="A298" s="201"/>
      <c r="B298" s="218"/>
      <c r="C298" s="204"/>
      <c r="D298" s="204"/>
      <c r="E298" s="205" t="str">
        <f>IF($D298="","",VLOOKUP($D298,DMKH!$A$6:$D$20000,2,0))</f>
        <v/>
      </c>
      <c r="F298" s="205" t="str">
        <f>IF($D298="","",VLOOKUP($D298,DMKH!$A$6:$D$20000,3,0))</f>
        <v/>
      </c>
      <c r="G298" s="205" t="str">
        <f>IF($D298="","",VLOOKUP($D298,DMKH!$A$6:$D$20000,4,0))</f>
        <v/>
      </c>
      <c r="H298" s="207"/>
      <c r="I298" s="207"/>
      <c r="J298" s="201"/>
      <c r="K298" s="205" t="str">
        <f>IF($J298="","",VLOOKUP($J298,'Tong hop'!$B$10:$P$19999,2,0))</f>
        <v/>
      </c>
      <c r="L298" s="208" t="str">
        <f>IF($J298="","",VLOOKUP($J298,'Tong hop'!$B$10:$P$19999,3,0))</f>
        <v/>
      </c>
      <c r="M298" s="209"/>
      <c r="N298" s="210">
        <f t="shared" si="2"/>
        <v>0</v>
      </c>
      <c r="O298" s="211"/>
      <c r="P298" s="212" t="str">
        <f>IF($J298="","",VLOOKUP($J298,'Tong hop'!$B$10:$L$19999,10,0))</f>
        <v/>
      </c>
      <c r="Q298" s="213" t="str">
        <f>IF($J298="","",VLOOKUP($J298,'Tong hop'!$B$10:$L$19999,11,0))</f>
        <v/>
      </c>
      <c r="R298" s="214"/>
      <c r="S298" s="214"/>
      <c r="T298" s="214"/>
      <c r="U298" s="214"/>
      <c r="V298" s="214"/>
      <c r="W298" s="214"/>
      <c r="X298" s="214"/>
      <c r="Y298" s="214"/>
      <c r="Z298" s="214"/>
    </row>
    <row r="299" ht="18.75" customHeight="1">
      <c r="A299" s="201"/>
      <c r="B299" s="218"/>
      <c r="C299" s="204"/>
      <c r="D299" s="204"/>
      <c r="E299" s="205" t="str">
        <f>IF($D299="","",VLOOKUP($D299,DMKH!$A$6:$D$20000,2,0))</f>
        <v/>
      </c>
      <c r="F299" s="205" t="str">
        <f>IF($D299="","",VLOOKUP($D299,DMKH!$A$6:$D$20000,3,0))</f>
        <v/>
      </c>
      <c r="G299" s="205" t="str">
        <f>IF($D299="","",VLOOKUP($D299,DMKH!$A$6:$D$20000,4,0))</f>
        <v/>
      </c>
      <c r="H299" s="207"/>
      <c r="I299" s="207"/>
      <c r="J299" s="201"/>
      <c r="K299" s="205" t="str">
        <f>IF($J299="","",VLOOKUP($J299,'Tong hop'!$B$10:$P$19999,2,0))</f>
        <v/>
      </c>
      <c r="L299" s="208" t="str">
        <f>IF($J299="","",VLOOKUP($J299,'Tong hop'!$B$10:$P$19999,3,0))</f>
        <v/>
      </c>
      <c r="M299" s="209"/>
      <c r="N299" s="210">
        <f t="shared" si="2"/>
        <v>0</v>
      </c>
      <c r="O299" s="211"/>
      <c r="P299" s="212" t="str">
        <f>IF($J299="","",VLOOKUP($J299,'Tong hop'!$B$10:$L$19999,10,0))</f>
        <v/>
      </c>
      <c r="Q299" s="213" t="str">
        <f>IF($J299="","",VLOOKUP($J299,'Tong hop'!$B$10:$L$19999,11,0))</f>
        <v/>
      </c>
      <c r="R299" s="214"/>
      <c r="S299" s="214"/>
      <c r="T299" s="214"/>
      <c r="U299" s="214"/>
      <c r="V299" s="214"/>
      <c r="W299" s="214"/>
      <c r="X299" s="214"/>
      <c r="Y299" s="214"/>
      <c r="Z299" s="214"/>
    </row>
    <row r="300" ht="18.75" customHeight="1">
      <c r="A300" s="201"/>
      <c r="B300" s="218"/>
      <c r="C300" s="204"/>
      <c r="D300" s="204"/>
      <c r="E300" s="205" t="str">
        <f>IF($D300="","",VLOOKUP($D300,DMKH!$A$6:$D$20000,2,0))</f>
        <v/>
      </c>
      <c r="F300" s="205" t="str">
        <f>IF($D300="","",VLOOKUP($D300,DMKH!$A$6:$D$20000,3,0))</f>
        <v/>
      </c>
      <c r="G300" s="205" t="str">
        <f>IF($D300="","",VLOOKUP($D300,DMKH!$A$6:$D$20000,4,0))</f>
        <v/>
      </c>
      <c r="H300" s="207"/>
      <c r="I300" s="207"/>
      <c r="J300" s="201"/>
      <c r="K300" s="205" t="str">
        <f>IF($J300="","",VLOOKUP($J300,'Tong hop'!$B$10:$P$19999,2,0))</f>
        <v/>
      </c>
      <c r="L300" s="208" t="str">
        <f>IF($J300="","",VLOOKUP($J300,'Tong hop'!$B$10:$P$19999,3,0))</f>
        <v/>
      </c>
      <c r="M300" s="209"/>
      <c r="N300" s="210">
        <f t="shared" si="2"/>
        <v>0</v>
      </c>
      <c r="O300" s="211"/>
      <c r="P300" s="212" t="str">
        <f>IF($J300="","",VLOOKUP($J300,'Tong hop'!$B$10:$L$19999,10,0))</f>
        <v/>
      </c>
      <c r="Q300" s="213" t="str">
        <f>IF($J300="","",VLOOKUP($J300,'Tong hop'!$B$10:$L$19999,11,0))</f>
        <v/>
      </c>
      <c r="R300" s="214"/>
      <c r="S300" s="214"/>
      <c r="T300" s="214"/>
      <c r="U300" s="214"/>
      <c r="V300" s="214"/>
      <c r="W300" s="214"/>
      <c r="X300" s="214"/>
      <c r="Y300" s="214"/>
      <c r="Z300" s="214"/>
    </row>
    <row r="301" ht="18.75" customHeight="1">
      <c r="A301" s="201"/>
      <c r="B301" s="218"/>
      <c r="C301" s="204"/>
      <c r="D301" s="204"/>
      <c r="E301" s="205" t="str">
        <f>IF($D301="","",VLOOKUP($D301,DMKH!$A$6:$D$20000,2,0))</f>
        <v/>
      </c>
      <c r="F301" s="205" t="str">
        <f>IF($D301="","",VLOOKUP($D301,DMKH!$A$6:$D$20000,3,0))</f>
        <v/>
      </c>
      <c r="G301" s="205" t="str">
        <f>IF($D301="","",VLOOKUP($D301,DMKH!$A$6:$D$20000,4,0))</f>
        <v/>
      </c>
      <c r="H301" s="207"/>
      <c r="I301" s="207"/>
      <c r="J301" s="201"/>
      <c r="K301" s="205" t="str">
        <f>IF($J301="","",VLOOKUP($J301,'Tong hop'!$B$10:$P$19999,2,0))</f>
        <v/>
      </c>
      <c r="L301" s="208" t="str">
        <f>IF($J301="","",VLOOKUP($J301,'Tong hop'!$B$10:$P$19999,3,0))</f>
        <v/>
      </c>
      <c r="M301" s="209"/>
      <c r="N301" s="210">
        <f t="shared" si="2"/>
        <v>0</v>
      </c>
      <c r="O301" s="211"/>
      <c r="P301" s="212" t="str">
        <f>IF($J301="","",VLOOKUP($J301,'Tong hop'!$B$10:$L$19999,10,0))</f>
        <v/>
      </c>
      <c r="Q301" s="213" t="str">
        <f>IF($J301="","",VLOOKUP($J301,'Tong hop'!$B$10:$L$19999,11,0))</f>
        <v/>
      </c>
      <c r="R301" s="214"/>
      <c r="S301" s="214"/>
      <c r="T301" s="214"/>
      <c r="U301" s="214"/>
      <c r="V301" s="214"/>
      <c r="W301" s="214"/>
      <c r="X301" s="214"/>
      <c r="Y301" s="214"/>
      <c r="Z301" s="214"/>
    </row>
    <row r="302" ht="18.75" customHeight="1">
      <c r="A302" s="201"/>
      <c r="B302" s="218"/>
      <c r="C302" s="204"/>
      <c r="D302" s="204"/>
      <c r="E302" s="205" t="str">
        <f>IF($D302="","",VLOOKUP($D302,DMKH!$A$6:$D$20000,2,0))</f>
        <v/>
      </c>
      <c r="F302" s="205" t="str">
        <f>IF($D302="","",VLOOKUP($D302,DMKH!$A$6:$D$20000,3,0))</f>
        <v/>
      </c>
      <c r="G302" s="205" t="str">
        <f>IF($D302="","",VLOOKUP($D302,DMKH!$A$6:$D$20000,4,0))</f>
        <v/>
      </c>
      <c r="H302" s="207"/>
      <c r="I302" s="207"/>
      <c r="J302" s="201"/>
      <c r="K302" s="205" t="str">
        <f>IF($J302="","",VLOOKUP($J302,'Tong hop'!$B$10:$P$19999,2,0))</f>
        <v/>
      </c>
      <c r="L302" s="208" t="str">
        <f>IF($J302="","",VLOOKUP($J302,'Tong hop'!$B$10:$P$19999,3,0))</f>
        <v/>
      </c>
      <c r="M302" s="209"/>
      <c r="N302" s="210">
        <f t="shared" si="2"/>
        <v>0</v>
      </c>
      <c r="O302" s="211"/>
      <c r="P302" s="212" t="str">
        <f>IF($J302="","",VLOOKUP($J302,'Tong hop'!$B$10:$L$19999,10,0))</f>
        <v/>
      </c>
      <c r="Q302" s="213" t="str">
        <f>IF($J302="","",VLOOKUP($J302,'Tong hop'!$B$10:$L$19999,11,0))</f>
        <v/>
      </c>
      <c r="R302" s="214"/>
      <c r="S302" s="214"/>
      <c r="T302" s="214"/>
      <c r="U302" s="214"/>
      <c r="V302" s="214"/>
      <c r="W302" s="214"/>
      <c r="X302" s="214"/>
      <c r="Y302" s="214"/>
      <c r="Z302" s="214"/>
    </row>
    <row r="303" ht="18.75" customHeight="1">
      <c r="A303" s="201"/>
      <c r="B303" s="218"/>
      <c r="C303" s="204"/>
      <c r="D303" s="204"/>
      <c r="E303" s="205" t="str">
        <f>IF($D303="","",VLOOKUP($D303,DMKH!$A$6:$D$20000,2,0))</f>
        <v/>
      </c>
      <c r="F303" s="205" t="str">
        <f>IF($D303="","",VLOOKUP($D303,DMKH!$A$6:$D$20000,3,0))</f>
        <v/>
      </c>
      <c r="G303" s="205" t="str">
        <f>IF($D303="","",VLOOKUP($D303,DMKH!$A$6:$D$20000,4,0))</f>
        <v/>
      </c>
      <c r="H303" s="207"/>
      <c r="I303" s="207"/>
      <c r="J303" s="201"/>
      <c r="K303" s="205" t="str">
        <f>IF($J303="","",VLOOKUP($J303,'Tong hop'!$B$10:$P$19999,2,0))</f>
        <v/>
      </c>
      <c r="L303" s="208" t="str">
        <f>IF($J303="","",VLOOKUP($J303,'Tong hop'!$B$10:$P$19999,3,0))</f>
        <v/>
      </c>
      <c r="M303" s="209"/>
      <c r="N303" s="210">
        <f t="shared" si="2"/>
        <v>0</v>
      </c>
      <c r="O303" s="211"/>
      <c r="P303" s="212" t="str">
        <f>IF($J303="","",VLOOKUP($J303,'Tong hop'!$B$10:$L$19999,10,0))</f>
        <v/>
      </c>
      <c r="Q303" s="213" t="str">
        <f>IF($J303="","",VLOOKUP($J303,'Tong hop'!$B$10:$L$19999,11,0))</f>
        <v/>
      </c>
      <c r="R303" s="214"/>
      <c r="S303" s="214"/>
      <c r="T303" s="214"/>
      <c r="U303" s="214"/>
      <c r="V303" s="214"/>
      <c r="W303" s="214"/>
      <c r="X303" s="214"/>
      <c r="Y303" s="214"/>
      <c r="Z303" s="214"/>
    </row>
    <row r="304" ht="18.75" customHeight="1">
      <c r="A304" s="201"/>
      <c r="B304" s="218"/>
      <c r="C304" s="204"/>
      <c r="D304" s="204"/>
      <c r="E304" s="205" t="str">
        <f>IF($D304="","",VLOOKUP($D304,DMKH!$A$6:$D$20000,2,0))</f>
        <v/>
      </c>
      <c r="F304" s="205" t="str">
        <f>IF($D304="","",VLOOKUP($D304,DMKH!$A$6:$D$20000,3,0))</f>
        <v/>
      </c>
      <c r="G304" s="205" t="str">
        <f>IF($D304="","",VLOOKUP($D304,DMKH!$A$6:$D$20000,4,0))</f>
        <v/>
      </c>
      <c r="H304" s="207"/>
      <c r="I304" s="207"/>
      <c r="J304" s="201"/>
      <c r="K304" s="205" t="str">
        <f>IF($J304="","",VLOOKUP($J304,'Tong hop'!$B$10:$P$19999,2,0))</f>
        <v/>
      </c>
      <c r="L304" s="208" t="str">
        <f>IF($J304="","",VLOOKUP($J304,'Tong hop'!$B$10:$P$19999,3,0))</f>
        <v/>
      </c>
      <c r="M304" s="209"/>
      <c r="N304" s="210">
        <f t="shared" si="2"/>
        <v>0</v>
      </c>
      <c r="O304" s="211"/>
      <c r="P304" s="212" t="str">
        <f>IF($J304="","",VLOOKUP($J304,'Tong hop'!$B$10:$L$19999,10,0))</f>
        <v/>
      </c>
      <c r="Q304" s="213" t="str">
        <f>IF($J304="","",VLOOKUP($J304,'Tong hop'!$B$10:$L$19999,11,0))</f>
        <v/>
      </c>
      <c r="R304" s="214"/>
      <c r="S304" s="214"/>
      <c r="T304" s="214"/>
      <c r="U304" s="214"/>
      <c r="V304" s="214"/>
      <c r="W304" s="214"/>
      <c r="X304" s="214"/>
      <c r="Y304" s="214"/>
      <c r="Z304" s="214"/>
    </row>
    <row r="305" ht="18.75" customHeight="1">
      <c r="A305" s="201"/>
      <c r="B305" s="218"/>
      <c r="C305" s="204"/>
      <c r="D305" s="204"/>
      <c r="E305" s="205" t="str">
        <f>IF($D305="","",VLOOKUP($D305,DMKH!$A$6:$D$20000,2,0))</f>
        <v/>
      </c>
      <c r="F305" s="205" t="str">
        <f>IF($D305="","",VLOOKUP($D305,DMKH!$A$6:$D$20000,3,0))</f>
        <v/>
      </c>
      <c r="G305" s="205" t="str">
        <f>IF($D305="","",VLOOKUP($D305,DMKH!$A$6:$D$20000,4,0))</f>
        <v/>
      </c>
      <c r="H305" s="207"/>
      <c r="I305" s="207"/>
      <c r="J305" s="201"/>
      <c r="K305" s="205" t="str">
        <f>IF($J305="","",VLOOKUP($J305,'Tong hop'!$B$10:$P$19999,2,0))</f>
        <v/>
      </c>
      <c r="L305" s="208" t="str">
        <f>IF($J305="","",VLOOKUP($J305,'Tong hop'!$B$10:$P$19999,3,0))</f>
        <v/>
      </c>
      <c r="M305" s="209"/>
      <c r="N305" s="210">
        <f t="shared" si="2"/>
        <v>0</v>
      </c>
      <c r="O305" s="211"/>
      <c r="P305" s="212" t="str">
        <f>IF($J305="","",VLOOKUP($J305,'Tong hop'!$B$10:$L$19999,10,0))</f>
        <v/>
      </c>
      <c r="Q305" s="213" t="str">
        <f>IF($J305="","",VLOOKUP($J305,'Tong hop'!$B$10:$L$19999,11,0))</f>
        <v/>
      </c>
      <c r="R305" s="214"/>
      <c r="S305" s="214"/>
      <c r="T305" s="214"/>
      <c r="U305" s="214"/>
      <c r="V305" s="214"/>
      <c r="W305" s="214"/>
      <c r="X305" s="214"/>
      <c r="Y305" s="214"/>
      <c r="Z305" s="214"/>
    </row>
    <row r="306" ht="18.75" customHeight="1">
      <c r="A306" s="201"/>
      <c r="B306" s="218"/>
      <c r="C306" s="204"/>
      <c r="D306" s="204"/>
      <c r="E306" s="205" t="str">
        <f>IF($D306="","",VLOOKUP($D306,DMKH!$A$6:$D$20000,2,0))</f>
        <v/>
      </c>
      <c r="F306" s="205" t="str">
        <f>IF($D306="","",VLOOKUP($D306,DMKH!$A$6:$D$20000,3,0))</f>
        <v/>
      </c>
      <c r="G306" s="205" t="str">
        <f>IF($D306="","",VLOOKUP($D306,DMKH!$A$6:$D$20000,4,0))</f>
        <v/>
      </c>
      <c r="H306" s="207"/>
      <c r="I306" s="207"/>
      <c r="J306" s="201"/>
      <c r="K306" s="205" t="str">
        <f>IF($J306="","",VLOOKUP($J306,'Tong hop'!$B$10:$P$19999,2,0))</f>
        <v/>
      </c>
      <c r="L306" s="208" t="str">
        <f>IF($J306="","",VLOOKUP($J306,'Tong hop'!$B$10:$P$19999,3,0))</f>
        <v/>
      </c>
      <c r="M306" s="209"/>
      <c r="N306" s="210">
        <f t="shared" si="2"/>
        <v>0</v>
      </c>
      <c r="O306" s="211"/>
      <c r="P306" s="212" t="str">
        <f>IF($J306="","",VLOOKUP($J306,'Tong hop'!$B$10:$L$19999,10,0))</f>
        <v/>
      </c>
      <c r="Q306" s="213" t="str">
        <f>IF($J306="","",VLOOKUP($J306,'Tong hop'!$B$10:$L$19999,11,0))</f>
        <v/>
      </c>
      <c r="R306" s="214"/>
      <c r="S306" s="214"/>
      <c r="T306" s="214"/>
      <c r="U306" s="214"/>
      <c r="V306" s="214"/>
      <c r="W306" s="214"/>
      <c r="X306" s="214"/>
      <c r="Y306" s="214"/>
      <c r="Z306" s="214"/>
    </row>
    <row r="307" ht="18.75" customHeight="1">
      <c r="A307" s="201"/>
      <c r="B307" s="218"/>
      <c r="C307" s="204"/>
      <c r="D307" s="204"/>
      <c r="E307" s="205" t="str">
        <f>IF($D307="","",VLOOKUP($D307,DMKH!$A$6:$D$20000,2,0))</f>
        <v/>
      </c>
      <c r="F307" s="205" t="str">
        <f>IF($D307="","",VLOOKUP($D307,DMKH!$A$6:$D$20000,3,0))</f>
        <v/>
      </c>
      <c r="G307" s="205" t="str">
        <f>IF($D307="","",VLOOKUP($D307,DMKH!$A$6:$D$20000,4,0))</f>
        <v/>
      </c>
      <c r="H307" s="207"/>
      <c r="I307" s="207"/>
      <c r="J307" s="201"/>
      <c r="K307" s="205" t="str">
        <f>IF($J307="","",VLOOKUP($J307,'Tong hop'!$B$10:$P$19999,2,0))</f>
        <v/>
      </c>
      <c r="L307" s="208" t="str">
        <f>IF($J307="","",VLOOKUP($J307,'Tong hop'!$B$10:$P$19999,3,0))</f>
        <v/>
      </c>
      <c r="M307" s="209"/>
      <c r="N307" s="210">
        <f t="shared" si="2"/>
        <v>0</v>
      </c>
      <c r="O307" s="211"/>
      <c r="P307" s="212" t="str">
        <f>IF($J307="","",VLOOKUP($J307,'Tong hop'!$B$10:$L$19999,10,0))</f>
        <v/>
      </c>
      <c r="Q307" s="213" t="str">
        <f>IF($J307="","",VLOOKUP($J307,'Tong hop'!$B$10:$L$19999,11,0))</f>
        <v/>
      </c>
      <c r="R307" s="214"/>
      <c r="S307" s="214"/>
      <c r="T307" s="214"/>
      <c r="U307" s="214"/>
      <c r="V307" s="214"/>
      <c r="W307" s="214"/>
      <c r="X307" s="214"/>
      <c r="Y307" s="214"/>
      <c r="Z307" s="214"/>
    </row>
    <row r="308" ht="18.75" customHeight="1">
      <c r="A308" s="201"/>
      <c r="B308" s="218"/>
      <c r="C308" s="204"/>
      <c r="D308" s="204"/>
      <c r="E308" s="205" t="str">
        <f>IF($D308="","",VLOOKUP($D308,DMKH!$A$6:$D$20000,2,0))</f>
        <v/>
      </c>
      <c r="F308" s="205" t="str">
        <f>IF($D308="","",VLOOKUP($D308,DMKH!$A$6:$D$20000,3,0))</f>
        <v/>
      </c>
      <c r="G308" s="205" t="str">
        <f>IF($D308="","",VLOOKUP($D308,DMKH!$A$6:$D$20000,4,0))</f>
        <v/>
      </c>
      <c r="H308" s="207"/>
      <c r="I308" s="207"/>
      <c r="J308" s="201"/>
      <c r="K308" s="205" t="str">
        <f>IF($J308="","",VLOOKUP($J308,'Tong hop'!$B$10:$P$19999,2,0))</f>
        <v/>
      </c>
      <c r="L308" s="208" t="str">
        <f>IF($J308="","",VLOOKUP($J308,'Tong hop'!$B$10:$P$19999,3,0))</f>
        <v/>
      </c>
      <c r="M308" s="209"/>
      <c r="N308" s="210">
        <f t="shared" si="2"/>
        <v>0</v>
      </c>
      <c r="O308" s="211"/>
      <c r="P308" s="212" t="str">
        <f>IF($J308="","",VLOOKUP($J308,'Tong hop'!$B$10:$L$19999,10,0))</f>
        <v/>
      </c>
      <c r="Q308" s="213" t="str">
        <f>IF($J308="","",VLOOKUP($J308,'Tong hop'!$B$10:$L$19999,11,0))</f>
        <v/>
      </c>
      <c r="R308" s="214"/>
      <c r="S308" s="214"/>
      <c r="T308" s="214"/>
      <c r="U308" s="214"/>
      <c r="V308" s="214"/>
      <c r="W308" s="214"/>
      <c r="X308" s="214"/>
      <c r="Y308" s="214"/>
      <c r="Z308" s="214"/>
    </row>
    <row r="309" ht="18.75" customHeight="1">
      <c r="A309" s="201"/>
      <c r="B309" s="218"/>
      <c r="C309" s="204"/>
      <c r="D309" s="204"/>
      <c r="E309" s="205" t="str">
        <f>IF($D309="","",VLOOKUP($D309,DMKH!$A$6:$D$20000,2,0))</f>
        <v/>
      </c>
      <c r="F309" s="205" t="str">
        <f>IF($D309="","",VLOOKUP($D309,DMKH!$A$6:$D$20000,3,0))</f>
        <v/>
      </c>
      <c r="G309" s="205" t="str">
        <f>IF($D309="","",VLOOKUP($D309,DMKH!$A$6:$D$20000,4,0))</f>
        <v/>
      </c>
      <c r="H309" s="207"/>
      <c r="I309" s="207"/>
      <c r="J309" s="201"/>
      <c r="K309" s="205" t="str">
        <f>IF($J309="","",VLOOKUP($J309,'Tong hop'!$B$10:$P$19999,2,0))</f>
        <v/>
      </c>
      <c r="L309" s="208" t="str">
        <f>IF($J309="","",VLOOKUP($J309,'Tong hop'!$B$10:$P$19999,3,0))</f>
        <v/>
      </c>
      <c r="M309" s="209"/>
      <c r="N309" s="210">
        <f t="shared" si="2"/>
        <v>0</v>
      </c>
      <c r="O309" s="211"/>
      <c r="P309" s="212" t="str">
        <f>IF($J309="","",VLOOKUP($J309,'Tong hop'!$B$10:$L$19999,10,0))</f>
        <v/>
      </c>
      <c r="Q309" s="213" t="str">
        <f>IF($J309="","",VLOOKUP($J309,'Tong hop'!$B$10:$L$19999,11,0))</f>
        <v/>
      </c>
      <c r="R309" s="214"/>
      <c r="S309" s="214"/>
      <c r="T309" s="214"/>
      <c r="U309" s="214"/>
      <c r="V309" s="214"/>
      <c r="W309" s="214"/>
      <c r="X309" s="214"/>
      <c r="Y309" s="214"/>
      <c r="Z309" s="214"/>
    </row>
    <row r="310" ht="18.75" customHeight="1">
      <c r="A310" s="201"/>
      <c r="B310" s="218"/>
      <c r="C310" s="204"/>
      <c r="D310" s="204"/>
      <c r="E310" s="205" t="str">
        <f>IF($D310="","",VLOOKUP($D310,DMKH!$A$6:$D$20000,2,0))</f>
        <v/>
      </c>
      <c r="F310" s="205" t="str">
        <f>IF($D310="","",VLOOKUP($D310,DMKH!$A$6:$D$20000,3,0))</f>
        <v/>
      </c>
      <c r="G310" s="205" t="str">
        <f>IF($D310="","",VLOOKUP($D310,DMKH!$A$6:$D$20000,4,0))</f>
        <v/>
      </c>
      <c r="H310" s="207"/>
      <c r="I310" s="207"/>
      <c r="J310" s="201"/>
      <c r="K310" s="205" t="str">
        <f>IF($J310="","",VLOOKUP($J310,'Tong hop'!$B$10:$P$19999,2,0))</f>
        <v/>
      </c>
      <c r="L310" s="208" t="str">
        <f>IF($J310="","",VLOOKUP($J310,'Tong hop'!$B$10:$P$19999,3,0))</f>
        <v/>
      </c>
      <c r="M310" s="209"/>
      <c r="N310" s="210">
        <f t="shared" si="2"/>
        <v>0</v>
      </c>
      <c r="O310" s="211"/>
      <c r="P310" s="212" t="str">
        <f>IF($J310="","",VLOOKUP($J310,'Tong hop'!$B$10:$L$19999,10,0))</f>
        <v/>
      </c>
      <c r="Q310" s="213" t="str">
        <f>IF($J310="","",VLOOKUP($J310,'Tong hop'!$B$10:$L$19999,11,0))</f>
        <v/>
      </c>
      <c r="R310" s="214"/>
      <c r="S310" s="214"/>
      <c r="T310" s="214"/>
      <c r="U310" s="214"/>
      <c r="V310" s="214"/>
      <c r="W310" s="214"/>
      <c r="X310" s="214"/>
      <c r="Y310" s="214"/>
      <c r="Z310" s="214"/>
    </row>
    <row r="311" ht="18.75" customHeight="1">
      <c r="A311" s="201"/>
      <c r="B311" s="218"/>
      <c r="C311" s="204"/>
      <c r="D311" s="204"/>
      <c r="E311" s="205" t="str">
        <f>IF($D311="","",VLOOKUP($D311,DMKH!$A$6:$D$20000,2,0))</f>
        <v/>
      </c>
      <c r="F311" s="205" t="str">
        <f>IF($D311="","",VLOOKUP($D311,DMKH!$A$6:$D$20000,3,0))</f>
        <v/>
      </c>
      <c r="G311" s="205" t="str">
        <f>IF($D311="","",VLOOKUP($D311,DMKH!$A$6:$D$20000,4,0))</f>
        <v/>
      </c>
      <c r="H311" s="207"/>
      <c r="I311" s="207"/>
      <c r="J311" s="201"/>
      <c r="K311" s="205" t="str">
        <f>IF($J311="","",VLOOKUP($J311,'Tong hop'!$B$10:$P$19999,2,0))</f>
        <v/>
      </c>
      <c r="L311" s="208" t="str">
        <f>IF($J311="","",VLOOKUP($J311,'Tong hop'!$B$10:$P$19999,3,0))</f>
        <v/>
      </c>
      <c r="M311" s="209"/>
      <c r="N311" s="210">
        <f t="shared" si="2"/>
        <v>0</v>
      </c>
      <c r="O311" s="211"/>
      <c r="P311" s="212" t="str">
        <f>IF($J311="","",VLOOKUP($J311,'Tong hop'!$B$10:$L$19999,10,0))</f>
        <v/>
      </c>
      <c r="Q311" s="213" t="str">
        <f>IF($J311="","",VLOOKUP($J311,'Tong hop'!$B$10:$L$19999,11,0))</f>
        <v/>
      </c>
      <c r="R311" s="214"/>
      <c r="S311" s="214"/>
      <c r="T311" s="214"/>
      <c r="U311" s="214"/>
      <c r="V311" s="214"/>
      <c r="W311" s="214"/>
      <c r="X311" s="214"/>
      <c r="Y311" s="214"/>
      <c r="Z311" s="214"/>
    </row>
    <row r="312" ht="18.75" customHeight="1">
      <c r="A312" s="201"/>
      <c r="B312" s="218"/>
      <c r="C312" s="204"/>
      <c r="D312" s="204"/>
      <c r="E312" s="205" t="str">
        <f>IF($D312="","",VLOOKUP($D312,DMKH!$A$6:$D$20000,2,0))</f>
        <v/>
      </c>
      <c r="F312" s="205" t="str">
        <f>IF($D312="","",VLOOKUP($D312,DMKH!$A$6:$D$20000,3,0))</f>
        <v/>
      </c>
      <c r="G312" s="205" t="str">
        <f>IF($D312="","",VLOOKUP($D312,DMKH!$A$6:$D$20000,4,0))</f>
        <v/>
      </c>
      <c r="H312" s="207"/>
      <c r="I312" s="207"/>
      <c r="J312" s="201"/>
      <c r="K312" s="205" t="str">
        <f>IF($J312="","",VLOOKUP($J312,'Tong hop'!$B$10:$P$19999,2,0))</f>
        <v/>
      </c>
      <c r="L312" s="208" t="str">
        <f>IF($J312="","",VLOOKUP($J312,'Tong hop'!$B$10:$P$19999,3,0))</f>
        <v/>
      </c>
      <c r="M312" s="209"/>
      <c r="N312" s="210">
        <f t="shared" si="2"/>
        <v>0</v>
      </c>
      <c r="O312" s="211"/>
      <c r="P312" s="212" t="str">
        <f>IF($J312="","",VLOOKUP($J312,'Tong hop'!$B$10:$L$19999,10,0))</f>
        <v/>
      </c>
      <c r="Q312" s="213" t="str">
        <f>IF($J312="","",VLOOKUP($J312,'Tong hop'!$B$10:$L$19999,11,0))</f>
        <v/>
      </c>
      <c r="R312" s="214"/>
      <c r="S312" s="214"/>
      <c r="T312" s="214"/>
      <c r="U312" s="214"/>
      <c r="V312" s="214"/>
      <c r="W312" s="214"/>
      <c r="X312" s="214"/>
      <c r="Y312" s="214"/>
      <c r="Z312" s="214"/>
    </row>
    <row r="313" ht="18.75" customHeight="1">
      <c r="A313" s="201"/>
      <c r="B313" s="218"/>
      <c r="C313" s="204"/>
      <c r="D313" s="204"/>
      <c r="E313" s="205" t="str">
        <f>IF($D313="","",VLOOKUP($D313,DMKH!$A$6:$D$20000,2,0))</f>
        <v/>
      </c>
      <c r="F313" s="205" t="str">
        <f>IF($D313="","",VLOOKUP($D313,DMKH!$A$6:$D$20000,3,0))</f>
        <v/>
      </c>
      <c r="G313" s="205" t="str">
        <f>IF($D313="","",VLOOKUP($D313,DMKH!$A$6:$D$20000,4,0))</f>
        <v/>
      </c>
      <c r="H313" s="207"/>
      <c r="I313" s="207"/>
      <c r="J313" s="201"/>
      <c r="K313" s="205" t="str">
        <f>IF($J313="","",VLOOKUP($J313,'Tong hop'!$B$10:$P$19999,2,0))</f>
        <v/>
      </c>
      <c r="L313" s="208" t="str">
        <f>IF($J313="","",VLOOKUP($J313,'Tong hop'!$B$10:$P$19999,3,0))</f>
        <v/>
      </c>
      <c r="M313" s="209"/>
      <c r="N313" s="210">
        <f t="shared" si="2"/>
        <v>0</v>
      </c>
      <c r="O313" s="211"/>
      <c r="P313" s="212" t="str">
        <f>IF($J313="","",VLOOKUP($J313,'Tong hop'!$B$10:$L$19999,10,0))</f>
        <v/>
      </c>
      <c r="Q313" s="213" t="str">
        <f>IF($J313="","",VLOOKUP($J313,'Tong hop'!$B$10:$L$19999,11,0))</f>
        <v/>
      </c>
      <c r="R313" s="214"/>
      <c r="S313" s="214"/>
      <c r="T313" s="214"/>
      <c r="U313" s="214"/>
      <c r="V313" s="214"/>
      <c r="W313" s="214"/>
      <c r="X313" s="214"/>
      <c r="Y313" s="214"/>
      <c r="Z313" s="214"/>
    </row>
    <row r="314" ht="18.75" customHeight="1">
      <c r="A314" s="201"/>
      <c r="B314" s="218"/>
      <c r="C314" s="204"/>
      <c r="D314" s="204"/>
      <c r="E314" s="205" t="str">
        <f>IF($D314="","",VLOOKUP($D314,DMKH!$A$6:$D$20000,2,0))</f>
        <v/>
      </c>
      <c r="F314" s="205" t="str">
        <f>IF($D314="","",VLOOKUP($D314,DMKH!$A$6:$D$20000,3,0))</f>
        <v/>
      </c>
      <c r="G314" s="205" t="str">
        <f>IF($D314="","",VLOOKUP($D314,DMKH!$A$6:$D$20000,4,0))</f>
        <v/>
      </c>
      <c r="H314" s="207"/>
      <c r="I314" s="207"/>
      <c r="J314" s="201"/>
      <c r="K314" s="205" t="str">
        <f>IF($J314="","",VLOOKUP($J314,'Tong hop'!$B$10:$P$19999,2,0))</f>
        <v/>
      </c>
      <c r="L314" s="208" t="str">
        <f>IF($J314="","",VLOOKUP($J314,'Tong hop'!$B$10:$P$19999,3,0))</f>
        <v/>
      </c>
      <c r="M314" s="209"/>
      <c r="N314" s="210">
        <f t="shared" si="2"/>
        <v>0</v>
      </c>
      <c r="O314" s="211"/>
      <c r="P314" s="212" t="str">
        <f>IF($J314="","",VLOOKUP($J314,'Tong hop'!$B$10:$L$19999,10,0))</f>
        <v/>
      </c>
      <c r="Q314" s="213" t="str">
        <f>IF($J314="","",VLOOKUP($J314,'Tong hop'!$B$10:$L$19999,11,0))</f>
        <v/>
      </c>
      <c r="R314" s="214"/>
      <c r="S314" s="214"/>
      <c r="T314" s="214"/>
      <c r="U314" s="214"/>
      <c r="V314" s="214"/>
      <c r="W314" s="214"/>
      <c r="X314" s="214"/>
      <c r="Y314" s="214"/>
      <c r="Z314" s="214"/>
    </row>
    <row r="315" ht="18.75" customHeight="1">
      <c r="A315" s="201"/>
      <c r="B315" s="218"/>
      <c r="C315" s="204"/>
      <c r="D315" s="204"/>
      <c r="E315" s="205" t="str">
        <f>IF($D315="","",VLOOKUP($D315,DMKH!$A$6:$D$20000,2,0))</f>
        <v/>
      </c>
      <c r="F315" s="205" t="str">
        <f>IF($D315="","",VLOOKUP($D315,DMKH!$A$6:$D$20000,3,0))</f>
        <v/>
      </c>
      <c r="G315" s="205" t="str">
        <f>IF($D315="","",VLOOKUP($D315,DMKH!$A$6:$D$20000,4,0))</f>
        <v/>
      </c>
      <c r="H315" s="207"/>
      <c r="I315" s="207"/>
      <c r="J315" s="201"/>
      <c r="K315" s="205" t="str">
        <f>IF($J315="","",VLOOKUP($J315,'Tong hop'!$B$10:$P$19999,2,0))</f>
        <v/>
      </c>
      <c r="L315" s="208" t="str">
        <f>IF($J315="","",VLOOKUP($J315,'Tong hop'!$B$10:$P$19999,3,0))</f>
        <v/>
      </c>
      <c r="M315" s="209"/>
      <c r="N315" s="210">
        <f t="shared" si="2"/>
        <v>0</v>
      </c>
      <c r="O315" s="211"/>
      <c r="P315" s="212" t="str">
        <f>IF($J315="","",VLOOKUP($J315,'Tong hop'!$B$10:$L$19999,10,0))</f>
        <v/>
      </c>
      <c r="Q315" s="213" t="str">
        <f>IF($J315="","",VLOOKUP($J315,'Tong hop'!$B$10:$L$19999,11,0))</f>
        <v/>
      </c>
      <c r="R315" s="214"/>
      <c r="S315" s="214"/>
      <c r="T315" s="214"/>
      <c r="U315" s="214"/>
      <c r="V315" s="214"/>
      <c r="W315" s="214"/>
      <c r="X315" s="214"/>
      <c r="Y315" s="214"/>
      <c r="Z315" s="214"/>
    </row>
    <row r="316" ht="18.75" customHeight="1">
      <c r="A316" s="201"/>
      <c r="B316" s="218"/>
      <c r="C316" s="204"/>
      <c r="D316" s="204"/>
      <c r="E316" s="205" t="str">
        <f>IF($D316="","",VLOOKUP($D316,DMKH!$A$6:$D$20000,2,0))</f>
        <v/>
      </c>
      <c r="F316" s="205" t="str">
        <f>IF($D316="","",VLOOKUP($D316,DMKH!$A$6:$D$20000,3,0))</f>
        <v/>
      </c>
      <c r="G316" s="205" t="str">
        <f>IF($D316="","",VLOOKUP($D316,DMKH!$A$6:$D$20000,4,0))</f>
        <v/>
      </c>
      <c r="H316" s="207"/>
      <c r="I316" s="207"/>
      <c r="J316" s="201"/>
      <c r="K316" s="205" t="str">
        <f>IF($J316="","",VLOOKUP($J316,'Tong hop'!$B$10:$P$19999,2,0))</f>
        <v/>
      </c>
      <c r="L316" s="208" t="str">
        <f>IF($J316="","",VLOOKUP($J316,'Tong hop'!$B$10:$P$19999,3,0))</f>
        <v/>
      </c>
      <c r="M316" s="209"/>
      <c r="N316" s="210">
        <f t="shared" si="2"/>
        <v>0</v>
      </c>
      <c r="O316" s="211"/>
      <c r="P316" s="212" t="str">
        <f>IF($J316="","",VLOOKUP($J316,'Tong hop'!$B$10:$L$19999,10,0))</f>
        <v/>
      </c>
      <c r="Q316" s="213" t="str">
        <f>IF($J316="","",VLOOKUP($J316,'Tong hop'!$B$10:$L$19999,11,0))</f>
        <v/>
      </c>
      <c r="R316" s="214"/>
      <c r="S316" s="214"/>
      <c r="T316" s="214"/>
      <c r="U316" s="214"/>
      <c r="V316" s="214"/>
      <c r="W316" s="214"/>
      <c r="X316" s="214"/>
      <c r="Y316" s="214"/>
      <c r="Z316" s="214"/>
    </row>
    <row r="317" ht="18.75" customHeight="1">
      <c r="A317" s="201"/>
      <c r="B317" s="218"/>
      <c r="C317" s="204"/>
      <c r="D317" s="204"/>
      <c r="E317" s="205" t="str">
        <f>IF($D317="","",VLOOKUP($D317,DMKH!$A$6:$D$20000,2,0))</f>
        <v/>
      </c>
      <c r="F317" s="205" t="str">
        <f>IF($D317="","",VLOOKUP($D317,DMKH!$A$6:$D$20000,3,0))</f>
        <v/>
      </c>
      <c r="G317" s="205" t="str">
        <f>IF($D317="","",VLOOKUP($D317,DMKH!$A$6:$D$20000,4,0))</f>
        <v/>
      </c>
      <c r="H317" s="207"/>
      <c r="I317" s="207"/>
      <c r="J317" s="201"/>
      <c r="K317" s="205" t="str">
        <f>IF($J317="","",VLOOKUP($J317,'Tong hop'!$B$10:$P$19999,2,0))</f>
        <v/>
      </c>
      <c r="L317" s="208" t="str">
        <f>IF($J317="","",VLOOKUP($J317,'Tong hop'!$B$10:$P$19999,3,0))</f>
        <v/>
      </c>
      <c r="M317" s="209"/>
      <c r="N317" s="210">
        <f t="shared" si="2"/>
        <v>0</v>
      </c>
      <c r="O317" s="211"/>
      <c r="P317" s="212" t="str">
        <f>IF($J317="","",VLOOKUP($J317,'Tong hop'!$B$10:$L$19999,10,0))</f>
        <v/>
      </c>
      <c r="Q317" s="213" t="str">
        <f>IF($J317="","",VLOOKUP($J317,'Tong hop'!$B$10:$L$19999,11,0))</f>
        <v/>
      </c>
      <c r="R317" s="214"/>
      <c r="S317" s="214"/>
      <c r="T317" s="214"/>
      <c r="U317" s="214"/>
      <c r="V317" s="214"/>
      <c r="W317" s="214"/>
      <c r="X317" s="214"/>
      <c r="Y317" s="214"/>
      <c r="Z317" s="214"/>
    </row>
    <row r="318" ht="18.75" customHeight="1">
      <c r="A318" s="201"/>
      <c r="B318" s="218"/>
      <c r="C318" s="204"/>
      <c r="D318" s="204"/>
      <c r="E318" s="205" t="str">
        <f>IF($D318="","",VLOOKUP($D318,DMKH!$A$6:$D$20000,2,0))</f>
        <v/>
      </c>
      <c r="F318" s="205" t="str">
        <f>IF($D318="","",VLOOKUP($D318,DMKH!$A$6:$D$20000,3,0))</f>
        <v/>
      </c>
      <c r="G318" s="205" t="str">
        <f>IF($D318="","",VLOOKUP($D318,DMKH!$A$6:$D$20000,4,0))</f>
        <v/>
      </c>
      <c r="H318" s="207"/>
      <c r="I318" s="207"/>
      <c r="J318" s="201"/>
      <c r="K318" s="205" t="str">
        <f>IF($J318="","",VLOOKUP($J318,'Tong hop'!$B$10:$P$19999,2,0))</f>
        <v/>
      </c>
      <c r="L318" s="208" t="str">
        <f>IF($J318="","",VLOOKUP($J318,'Tong hop'!$B$10:$P$19999,3,0))</f>
        <v/>
      </c>
      <c r="M318" s="209"/>
      <c r="N318" s="210">
        <f t="shared" si="2"/>
        <v>0</v>
      </c>
      <c r="O318" s="211"/>
      <c r="P318" s="212" t="str">
        <f>IF($J318="","",VLOOKUP($J318,'Tong hop'!$B$10:$L$19999,10,0))</f>
        <v/>
      </c>
      <c r="Q318" s="213" t="str">
        <f>IF($J318="","",VLOOKUP($J318,'Tong hop'!$B$10:$L$19999,11,0))</f>
        <v/>
      </c>
      <c r="R318" s="214"/>
      <c r="S318" s="214"/>
      <c r="T318" s="214"/>
      <c r="U318" s="214"/>
      <c r="V318" s="214"/>
      <c r="W318" s="214"/>
      <c r="X318" s="214"/>
      <c r="Y318" s="214"/>
      <c r="Z318" s="214"/>
    </row>
    <row r="319" ht="18.75" customHeight="1">
      <c r="A319" s="201"/>
      <c r="B319" s="218"/>
      <c r="C319" s="204"/>
      <c r="D319" s="204"/>
      <c r="E319" s="205" t="str">
        <f>IF($D319="","",VLOOKUP($D319,DMKH!$A$6:$D$20000,2,0))</f>
        <v/>
      </c>
      <c r="F319" s="205" t="str">
        <f>IF($D319="","",VLOOKUP($D319,DMKH!$A$6:$D$20000,3,0))</f>
        <v/>
      </c>
      <c r="G319" s="205" t="str">
        <f>IF($D319="","",VLOOKUP($D319,DMKH!$A$6:$D$20000,4,0))</f>
        <v/>
      </c>
      <c r="H319" s="207"/>
      <c r="I319" s="207"/>
      <c r="J319" s="201"/>
      <c r="K319" s="205" t="str">
        <f>IF($J319="","",VLOOKUP($J319,'Tong hop'!$B$10:$P$19999,2,0))</f>
        <v/>
      </c>
      <c r="L319" s="208" t="str">
        <f>IF($J319="","",VLOOKUP($J319,'Tong hop'!$B$10:$P$19999,3,0))</f>
        <v/>
      </c>
      <c r="M319" s="209"/>
      <c r="N319" s="210">
        <f t="shared" si="2"/>
        <v>0</v>
      </c>
      <c r="O319" s="211"/>
      <c r="P319" s="212" t="str">
        <f>IF($J319="","",VLOOKUP($J319,'Tong hop'!$B$10:$L$19999,10,0))</f>
        <v/>
      </c>
      <c r="Q319" s="213" t="str">
        <f>IF($J319="","",VLOOKUP($J319,'Tong hop'!$B$10:$L$19999,11,0))</f>
        <v/>
      </c>
      <c r="R319" s="214"/>
      <c r="S319" s="214"/>
      <c r="T319" s="214"/>
      <c r="U319" s="214"/>
      <c r="V319" s="214"/>
      <c r="W319" s="214"/>
      <c r="X319" s="214"/>
      <c r="Y319" s="214"/>
      <c r="Z319" s="214"/>
    </row>
    <row r="320" ht="18.75" customHeight="1">
      <c r="A320" s="201"/>
      <c r="B320" s="218"/>
      <c r="C320" s="204"/>
      <c r="D320" s="204"/>
      <c r="E320" s="205" t="str">
        <f>IF($D320="","",VLOOKUP($D320,DMKH!$A$6:$D$20000,2,0))</f>
        <v/>
      </c>
      <c r="F320" s="205" t="str">
        <f>IF($D320="","",VLOOKUP($D320,DMKH!$A$6:$D$20000,3,0))</f>
        <v/>
      </c>
      <c r="G320" s="205" t="str">
        <f>IF($D320="","",VLOOKUP($D320,DMKH!$A$6:$D$20000,4,0))</f>
        <v/>
      </c>
      <c r="H320" s="207"/>
      <c r="I320" s="207"/>
      <c r="J320" s="201"/>
      <c r="K320" s="205" t="str">
        <f>IF($J320="","",VLOOKUP($J320,'Tong hop'!$B$10:$P$19999,2,0))</f>
        <v/>
      </c>
      <c r="L320" s="208" t="str">
        <f>IF($J320="","",VLOOKUP($J320,'Tong hop'!$B$10:$P$19999,3,0))</f>
        <v/>
      </c>
      <c r="M320" s="209"/>
      <c r="N320" s="210">
        <f t="shared" si="2"/>
        <v>0</v>
      </c>
      <c r="O320" s="211"/>
      <c r="P320" s="212" t="str">
        <f>IF($J320="","",VLOOKUP($J320,'Tong hop'!$B$10:$L$19999,10,0))</f>
        <v/>
      </c>
      <c r="Q320" s="213" t="str">
        <f>IF($J320="","",VLOOKUP($J320,'Tong hop'!$B$10:$L$19999,11,0))</f>
        <v/>
      </c>
      <c r="R320" s="214"/>
      <c r="S320" s="214"/>
      <c r="T320" s="214"/>
      <c r="U320" s="214"/>
      <c r="V320" s="214"/>
      <c r="W320" s="214"/>
      <c r="X320" s="214"/>
      <c r="Y320" s="214"/>
      <c r="Z320" s="214"/>
    </row>
    <row r="321" ht="18.75" customHeight="1">
      <c r="A321" s="201"/>
      <c r="B321" s="218"/>
      <c r="C321" s="204"/>
      <c r="D321" s="204"/>
      <c r="E321" s="205" t="str">
        <f>IF($D321="","",VLOOKUP($D321,DMKH!$A$6:$D$20000,2,0))</f>
        <v/>
      </c>
      <c r="F321" s="205" t="str">
        <f>IF($D321="","",VLOOKUP($D321,DMKH!$A$6:$D$20000,3,0))</f>
        <v/>
      </c>
      <c r="G321" s="205" t="str">
        <f>IF($D321="","",VLOOKUP($D321,DMKH!$A$6:$D$20000,4,0))</f>
        <v/>
      </c>
      <c r="H321" s="207"/>
      <c r="I321" s="207"/>
      <c r="J321" s="201"/>
      <c r="K321" s="205" t="str">
        <f>IF($J321="","",VLOOKUP($J321,'Tong hop'!$B$10:$P$19999,2,0))</f>
        <v/>
      </c>
      <c r="L321" s="208" t="str">
        <f>IF($J321="","",VLOOKUP($J321,'Tong hop'!$B$10:$P$19999,3,0))</f>
        <v/>
      </c>
      <c r="M321" s="209"/>
      <c r="N321" s="210">
        <f t="shared" si="2"/>
        <v>0</v>
      </c>
      <c r="O321" s="211"/>
      <c r="P321" s="212" t="str">
        <f>IF($J321="","",VLOOKUP($J321,'Tong hop'!$B$10:$L$19999,10,0))</f>
        <v/>
      </c>
      <c r="Q321" s="213" t="str">
        <f>IF($J321="","",VLOOKUP($J321,'Tong hop'!$B$10:$L$19999,11,0))</f>
        <v/>
      </c>
      <c r="R321" s="214"/>
      <c r="S321" s="214"/>
      <c r="T321" s="214"/>
      <c r="U321" s="214"/>
      <c r="V321" s="214"/>
      <c r="W321" s="214"/>
      <c r="X321" s="214"/>
      <c r="Y321" s="214"/>
      <c r="Z321" s="214"/>
    </row>
    <row r="322" ht="18.75" customHeight="1">
      <c r="A322" s="201"/>
      <c r="B322" s="218"/>
      <c r="C322" s="204"/>
      <c r="D322" s="204"/>
      <c r="E322" s="205" t="str">
        <f>IF($D322="","",VLOOKUP($D322,DMKH!$A$6:$D$20000,2,0))</f>
        <v/>
      </c>
      <c r="F322" s="205" t="str">
        <f>IF($D322="","",VLOOKUP($D322,DMKH!$A$6:$D$20000,3,0))</f>
        <v/>
      </c>
      <c r="G322" s="205" t="str">
        <f>IF($D322="","",VLOOKUP($D322,DMKH!$A$6:$D$20000,4,0))</f>
        <v/>
      </c>
      <c r="H322" s="207"/>
      <c r="I322" s="207"/>
      <c r="J322" s="201"/>
      <c r="K322" s="205" t="str">
        <f>IF($J322="","",VLOOKUP($J322,'Tong hop'!$B$10:$P$19999,2,0))</f>
        <v/>
      </c>
      <c r="L322" s="208" t="str">
        <f>IF($J322="","",VLOOKUP($J322,'Tong hop'!$B$10:$P$19999,3,0))</f>
        <v/>
      </c>
      <c r="M322" s="209"/>
      <c r="N322" s="210">
        <f t="shared" si="2"/>
        <v>0</v>
      </c>
      <c r="O322" s="211"/>
      <c r="P322" s="212" t="str">
        <f>IF($J322="","",VLOOKUP($J322,'Tong hop'!$B$10:$L$19999,10,0))</f>
        <v/>
      </c>
      <c r="Q322" s="213" t="str">
        <f>IF($J322="","",VLOOKUP($J322,'Tong hop'!$B$10:$L$19999,11,0))</f>
        <v/>
      </c>
      <c r="R322" s="214"/>
      <c r="S322" s="214"/>
      <c r="T322" s="214"/>
      <c r="U322" s="214"/>
      <c r="V322" s="214"/>
      <c r="W322" s="214"/>
      <c r="X322" s="214"/>
      <c r="Y322" s="214"/>
      <c r="Z322" s="214"/>
    </row>
    <row r="323" ht="18.75" customHeight="1">
      <c r="A323" s="201"/>
      <c r="B323" s="218"/>
      <c r="C323" s="204"/>
      <c r="D323" s="204"/>
      <c r="E323" s="205" t="str">
        <f>IF($D323="","",VLOOKUP($D323,DMKH!$A$6:$D$20000,2,0))</f>
        <v/>
      </c>
      <c r="F323" s="205" t="str">
        <f>IF($D323="","",VLOOKUP($D323,DMKH!$A$6:$D$20000,3,0))</f>
        <v/>
      </c>
      <c r="G323" s="205" t="str">
        <f>IF($D323="","",VLOOKUP($D323,DMKH!$A$6:$D$20000,4,0))</f>
        <v/>
      </c>
      <c r="H323" s="207"/>
      <c r="I323" s="207"/>
      <c r="J323" s="201"/>
      <c r="K323" s="205" t="str">
        <f>IF($J323="","",VLOOKUP($J323,'Tong hop'!$B$10:$P$19999,2,0))</f>
        <v/>
      </c>
      <c r="L323" s="208" t="str">
        <f>IF($J323="","",VLOOKUP($J323,'Tong hop'!$B$10:$P$19999,3,0))</f>
        <v/>
      </c>
      <c r="M323" s="209"/>
      <c r="N323" s="210">
        <f t="shared" si="2"/>
        <v>0</v>
      </c>
      <c r="O323" s="211"/>
      <c r="P323" s="212" t="str">
        <f>IF($J323="","",VLOOKUP($J323,'Tong hop'!$B$10:$L$19999,10,0))</f>
        <v/>
      </c>
      <c r="Q323" s="213" t="str">
        <f>IF($J323="","",VLOOKUP($J323,'Tong hop'!$B$10:$L$19999,11,0))</f>
        <v/>
      </c>
      <c r="R323" s="214"/>
      <c r="S323" s="214"/>
      <c r="T323" s="214"/>
      <c r="U323" s="214"/>
      <c r="V323" s="214"/>
      <c r="W323" s="214"/>
      <c r="X323" s="214"/>
      <c r="Y323" s="214"/>
      <c r="Z323" s="214"/>
    </row>
    <row r="324" ht="18.75" customHeight="1">
      <c r="A324" s="201"/>
      <c r="B324" s="218"/>
      <c r="C324" s="204"/>
      <c r="D324" s="204"/>
      <c r="E324" s="205" t="str">
        <f>IF($D324="","",VLOOKUP($D324,DMKH!$A$6:$D$20000,2,0))</f>
        <v/>
      </c>
      <c r="F324" s="205" t="str">
        <f>IF($D324="","",VLOOKUP($D324,DMKH!$A$6:$D$20000,3,0))</f>
        <v/>
      </c>
      <c r="G324" s="205" t="str">
        <f>IF($D324="","",VLOOKUP($D324,DMKH!$A$6:$D$20000,4,0))</f>
        <v/>
      </c>
      <c r="H324" s="207"/>
      <c r="I324" s="207"/>
      <c r="J324" s="201"/>
      <c r="K324" s="205" t="str">
        <f>IF($J324="","",VLOOKUP($J324,'Tong hop'!$B$10:$P$19999,2,0))</f>
        <v/>
      </c>
      <c r="L324" s="208" t="str">
        <f>IF($J324="","",VLOOKUP($J324,'Tong hop'!$B$10:$P$19999,3,0))</f>
        <v/>
      </c>
      <c r="M324" s="209"/>
      <c r="N324" s="210">
        <f t="shared" si="2"/>
        <v>0</v>
      </c>
      <c r="O324" s="211"/>
      <c r="P324" s="212" t="str">
        <f>IF($J324="","",VLOOKUP($J324,'Tong hop'!$B$10:$L$19999,10,0))</f>
        <v/>
      </c>
      <c r="Q324" s="213" t="str">
        <f>IF($J324="","",VLOOKUP($J324,'Tong hop'!$B$10:$L$19999,11,0))</f>
        <v/>
      </c>
      <c r="R324" s="214"/>
      <c r="S324" s="214"/>
      <c r="T324" s="214"/>
      <c r="U324" s="214"/>
      <c r="V324" s="214"/>
      <c r="W324" s="214"/>
      <c r="X324" s="214"/>
      <c r="Y324" s="214"/>
      <c r="Z324" s="214"/>
    </row>
    <row r="325" ht="18.75" customHeight="1">
      <c r="A325" s="201"/>
      <c r="B325" s="218"/>
      <c r="C325" s="204"/>
      <c r="D325" s="204"/>
      <c r="E325" s="205" t="str">
        <f>IF($D325="","",VLOOKUP($D325,DMKH!$A$6:$D$20000,2,0))</f>
        <v/>
      </c>
      <c r="F325" s="205" t="str">
        <f>IF($D325="","",VLOOKUP($D325,DMKH!$A$6:$D$20000,3,0))</f>
        <v/>
      </c>
      <c r="G325" s="205" t="str">
        <f>IF($D325="","",VLOOKUP($D325,DMKH!$A$6:$D$20000,4,0))</f>
        <v/>
      </c>
      <c r="H325" s="207"/>
      <c r="I325" s="207"/>
      <c r="J325" s="201"/>
      <c r="K325" s="205" t="str">
        <f>IF($J325="","",VLOOKUP($J325,'Tong hop'!$B$10:$P$19999,2,0))</f>
        <v/>
      </c>
      <c r="L325" s="208" t="str">
        <f>IF($J325="","",VLOOKUP($J325,'Tong hop'!$B$10:$P$19999,3,0))</f>
        <v/>
      </c>
      <c r="M325" s="209"/>
      <c r="N325" s="210">
        <f t="shared" si="2"/>
        <v>0</v>
      </c>
      <c r="O325" s="211"/>
      <c r="P325" s="212" t="str">
        <f>IF($J325="","",VLOOKUP($J325,'Tong hop'!$B$10:$L$19999,10,0))</f>
        <v/>
      </c>
      <c r="Q325" s="213" t="str">
        <f>IF($J325="","",VLOOKUP($J325,'Tong hop'!$B$10:$L$19999,11,0))</f>
        <v/>
      </c>
      <c r="R325" s="214"/>
      <c r="S325" s="214"/>
      <c r="T325" s="214"/>
      <c r="U325" s="214"/>
      <c r="V325" s="214"/>
      <c r="W325" s="214"/>
      <c r="X325" s="214"/>
      <c r="Y325" s="214"/>
      <c r="Z325" s="214"/>
    </row>
    <row r="326" ht="18.75" customHeight="1">
      <c r="A326" s="201"/>
      <c r="B326" s="218"/>
      <c r="C326" s="204"/>
      <c r="D326" s="204"/>
      <c r="E326" s="205" t="str">
        <f>IF($D326="","",VLOOKUP($D326,DMKH!$A$6:$D$20000,2,0))</f>
        <v/>
      </c>
      <c r="F326" s="205" t="str">
        <f>IF($D326="","",VLOOKUP($D326,DMKH!$A$6:$D$20000,3,0))</f>
        <v/>
      </c>
      <c r="G326" s="205" t="str">
        <f>IF($D326="","",VLOOKUP($D326,DMKH!$A$6:$D$20000,4,0))</f>
        <v/>
      </c>
      <c r="H326" s="207"/>
      <c r="I326" s="207"/>
      <c r="J326" s="201"/>
      <c r="K326" s="205" t="str">
        <f>IF($J326="","",VLOOKUP($J326,'Tong hop'!$B$10:$P$19999,2,0))</f>
        <v/>
      </c>
      <c r="L326" s="208" t="str">
        <f>IF($J326="","",VLOOKUP($J326,'Tong hop'!$B$10:$P$19999,3,0))</f>
        <v/>
      </c>
      <c r="M326" s="209"/>
      <c r="N326" s="210">
        <f t="shared" si="2"/>
        <v>0</v>
      </c>
      <c r="O326" s="211"/>
      <c r="P326" s="212" t="str">
        <f>IF($J326="","",VLOOKUP($J326,'Tong hop'!$B$10:$L$19999,10,0))</f>
        <v/>
      </c>
      <c r="Q326" s="213" t="str">
        <f>IF($J326="","",VLOOKUP($J326,'Tong hop'!$B$10:$L$19999,11,0))</f>
        <v/>
      </c>
      <c r="R326" s="214"/>
      <c r="S326" s="214"/>
      <c r="T326" s="214"/>
      <c r="U326" s="214"/>
      <c r="V326" s="214"/>
      <c r="W326" s="214"/>
      <c r="X326" s="214"/>
      <c r="Y326" s="214"/>
      <c r="Z326" s="214"/>
    </row>
    <row r="327" ht="18.75" customHeight="1">
      <c r="A327" s="201"/>
      <c r="B327" s="218"/>
      <c r="C327" s="204"/>
      <c r="D327" s="204"/>
      <c r="E327" s="205" t="str">
        <f>IF($D327="","",VLOOKUP($D327,DMKH!$A$6:$D$20000,2,0))</f>
        <v/>
      </c>
      <c r="F327" s="205" t="str">
        <f>IF($D327="","",VLOOKUP($D327,DMKH!$A$6:$D$20000,3,0))</f>
        <v/>
      </c>
      <c r="G327" s="205" t="str">
        <f>IF($D327="","",VLOOKUP($D327,DMKH!$A$6:$D$20000,4,0))</f>
        <v/>
      </c>
      <c r="H327" s="207"/>
      <c r="I327" s="207"/>
      <c r="J327" s="201"/>
      <c r="K327" s="205" t="str">
        <f>IF($J327="","",VLOOKUP($J327,'Tong hop'!$B$10:$P$19999,2,0))</f>
        <v/>
      </c>
      <c r="L327" s="208" t="str">
        <f>IF($J327="","",VLOOKUP($J327,'Tong hop'!$B$10:$P$19999,3,0))</f>
        <v/>
      </c>
      <c r="M327" s="209"/>
      <c r="N327" s="210">
        <f t="shared" si="2"/>
        <v>0</v>
      </c>
      <c r="O327" s="211"/>
      <c r="P327" s="212" t="str">
        <f>IF($J327="","",VLOOKUP($J327,'Tong hop'!$B$10:$L$19999,10,0))</f>
        <v/>
      </c>
      <c r="Q327" s="213" t="str">
        <f>IF($J327="","",VLOOKUP($J327,'Tong hop'!$B$10:$L$19999,11,0))</f>
        <v/>
      </c>
      <c r="R327" s="214"/>
      <c r="S327" s="214"/>
      <c r="T327" s="214"/>
      <c r="U327" s="214"/>
      <c r="V327" s="214"/>
      <c r="W327" s="214"/>
      <c r="X327" s="214"/>
      <c r="Y327" s="214"/>
      <c r="Z327" s="214"/>
    </row>
    <row r="328" ht="18.75" customHeight="1">
      <c r="A328" s="201"/>
      <c r="B328" s="218"/>
      <c r="C328" s="204"/>
      <c r="D328" s="204"/>
      <c r="E328" s="205" t="str">
        <f>IF($D328="","",VLOOKUP($D328,DMKH!$A$6:$D$20000,2,0))</f>
        <v/>
      </c>
      <c r="F328" s="205" t="str">
        <f>IF($D328="","",VLOOKUP($D328,DMKH!$A$6:$D$20000,3,0))</f>
        <v/>
      </c>
      <c r="G328" s="205" t="str">
        <f>IF($D328="","",VLOOKUP($D328,DMKH!$A$6:$D$20000,4,0))</f>
        <v/>
      </c>
      <c r="H328" s="207"/>
      <c r="I328" s="207"/>
      <c r="J328" s="201"/>
      <c r="K328" s="205" t="str">
        <f>IF($J328="","",VLOOKUP($J328,'Tong hop'!$B$10:$P$19999,2,0))</f>
        <v/>
      </c>
      <c r="L328" s="208" t="str">
        <f>IF($J328="","",VLOOKUP($J328,'Tong hop'!$B$10:$P$19999,3,0))</f>
        <v/>
      </c>
      <c r="M328" s="209"/>
      <c r="N328" s="210">
        <f t="shared" si="2"/>
        <v>0</v>
      </c>
      <c r="O328" s="211"/>
      <c r="P328" s="212" t="str">
        <f>IF($J328="","",VLOOKUP($J328,'Tong hop'!$B$10:$L$19999,10,0))</f>
        <v/>
      </c>
      <c r="Q328" s="213" t="str">
        <f>IF($J328="","",VLOOKUP($J328,'Tong hop'!$B$10:$L$19999,11,0))</f>
        <v/>
      </c>
      <c r="R328" s="214"/>
      <c r="S328" s="214"/>
      <c r="T328" s="214"/>
      <c r="U328" s="214"/>
      <c r="V328" s="214"/>
      <c r="W328" s="214"/>
      <c r="X328" s="214"/>
      <c r="Y328" s="214"/>
      <c r="Z328" s="214"/>
    </row>
    <row r="329" ht="18.75" customHeight="1">
      <c r="A329" s="201"/>
      <c r="B329" s="218"/>
      <c r="C329" s="204"/>
      <c r="D329" s="204"/>
      <c r="E329" s="205" t="str">
        <f>IF($D329="","",VLOOKUP($D329,DMKH!$A$6:$D$20000,2,0))</f>
        <v/>
      </c>
      <c r="F329" s="205" t="str">
        <f>IF($D329="","",VLOOKUP($D329,DMKH!$A$6:$D$20000,3,0))</f>
        <v/>
      </c>
      <c r="G329" s="205" t="str">
        <f>IF($D329="","",VLOOKUP($D329,DMKH!$A$6:$D$20000,4,0))</f>
        <v/>
      </c>
      <c r="H329" s="207"/>
      <c r="I329" s="207"/>
      <c r="J329" s="201"/>
      <c r="K329" s="205" t="str">
        <f>IF($J329="","",VLOOKUP($J329,'Tong hop'!$B$10:$P$19999,2,0))</f>
        <v/>
      </c>
      <c r="L329" s="208" t="str">
        <f>IF($J329="","",VLOOKUP($J329,'Tong hop'!$B$10:$P$19999,3,0))</f>
        <v/>
      </c>
      <c r="M329" s="209"/>
      <c r="N329" s="210">
        <f t="shared" si="2"/>
        <v>0</v>
      </c>
      <c r="O329" s="211"/>
      <c r="P329" s="212" t="str">
        <f>IF($J329="","",VLOOKUP($J329,'Tong hop'!$B$10:$L$19999,10,0))</f>
        <v/>
      </c>
      <c r="Q329" s="213" t="str">
        <f>IF($J329="","",VLOOKUP($J329,'Tong hop'!$B$10:$L$19999,11,0))</f>
        <v/>
      </c>
      <c r="R329" s="214"/>
      <c r="S329" s="214"/>
      <c r="T329" s="214"/>
      <c r="U329" s="214"/>
      <c r="V329" s="214"/>
      <c r="W329" s="214"/>
      <c r="X329" s="214"/>
      <c r="Y329" s="214"/>
      <c r="Z329" s="214"/>
    </row>
    <row r="330" ht="18.75" customHeight="1">
      <c r="A330" s="201"/>
      <c r="B330" s="218"/>
      <c r="C330" s="204"/>
      <c r="D330" s="204"/>
      <c r="E330" s="205" t="str">
        <f>IF($D330="","",VLOOKUP($D330,DMKH!$A$6:$D$20000,2,0))</f>
        <v/>
      </c>
      <c r="F330" s="205" t="str">
        <f>IF($D330="","",VLOOKUP($D330,DMKH!$A$6:$D$20000,3,0))</f>
        <v/>
      </c>
      <c r="G330" s="205" t="str">
        <f>IF($D330="","",VLOOKUP($D330,DMKH!$A$6:$D$20000,4,0))</f>
        <v/>
      </c>
      <c r="H330" s="207"/>
      <c r="I330" s="207"/>
      <c r="J330" s="201"/>
      <c r="K330" s="205" t="str">
        <f>IF($J330="","",VLOOKUP($J330,'Tong hop'!$B$10:$P$19999,2,0))</f>
        <v/>
      </c>
      <c r="L330" s="208" t="str">
        <f>IF($J330="","",VLOOKUP($J330,'Tong hop'!$B$10:$P$19999,3,0))</f>
        <v/>
      </c>
      <c r="M330" s="209"/>
      <c r="N330" s="210">
        <f t="shared" si="2"/>
        <v>0</v>
      </c>
      <c r="O330" s="211"/>
      <c r="P330" s="212" t="str">
        <f>IF($J330="","",VLOOKUP($J330,'Tong hop'!$B$10:$L$19999,10,0))</f>
        <v/>
      </c>
      <c r="Q330" s="213" t="str">
        <f>IF($J330="","",VLOOKUP($J330,'Tong hop'!$B$10:$L$19999,11,0))</f>
        <v/>
      </c>
      <c r="R330" s="214"/>
      <c r="S330" s="214"/>
      <c r="T330" s="214"/>
      <c r="U330" s="214"/>
      <c r="V330" s="214"/>
      <c r="W330" s="214"/>
      <c r="X330" s="214"/>
      <c r="Y330" s="214"/>
      <c r="Z330" s="214"/>
    </row>
    <row r="331" ht="18.75" customHeight="1">
      <c r="A331" s="201"/>
      <c r="B331" s="218"/>
      <c r="C331" s="204"/>
      <c r="D331" s="204"/>
      <c r="E331" s="205" t="str">
        <f>IF($D331="","",VLOOKUP($D331,DMKH!$A$6:$D$20000,2,0))</f>
        <v/>
      </c>
      <c r="F331" s="205" t="str">
        <f>IF($D331="","",VLOOKUP($D331,DMKH!$A$6:$D$20000,3,0))</f>
        <v/>
      </c>
      <c r="G331" s="205" t="str">
        <f>IF($D331="","",VLOOKUP($D331,DMKH!$A$6:$D$20000,4,0))</f>
        <v/>
      </c>
      <c r="H331" s="207"/>
      <c r="I331" s="207"/>
      <c r="J331" s="201"/>
      <c r="K331" s="205" t="str">
        <f>IF($J331="","",VLOOKUP($J331,'Tong hop'!$B$10:$P$19999,2,0))</f>
        <v/>
      </c>
      <c r="L331" s="208" t="str">
        <f>IF($J331="","",VLOOKUP($J331,'Tong hop'!$B$10:$P$19999,3,0))</f>
        <v/>
      </c>
      <c r="M331" s="209"/>
      <c r="N331" s="210">
        <f t="shared" si="2"/>
        <v>0</v>
      </c>
      <c r="O331" s="211"/>
      <c r="P331" s="212" t="str">
        <f>IF($J331="","",VLOOKUP($J331,'Tong hop'!$B$10:$L$19999,10,0))</f>
        <v/>
      </c>
      <c r="Q331" s="213" t="str">
        <f>IF($J331="","",VLOOKUP($J331,'Tong hop'!$B$10:$L$19999,11,0))</f>
        <v/>
      </c>
      <c r="R331" s="214"/>
      <c r="S331" s="214"/>
      <c r="T331" s="214"/>
      <c r="U331" s="214"/>
      <c r="V331" s="214"/>
      <c r="W331" s="214"/>
      <c r="X331" s="214"/>
      <c r="Y331" s="214"/>
      <c r="Z331" s="214"/>
    </row>
    <row r="332" ht="18.75" customHeight="1">
      <c r="A332" s="201"/>
      <c r="B332" s="218"/>
      <c r="C332" s="204"/>
      <c r="D332" s="204"/>
      <c r="E332" s="205" t="str">
        <f>IF($D332="","",VLOOKUP($D332,DMKH!$A$6:$D$20000,2,0))</f>
        <v/>
      </c>
      <c r="F332" s="205" t="str">
        <f>IF($D332="","",VLOOKUP($D332,DMKH!$A$6:$D$20000,3,0))</f>
        <v/>
      </c>
      <c r="G332" s="205" t="str">
        <f>IF($D332="","",VLOOKUP($D332,DMKH!$A$6:$D$20000,4,0))</f>
        <v/>
      </c>
      <c r="H332" s="207"/>
      <c r="I332" s="207"/>
      <c r="J332" s="201"/>
      <c r="K332" s="205" t="str">
        <f>IF($J332="","",VLOOKUP($J332,'Tong hop'!$B$10:$P$19999,2,0))</f>
        <v/>
      </c>
      <c r="L332" s="208" t="str">
        <f>IF($J332="","",VLOOKUP($J332,'Tong hop'!$B$10:$P$19999,3,0))</f>
        <v/>
      </c>
      <c r="M332" s="209"/>
      <c r="N332" s="210">
        <f t="shared" si="2"/>
        <v>0</v>
      </c>
      <c r="O332" s="211"/>
      <c r="P332" s="212" t="str">
        <f>IF($J332="","",VLOOKUP($J332,'Tong hop'!$B$10:$L$19999,10,0))</f>
        <v/>
      </c>
      <c r="Q332" s="213" t="str">
        <f>IF($J332="","",VLOOKUP($J332,'Tong hop'!$B$10:$L$19999,11,0))</f>
        <v/>
      </c>
      <c r="R332" s="214"/>
      <c r="S332" s="214"/>
      <c r="T332" s="214"/>
      <c r="U332" s="214"/>
      <c r="V332" s="214"/>
      <c r="W332" s="214"/>
      <c r="X332" s="214"/>
      <c r="Y332" s="214"/>
      <c r="Z332" s="214"/>
    </row>
    <row r="333" ht="18.75" customHeight="1">
      <c r="A333" s="201"/>
      <c r="B333" s="218"/>
      <c r="C333" s="204"/>
      <c r="D333" s="204"/>
      <c r="E333" s="205" t="str">
        <f>IF($D333="","",VLOOKUP($D333,DMKH!$A$6:$D$20000,2,0))</f>
        <v/>
      </c>
      <c r="F333" s="205" t="str">
        <f>IF($D333="","",VLOOKUP($D333,DMKH!$A$6:$D$20000,3,0))</f>
        <v/>
      </c>
      <c r="G333" s="205" t="str">
        <f>IF($D333="","",VLOOKUP($D333,DMKH!$A$6:$D$20000,4,0))</f>
        <v/>
      </c>
      <c r="H333" s="207"/>
      <c r="I333" s="207"/>
      <c r="J333" s="201"/>
      <c r="K333" s="205" t="str">
        <f>IF($J333="","",VLOOKUP($J333,'Tong hop'!$B$10:$P$19999,2,0))</f>
        <v/>
      </c>
      <c r="L333" s="208" t="str">
        <f>IF($J333="","",VLOOKUP($J333,'Tong hop'!$B$10:$P$19999,3,0))</f>
        <v/>
      </c>
      <c r="M333" s="209"/>
      <c r="N333" s="210">
        <f t="shared" si="2"/>
        <v>0</v>
      </c>
      <c r="O333" s="211"/>
      <c r="P333" s="212" t="str">
        <f>IF($J333="","",VLOOKUP($J333,'Tong hop'!$B$10:$L$19999,10,0))</f>
        <v/>
      </c>
      <c r="Q333" s="213" t="str">
        <f>IF($J333="","",VLOOKUP($J333,'Tong hop'!$B$10:$L$19999,11,0))</f>
        <v/>
      </c>
      <c r="R333" s="214"/>
      <c r="S333" s="214"/>
      <c r="T333" s="214"/>
      <c r="U333" s="214"/>
      <c r="V333" s="214"/>
      <c r="W333" s="214"/>
      <c r="X333" s="214"/>
      <c r="Y333" s="214"/>
      <c r="Z333" s="214"/>
    </row>
    <row r="334" ht="18.75" customHeight="1">
      <c r="A334" s="201"/>
      <c r="B334" s="218"/>
      <c r="C334" s="204"/>
      <c r="D334" s="204"/>
      <c r="E334" s="205" t="str">
        <f>IF($D334="","",VLOOKUP($D334,DMKH!$A$6:$D$20000,2,0))</f>
        <v/>
      </c>
      <c r="F334" s="205" t="str">
        <f>IF($D334="","",VLOOKUP($D334,DMKH!$A$6:$D$20000,3,0))</f>
        <v/>
      </c>
      <c r="G334" s="205" t="str">
        <f>IF($D334="","",VLOOKUP($D334,DMKH!$A$6:$D$20000,4,0))</f>
        <v/>
      </c>
      <c r="H334" s="207"/>
      <c r="I334" s="207"/>
      <c r="J334" s="201"/>
      <c r="K334" s="205" t="str">
        <f>IF($J334="","",VLOOKUP($J334,'Tong hop'!$B$10:$P$19999,2,0))</f>
        <v/>
      </c>
      <c r="L334" s="208" t="str">
        <f>IF($J334="","",VLOOKUP($J334,'Tong hop'!$B$10:$P$19999,3,0))</f>
        <v/>
      </c>
      <c r="M334" s="209"/>
      <c r="N334" s="210">
        <f t="shared" si="2"/>
        <v>0</v>
      </c>
      <c r="O334" s="211"/>
      <c r="P334" s="212" t="str">
        <f>IF($J334="","",VLOOKUP($J334,'Tong hop'!$B$10:$L$19999,10,0))</f>
        <v/>
      </c>
      <c r="Q334" s="213" t="str">
        <f>IF($J334="","",VLOOKUP($J334,'Tong hop'!$B$10:$L$19999,11,0))</f>
        <v/>
      </c>
      <c r="R334" s="214"/>
      <c r="S334" s="214"/>
      <c r="T334" s="214"/>
      <c r="U334" s="214"/>
      <c r="V334" s="214"/>
      <c r="W334" s="214"/>
      <c r="X334" s="214"/>
      <c r="Y334" s="214"/>
      <c r="Z334" s="214"/>
    </row>
    <row r="335" ht="18.75" customHeight="1">
      <c r="A335" s="201"/>
      <c r="B335" s="218"/>
      <c r="C335" s="204"/>
      <c r="D335" s="204"/>
      <c r="E335" s="205" t="str">
        <f>IF($D335="","",VLOOKUP($D335,DMKH!$A$6:$D$20000,2,0))</f>
        <v/>
      </c>
      <c r="F335" s="205" t="str">
        <f>IF($D335="","",VLOOKUP($D335,DMKH!$A$6:$D$20000,3,0))</f>
        <v/>
      </c>
      <c r="G335" s="205" t="str">
        <f>IF($D335="","",VLOOKUP($D335,DMKH!$A$6:$D$20000,4,0))</f>
        <v/>
      </c>
      <c r="H335" s="207"/>
      <c r="I335" s="207"/>
      <c r="J335" s="201"/>
      <c r="K335" s="205" t="str">
        <f>IF($J335="","",VLOOKUP($J335,'Tong hop'!$B$10:$P$19999,2,0))</f>
        <v/>
      </c>
      <c r="L335" s="208" t="str">
        <f>IF($J335="","",VLOOKUP($J335,'Tong hop'!$B$10:$P$19999,3,0))</f>
        <v/>
      </c>
      <c r="M335" s="209"/>
      <c r="N335" s="210">
        <f t="shared" si="2"/>
        <v>0</v>
      </c>
      <c r="O335" s="211"/>
      <c r="P335" s="212" t="str">
        <f>IF($J335="","",VLOOKUP($J335,'Tong hop'!$B$10:$L$19999,10,0))</f>
        <v/>
      </c>
      <c r="Q335" s="213" t="str">
        <f>IF($J335="","",VLOOKUP($J335,'Tong hop'!$B$10:$L$19999,11,0))</f>
        <v/>
      </c>
      <c r="R335" s="214"/>
      <c r="S335" s="214"/>
      <c r="T335" s="214"/>
      <c r="U335" s="214"/>
      <c r="V335" s="214"/>
      <c r="W335" s="214"/>
      <c r="X335" s="214"/>
      <c r="Y335" s="214"/>
      <c r="Z335" s="214"/>
    </row>
    <row r="336" ht="18.75" customHeight="1">
      <c r="A336" s="201"/>
      <c r="B336" s="218"/>
      <c r="C336" s="204"/>
      <c r="D336" s="204"/>
      <c r="E336" s="205" t="str">
        <f>IF($D336="","",VLOOKUP($D336,DMKH!$A$6:$D$20000,2,0))</f>
        <v/>
      </c>
      <c r="F336" s="205" t="str">
        <f>IF($D336="","",VLOOKUP($D336,DMKH!$A$6:$D$20000,3,0))</f>
        <v/>
      </c>
      <c r="G336" s="205" t="str">
        <f>IF($D336="","",VLOOKUP($D336,DMKH!$A$6:$D$20000,4,0))</f>
        <v/>
      </c>
      <c r="H336" s="207"/>
      <c r="I336" s="207"/>
      <c r="J336" s="201"/>
      <c r="K336" s="205" t="str">
        <f>IF($J336="","",VLOOKUP($J336,'Tong hop'!$B$10:$P$19999,2,0))</f>
        <v/>
      </c>
      <c r="L336" s="208" t="str">
        <f>IF($J336="","",VLOOKUP($J336,'Tong hop'!$B$10:$P$19999,3,0))</f>
        <v/>
      </c>
      <c r="M336" s="209"/>
      <c r="N336" s="210">
        <f t="shared" si="2"/>
        <v>0</v>
      </c>
      <c r="O336" s="211"/>
      <c r="P336" s="212" t="str">
        <f>IF($J336="","",VLOOKUP($J336,'Tong hop'!$B$10:$L$19999,10,0))</f>
        <v/>
      </c>
      <c r="Q336" s="213" t="str">
        <f>IF($J336="","",VLOOKUP($J336,'Tong hop'!$B$10:$L$19999,11,0))</f>
        <v/>
      </c>
      <c r="R336" s="214"/>
      <c r="S336" s="214"/>
      <c r="T336" s="214"/>
      <c r="U336" s="214"/>
      <c r="V336" s="214"/>
      <c r="W336" s="214"/>
      <c r="X336" s="214"/>
      <c r="Y336" s="214"/>
      <c r="Z336" s="214"/>
    </row>
    <row r="337" ht="18.75" customHeight="1">
      <c r="A337" s="201"/>
      <c r="B337" s="218"/>
      <c r="C337" s="204"/>
      <c r="D337" s="204"/>
      <c r="E337" s="205" t="str">
        <f>IF($D337="","",VLOOKUP($D337,DMKH!$A$6:$D$20000,2,0))</f>
        <v/>
      </c>
      <c r="F337" s="205" t="str">
        <f>IF($D337="","",VLOOKUP($D337,DMKH!$A$6:$D$20000,3,0))</f>
        <v/>
      </c>
      <c r="G337" s="205" t="str">
        <f>IF($D337="","",VLOOKUP($D337,DMKH!$A$6:$D$20000,4,0))</f>
        <v/>
      </c>
      <c r="H337" s="207"/>
      <c r="I337" s="207"/>
      <c r="J337" s="201"/>
      <c r="K337" s="205" t="str">
        <f>IF($J337="","",VLOOKUP($J337,'Tong hop'!$B$10:$P$19999,2,0))</f>
        <v/>
      </c>
      <c r="L337" s="208" t="str">
        <f>IF($J337="","",VLOOKUP($J337,'Tong hop'!$B$10:$P$19999,3,0))</f>
        <v/>
      </c>
      <c r="M337" s="209"/>
      <c r="N337" s="210">
        <f t="shared" si="2"/>
        <v>0</v>
      </c>
      <c r="O337" s="211"/>
      <c r="P337" s="212" t="str">
        <f>IF($J337="","",VLOOKUP($J337,'Tong hop'!$B$10:$L$19999,10,0))</f>
        <v/>
      </c>
      <c r="Q337" s="213" t="str">
        <f>IF($J337="","",VLOOKUP($J337,'Tong hop'!$B$10:$L$19999,11,0))</f>
        <v/>
      </c>
      <c r="R337" s="214"/>
      <c r="S337" s="214"/>
      <c r="T337" s="214"/>
      <c r="U337" s="214"/>
      <c r="V337" s="214"/>
      <c r="W337" s="214"/>
      <c r="X337" s="214"/>
      <c r="Y337" s="214"/>
      <c r="Z337" s="214"/>
    </row>
    <row r="338" ht="18.75" customHeight="1">
      <c r="A338" s="201"/>
      <c r="B338" s="218"/>
      <c r="C338" s="204"/>
      <c r="D338" s="204"/>
      <c r="E338" s="205" t="str">
        <f>IF($D338="","",VLOOKUP($D338,DMKH!$A$6:$D$20000,2,0))</f>
        <v/>
      </c>
      <c r="F338" s="205" t="str">
        <f>IF($D338="","",VLOOKUP($D338,DMKH!$A$6:$D$20000,3,0))</f>
        <v/>
      </c>
      <c r="G338" s="205" t="str">
        <f>IF($D338="","",VLOOKUP($D338,DMKH!$A$6:$D$20000,4,0))</f>
        <v/>
      </c>
      <c r="H338" s="207"/>
      <c r="I338" s="207"/>
      <c r="J338" s="201"/>
      <c r="K338" s="205" t="str">
        <f>IF($J338="","",VLOOKUP($J338,'Tong hop'!$B$10:$P$19999,2,0))</f>
        <v/>
      </c>
      <c r="L338" s="208" t="str">
        <f>IF($J338="","",VLOOKUP($J338,'Tong hop'!$B$10:$P$19999,3,0))</f>
        <v/>
      </c>
      <c r="M338" s="209"/>
      <c r="N338" s="210">
        <f t="shared" si="2"/>
        <v>0</v>
      </c>
      <c r="O338" s="211"/>
      <c r="P338" s="212" t="str">
        <f>IF($J338="","",VLOOKUP($J338,'Tong hop'!$B$10:$L$19999,10,0))</f>
        <v/>
      </c>
      <c r="Q338" s="213" t="str">
        <f>IF($J338="","",VLOOKUP($J338,'Tong hop'!$B$10:$L$19999,11,0))</f>
        <v/>
      </c>
      <c r="R338" s="214"/>
      <c r="S338" s="214"/>
      <c r="T338" s="214"/>
      <c r="U338" s="214"/>
      <c r="V338" s="214"/>
      <c r="W338" s="214"/>
      <c r="X338" s="214"/>
      <c r="Y338" s="214"/>
      <c r="Z338" s="214"/>
    </row>
    <row r="339" ht="18.75" customHeight="1">
      <c r="A339" s="201"/>
      <c r="B339" s="218"/>
      <c r="C339" s="204"/>
      <c r="D339" s="204"/>
      <c r="E339" s="205" t="str">
        <f>IF($D339="","",VLOOKUP($D339,DMKH!$A$6:$D$20000,2,0))</f>
        <v/>
      </c>
      <c r="F339" s="205" t="str">
        <f>IF($D339="","",VLOOKUP($D339,DMKH!$A$6:$D$20000,3,0))</f>
        <v/>
      </c>
      <c r="G339" s="205" t="str">
        <f>IF($D339="","",VLOOKUP($D339,DMKH!$A$6:$D$20000,4,0))</f>
        <v/>
      </c>
      <c r="H339" s="207"/>
      <c r="I339" s="207"/>
      <c r="J339" s="201"/>
      <c r="K339" s="205" t="str">
        <f>IF($J339="","",VLOOKUP($J339,'Tong hop'!$B$10:$P$19999,2,0))</f>
        <v/>
      </c>
      <c r="L339" s="208" t="str">
        <f>IF($J339="","",VLOOKUP($J339,'Tong hop'!$B$10:$P$19999,3,0))</f>
        <v/>
      </c>
      <c r="M339" s="209"/>
      <c r="N339" s="210">
        <f t="shared" si="2"/>
        <v>0</v>
      </c>
      <c r="O339" s="211"/>
      <c r="P339" s="212" t="str">
        <f>IF($J339="","",VLOOKUP($J339,'Tong hop'!$B$10:$L$19999,10,0))</f>
        <v/>
      </c>
      <c r="Q339" s="213" t="str">
        <f>IF($J339="","",VLOOKUP($J339,'Tong hop'!$B$10:$L$19999,11,0))</f>
        <v/>
      </c>
      <c r="R339" s="214"/>
      <c r="S339" s="214"/>
      <c r="T339" s="214"/>
      <c r="U339" s="214"/>
      <c r="V339" s="214"/>
      <c r="W339" s="214"/>
      <c r="X339" s="214"/>
      <c r="Y339" s="214"/>
      <c r="Z339" s="214"/>
    </row>
    <row r="340" ht="18.75" customHeight="1">
      <c r="A340" s="201"/>
      <c r="B340" s="218"/>
      <c r="C340" s="204"/>
      <c r="D340" s="204"/>
      <c r="E340" s="205" t="str">
        <f>IF($D340="","",VLOOKUP($D340,DMKH!$A$6:$D$20000,2,0))</f>
        <v/>
      </c>
      <c r="F340" s="205" t="str">
        <f>IF($D340="","",VLOOKUP($D340,DMKH!$A$6:$D$20000,3,0))</f>
        <v/>
      </c>
      <c r="G340" s="205" t="str">
        <f>IF($D340="","",VLOOKUP($D340,DMKH!$A$6:$D$20000,4,0))</f>
        <v/>
      </c>
      <c r="H340" s="207"/>
      <c r="I340" s="207"/>
      <c r="J340" s="201"/>
      <c r="K340" s="205" t="str">
        <f>IF($J340="","",VLOOKUP($J340,'Tong hop'!$B$10:$P$19999,2,0))</f>
        <v/>
      </c>
      <c r="L340" s="208" t="str">
        <f>IF($J340="","",VLOOKUP($J340,'Tong hop'!$B$10:$P$19999,3,0))</f>
        <v/>
      </c>
      <c r="M340" s="209"/>
      <c r="N340" s="210">
        <f t="shared" si="2"/>
        <v>0</v>
      </c>
      <c r="O340" s="211"/>
      <c r="P340" s="212" t="str">
        <f>IF($J340="","",VLOOKUP($J340,'Tong hop'!$B$10:$L$19999,10,0))</f>
        <v/>
      </c>
      <c r="Q340" s="213" t="str">
        <f>IF($J340="","",VLOOKUP($J340,'Tong hop'!$B$10:$L$19999,11,0))</f>
        <v/>
      </c>
      <c r="R340" s="214"/>
      <c r="S340" s="214"/>
      <c r="T340" s="214"/>
      <c r="U340" s="214"/>
      <c r="V340" s="214"/>
      <c r="W340" s="214"/>
      <c r="X340" s="214"/>
      <c r="Y340" s="214"/>
      <c r="Z340" s="214"/>
    </row>
    <row r="341" ht="18.75" customHeight="1">
      <c r="A341" s="201"/>
      <c r="B341" s="218"/>
      <c r="C341" s="204"/>
      <c r="D341" s="204"/>
      <c r="E341" s="205" t="str">
        <f>IF($D341="","",VLOOKUP($D341,DMKH!$A$6:$D$20000,2,0))</f>
        <v/>
      </c>
      <c r="F341" s="205" t="str">
        <f>IF($D341="","",VLOOKUP($D341,DMKH!$A$6:$D$20000,3,0))</f>
        <v/>
      </c>
      <c r="G341" s="205" t="str">
        <f>IF($D341="","",VLOOKUP($D341,DMKH!$A$6:$D$20000,4,0))</f>
        <v/>
      </c>
      <c r="H341" s="207"/>
      <c r="I341" s="207"/>
      <c r="J341" s="201"/>
      <c r="K341" s="205" t="str">
        <f>IF($J341="","",VLOOKUP($J341,'Tong hop'!$B$10:$P$19999,2,0))</f>
        <v/>
      </c>
      <c r="L341" s="208" t="str">
        <f>IF($J341="","",VLOOKUP($J341,'Tong hop'!$B$10:$P$19999,3,0))</f>
        <v/>
      </c>
      <c r="M341" s="209"/>
      <c r="N341" s="210">
        <f t="shared" si="2"/>
        <v>0</v>
      </c>
      <c r="O341" s="211"/>
      <c r="P341" s="212" t="str">
        <f>IF($J341="","",VLOOKUP($J341,'Tong hop'!$B$10:$L$19999,10,0))</f>
        <v/>
      </c>
      <c r="Q341" s="213" t="str">
        <f>IF($J341="","",VLOOKUP($J341,'Tong hop'!$B$10:$L$19999,11,0))</f>
        <v/>
      </c>
      <c r="R341" s="214"/>
      <c r="S341" s="214"/>
      <c r="T341" s="214"/>
      <c r="U341" s="214"/>
      <c r="V341" s="214"/>
      <c r="W341" s="214"/>
      <c r="X341" s="214"/>
      <c r="Y341" s="214"/>
      <c r="Z341" s="214"/>
    </row>
    <row r="342" ht="18.75" customHeight="1">
      <c r="A342" s="201"/>
      <c r="B342" s="218"/>
      <c r="C342" s="204"/>
      <c r="D342" s="204"/>
      <c r="E342" s="205" t="str">
        <f>IF($D342="","",VLOOKUP($D342,DMKH!$A$6:$D$20000,2,0))</f>
        <v/>
      </c>
      <c r="F342" s="205" t="str">
        <f>IF($D342="","",VLOOKUP($D342,DMKH!$A$6:$D$20000,3,0))</f>
        <v/>
      </c>
      <c r="G342" s="205" t="str">
        <f>IF($D342="","",VLOOKUP($D342,DMKH!$A$6:$D$20000,4,0))</f>
        <v/>
      </c>
      <c r="H342" s="207"/>
      <c r="I342" s="207"/>
      <c r="J342" s="201"/>
      <c r="K342" s="205" t="str">
        <f>IF($J342="","",VLOOKUP($J342,'Tong hop'!$B$10:$P$19999,2,0))</f>
        <v/>
      </c>
      <c r="L342" s="208" t="str">
        <f>IF($J342="","",VLOOKUP($J342,'Tong hop'!$B$10:$P$19999,3,0))</f>
        <v/>
      </c>
      <c r="M342" s="209"/>
      <c r="N342" s="210">
        <f t="shared" si="2"/>
        <v>0</v>
      </c>
      <c r="O342" s="211"/>
      <c r="P342" s="212" t="str">
        <f>IF($J342="","",VLOOKUP($J342,'Tong hop'!$B$10:$L$19999,10,0))</f>
        <v/>
      </c>
      <c r="Q342" s="213" t="str">
        <f>IF($J342="","",VLOOKUP($J342,'Tong hop'!$B$10:$L$19999,11,0))</f>
        <v/>
      </c>
      <c r="R342" s="214"/>
      <c r="S342" s="214"/>
      <c r="T342" s="214"/>
      <c r="U342" s="214"/>
      <c r="V342" s="214"/>
      <c r="W342" s="214"/>
      <c r="X342" s="214"/>
      <c r="Y342" s="214"/>
      <c r="Z342" s="214"/>
    </row>
    <row r="343" ht="18.75" customHeight="1">
      <c r="A343" s="201"/>
      <c r="B343" s="218"/>
      <c r="C343" s="204"/>
      <c r="D343" s="204"/>
      <c r="E343" s="205" t="str">
        <f>IF($D343="","",VLOOKUP($D343,DMKH!$A$6:$D$20000,2,0))</f>
        <v/>
      </c>
      <c r="F343" s="205" t="str">
        <f>IF($D343="","",VLOOKUP($D343,DMKH!$A$6:$D$20000,3,0))</f>
        <v/>
      </c>
      <c r="G343" s="205" t="str">
        <f>IF($D343="","",VLOOKUP($D343,DMKH!$A$6:$D$20000,4,0))</f>
        <v/>
      </c>
      <c r="H343" s="207"/>
      <c r="I343" s="207"/>
      <c r="J343" s="201"/>
      <c r="K343" s="205" t="str">
        <f>IF($J343="","",VLOOKUP($J343,'Tong hop'!$B$10:$P$19999,2,0))</f>
        <v/>
      </c>
      <c r="L343" s="208" t="str">
        <f>IF($J343="","",VLOOKUP($J343,'Tong hop'!$B$10:$P$19999,3,0))</f>
        <v/>
      </c>
      <c r="M343" s="209"/>
      <c r="N343" s="210">
        <f t="shared" si="2"/>
        <v>0</v>
      </c>
      <c r="O343" s="211"/>
      <c r="P343" s="212" t="str">
        <f>IF($J343="","",VLOOKUP($J343,'Tong hop'!$B$10:$L$19999,10,0))</f>
        <v/>
      </c>
      <c r="Q343" s="213" t="str">
        <f>IF($J343="","",VLOOKUP($J343,'Tong hop'!$B$10:$L$19999,11,0))</f>
        <v/>
      </c>
      <c r="R343" s="214"/>
      <c r="S343" s="214"/>
      <c r="T343" s="214"/>
      <c r="U343" s="214"/>
      <c r="V343" s="214"/>
      <c r="W343" s="214"/>
      <c r="X343" s="214"/>
      <c r="Y343" s="214"/>
      <c r="Z343" s="214"/>
    </row>
    <row r="344" ht="18.75" customHeight="1">
      <c r="A344" s="201"/>
      <c r="B344" s="218"/>
      <c r="C344" s="204"/>
      <c r="D344" s="204"/>
      <c r="E344" s="205" t="str">
        <f>IF($D344="","",VLOOKUP($D344,DMKH!$A$6:$D$20000,2,0))</f>
        <v/>
      </c>
      <c r="F344" s="205" t="str">
        <f>IF($D344="","",VLOOKUP($D344,DMKH!$A$6:$D$20000,3,0))</f>
        <v/>
      </c>
      <c r="G344" s="205" t="str">
        <f>IF($D344="","",VLOOKUP($D344,DMKH!$A$6:$D$20000,4,0))</f>
        <v/>
      </c>
      <c r="H344" s="207"/>
      <c r="I344" s="207"/>
      <c r="J344" s="201"/>
      <c r="K344" s="205" t="str">
        <f>IF($J344="","",VLOOKUP($J344,'Tong hop'!$B$10:$P$19999,2,0))</f>
        <v/>
      </c>
      <c r="L344" s="208" t="str">
        <f>IF($J344="","",VLOOKUP($J344,'Tong hop'!$B$10:$P$19999,3,0))</f>
        <v/>
      </c>
      <c r="M344" s="209"/>
      <c r="N344" s="210">
        <f t="shared" si="2"/>
        <v>0</v>
      </c>
      <c r="O344" s="211"/>
      <c r="P344" s="212" t="str">
        <f>IF($J344="","",VLOOKUP($J344,'Tong hop'!$B$10:$L$19999,10,0))</f>
        <v/>
      </c>
      <c r="Q344" s="213" t="str">
        <f>IF($J344="","",VLOOKUP($J344,'Tong hop'!$B$10:$L$19999,11,0))</f>
        <v/>
      </c>
      <c r="R344" s="214"/>
      <c r="S344" s="214"/>
      <c r="T344" s="214"/>
      <c r="U344" s="214"/>
      <c r="V344" s="214"/>
      <c r="W344" s="214"/>
      <c r="X344" s="214"/>
      <c r="Y344" s="214"/>
      <c r="Z344" s="214"/>
    </row>
    <row r="345" ht="18.75" customHeight="1">
      <c r="A345" s="201"/>
      <c r="B345" s="218"/>
      <c r="C345" s="204"/>
      <c r="D345" s="204"/>
      <c r="E345" s="205" t="str">
        <f>IF($D345="","",VLOOKUP($D345,DMKH!$A$6:$D$20000,2,0))</f>
        <v/>
      </c>
      <c r="F345" s="205" t="str">
        <f>IF($D345="","",VLOOKUP($D345,DMKH!$A$6:$D$20000,3,0))</f>
        <v/>
      </c>
      <c r="G345" s="205" t="str">
        <f>IF($D345="","",VLOOKUP($D345,DMKH!$A$6:$D$20000,4,0))</f>
        <v/>
      </c>
      <c r="H345" s="207"/>
      <c r="I345" s="207"/>
      <c r="J345" s="201"/>
      <c r="K345" s="205" t="str">
        <f>IF($J345="","",VLOOKUP($J345,'Tong hop'!$B$10:$P$19999,2,0))</f>
        <v/>
      </c>
      <c r="L345" s="208" t="str">
        <f>IF($J345="","",VLOOKUP($J345,'Tong hop'!$B$10:$P$19999,3,0))</f>
        <v/>
      </c>
      <c r="M345" s="209"/>
      <c r="N345" s="210">
        <f t="shared" si="2"/>
        <v>0</v>
      </c>
      <c r="O345" s="211"/>
      <c r="P345" s="212" t="str">
        <f>IF($J345="","",VLOOKUP($J345,'Tong hop'!$B$10:$L$19999,10,0))</f>
        <v/>
      </c>
      <c r="Q345" s="213" t="str">
        <f>IF($J345="","",VLOOKUP($J345,'Tong hop'!$B$10:$L$19999,11,0))</f>
        <v/>
      </c>
      <c r="R345" s="214"/>
      <c r="S345" s="214"/>
      <c r="T345" s="214"/>
      <c r="U345" s="214"/>
      <c r="V345" s="214"/>
      <c r="W345" s="214"/>
      <c r="X345" s="214"/>
      <c r="Y345" s="214"/>
      <c r="Z345" s="214"/>
    </row>
    <row r="346" ht="18.75" customHeight="1">
      <c r="A346" s="201"/>
      <c r="B346" s="218"/>
      <c r="C346" s="204"/>
      <c r="D346" s="204"/>
      <c r="E346" s="205" t="str">
        <f>IF($D346="","",VLOOKUP($D346,DMKH!$A$6:$D$20000,2,0))</f>
        <v/>
      </c>
      <c r="F346" s="205" t="str">
        <f>IF($D346="","",VLOOKUP($D346,DMKH!$A$6:$D$20000,3,0))</f>
        <v/>
      </c>
      <c r="G346" s="205" t="str">
        <f>IF($D346="","",VLOOKUP($D346,DMKH!$A$6:$D$20000,4,0))</f>
        <v/>
      </c>
      <c r="H346" s="207"/>
      <c r="I346" s="207"/>
      <c r="J346" s="201"/>
      <c r="K346" s="205" t="str">
        <f>IF($J346="","",VLOOKUP($J346,'Tong hop'!$B$10:$P$19999,2,0))</f>
        <v/>
      </c>
      <c r="L346" s="208" t="str">
        <f>IF($J346="","",VLOOKUP($J346,'Tong hop'!$B$10:$P$19999,3,0))</f>
        <v/>
      </c>
      <c r="M346" s="209"/>
      <c r="N346" s="210">
        <f t="shared" si="2"/>
        <v>0</v>
      </c>
      <c r="O346" s="211"/>
      <c r="P346" s="212" t="str">
        <f>IF($J346="","",VLOOKUP($J346,'Tong hop'!$B$10:$L$19999,10,0))</f>
        <v/>
      </c>
      <c r="Q346" s="213" t="str">
        <f>IF($J346="","",VLOOKUP($J346,'Tong hop'!$B$10:$L$19999,11,0))</f>
        <v/>
      </c>
      <c r="R346" s="214"/>
      <c r="S346" s="214"/>
      <c r="T346" s="214"/>
      <c r="U346" s="214"/>
      <c r="V346" s="214"/>
      <c r="W346" s="214"/>
      <c r="X346" s="214"/>
      <c r="Y346" s="214"/>
      <c r="Z346" s="214"/>
    </row>
    <row r="347" ht="18.75" customHeight="1">
      <c r="A347" s="201"/>
      <c r="B347" s="218"/>
      <c r="C347" s="204"/>
      <c r="D347" s="204"/>
      <c r="E347" s="205" t="str">
        <f>IF($D347="","",VLOOKUP($D347,DMKH!$A$6:$D$20000,2,0))</f>
        <v/>
      </c>
      <c r="F347" s="205" t="str">
        <f>IF($D347="","",VLOOKUP($D347,DMKH!$A$6:$D$20000,3,0))</f>
        <v/>
      </c>
      <c r="G347" s="205" t="str">
        <f>IF($D347="","",VLOOKUP($D347,DMKH!$A$6:$D$20000,4,0))</f>
        <v/>
      </c>
      <c r="H347" s="207"/>
      <c r="I347" s="207"/>
      <c r="J347" s="201"/>
      <c r="K347" s="205" t="str">
        <f>IF($J347="","",VLOOKUP($J347,'Tong hop'!$B$10:$P$19999,2,0))</f>
        <v/>
      </c>
      <c r="L347" s="208" t="str">
        <f>IF($J347="","",VLOOKUP($J347,'Tong hop'!$B$10:$P$19999,3,0))</f>
        <v/>
      </c>
      <c r="M347" s="209"/>
      <c r="N347" s="210">
        <f t="shared" si="2"/>
        <v>0</v>
      </c>
      <c r="O347" s="211"/>
      <c r="P347" s="212" t="str">
        <f>IF($J347="","",VLOOKUP($J347,'Tong hop'!$B$10:$L$19999,10,0))</f>
        <v/>
      </c>
      <c r="Q347" s="213" t="str">
        <f>IF($J347="","",VLOOKUP($J347,'Tong hop'!$B$10:$L$19999,11,0))</f>
        <v/>
      </c>
      <c r="R347" s="214"/>
      <c r="S347" s="214"/>
      <c r="T347" s="214"/>
      <c r="U347" s="214"/>
      <c r="V347" s="214"/>
      <c r="W347" s="214"/>
      <c r="X347" s="214"/>
      <c r="Y347" s="214"/>
      <c r="Z347" s="214"/>
    </row>
    <row r="348" ht="18.75" customHeight="1">
      <c r="A348" s="201"/>
      <c r="B348" s="218"/>
      <c r="C348" s="204"/>
      <c r="D348" s="204"/>
      <c r="E348" s="205" t="str">
        <f>IF($D348="","",VLOOKUP($D348,DMKH!$A$6:$D$20000,2,0))</f>
        <v/>
      </c>
      <c r="F348" s="205" t="str">
        <f>IF($D348="","",VLOOKUP($D348,DMKH!$A$6:$D$20000,3,0))</f>
        <v/>
      </c>
      <c r="G348" s="205" t="str">
        <f>IF($D348="","",VLOOKUP($D348,DMKH!$A$6:$D$20000,4,0))</f>
        <v/>
      </c>
      <c r="H348" s="207"/>
      <c r="I348" s="207"/>
      <c r="J348" s="201"/>
      <c r="K348" s="205" t="str">
        <f>IF($J348="","",VLOOKUP($J348,'Tong hop'!$B$10:$P$19999,2,0))</f>
        <v/>
      </c>
      <c r="L348" s="208" t="str">
        <f>IF($J348="","",VLOOKUP($J348,'Tong hop'!$B$10:$P$19999,3,0))</f>
        <v/>
      </c>
      <c r="M348" s="209"/>
      <c r="N348" s="210">
        <f t="shared" si="2"/>
        <v>0</v>
      </c>
      <c r="O348" s="211"/>
      <c r="P348" s="212" t="str">
        <f>IF($J348="","",VLOOKUP($J348,'Tong hop'!$B$10:$L$19999,10,0))</f>
        <v/>
      </c>
      <c r="Q348" s="213" t="str">
        <f>IF($J348="","",VLOOKUP($J348,'Tong hop'!$B$10:$L$19999,11,0))</f>
        <v/>
      </c>
      <c r="R348" s="214"/>
      <c r="S348" s="214"/>
      <c r="T348" s="214"/>
      <c r="U348" s="214"/>
      <c r="V348" s="214"/>
      <c r="W348" s="214"/>
      <c r="X348" s="214"/>
      <c r="Y348" s="214"/>
      <c r="Z348" s="214"/>
    </row>
    <row r="349" ht="18.75" customHeight="1">
      <c r="A349" s="201"/>
      <c r="B349" s="218"/>
      <c r="C349" s="204"/>
      <c r="D349" s="204"/>
      <c r="E349" s="205" t="str">
        <f>IF($D349="","",VLOOKUP($D349,DMKH!$A$6:$D$20000,2,0))</f>
        <v/>
      </c>
      <c r="F349" s="205" t="str">
        <f>IF($D349="","",VLOOKUP($D349,DMKH!$A$6:$D$20000,3,0))</f>
        <v/>
      </c>
      <c r="G349" s="205" t="str">
        <f>IF($D349="","",VLOOKUP($D349,DMKH!$A$6:$D$20000,4,0))</f>
        <v/>
      </c>
      <c r="H349" s="207"/>
      <c r="I349" s="207"/>
      <c r="J349" s="201"/>
      <c r="K349" s="205" t="str">
        <f>IF($J349="","",VLOOKUP($J349,'Tong hop'!$B$10:$P$19999,2,0))</f>
        <v/>
      </c>
      <c r="L349" s="208" t="str">
        <f>IF($J349="","",VLOOKUP($J349,'Tong hop'!$B$10:$P$19999,3,0))</f>
        <v/>
      </c>
      <c r="M349" s="209"/>
      <c r="N349" s="210">
        <f t="shared" si="2"/>
        <v>0</v>
      </c>
      <c r="O349" s="211"/>
      <c r="P349" s="212" t="str">
        <f>IF($J349="","",VLOOKUP($J349,'Tong hop'!$B$10:$L$19999,10,0))</f>
        <v/>
      </c>
      <c r="Q349" s="213" t="str">
        <f>IF($J349="","",VLOOKUP($J349,'Tong hop'!$B$10:$L$19999,11,0))</f>
        <v/>
      </c>
      <c r="R349" s="214"/>
      <c r="S349" s="214"/>
      <c r="T349" s="214"/>
      <c r="U349" s="214"/>
      <c r="V349" s="214"/>
      <c r="W349" s="214"/>
      <c r="X349" s="214"/>
      <c r="Y349" s="214"/>
      <c r="Z349" s="214"/>
    </row>
    <row r="350" ht="18.75" customHeight="1">
      <c r="A350" s="201"/>
      <c r="B350" s="218"/>
      <c r="C350" s="204"/>
      <c r="D350" s="204"/>
      <c r="E350" s="205" t="str">
        <f>IF($D350="","",VLOOKUP($D350,DMKH!$A$6:$D$20000,2,0))</f>
        <v/>
      </c>
      <c r="F350" s="205" t="str">
        <f>IF($D350="","",VLOOKUP($D350,DMKH!$A$6:$D$20000,3,0))</f>
        <v/>
      </c>
      <c r="G350" s="205" t="str">
        <f>IF($D350="","",VLOOKUP($D350,DMKH!$A$6:$D$20000,4,0))</f>
        <v/>
      </c>
      <c r="H350" s="207"/>
      <c r="I350" s="207"/>
      <c r="J350" s="201"/>
      <c r="K350" s="205" t="str">
        <f>IF($J350="","",VLOOKUP($J350,'Tong hop'!$B$10:$P$19999,2,0))</f>
        <v/>
      </c>
      <c r="L350" s="208" t="str">
        <f>IF($J350="","",VLOOKUP($J350,'Tong hop'!$B$10:$P$19999,3,0))</f>
        <v/>
      </c>
      <c r="M350" s="209"/>
      <c r="N350" s="210">
        <f t="shared" si="2"/>
        <v>0</v>
      </c>
      <c r="O350" s="211"/>
      <c r="P350" s="212" t="str">
        <f>IF($J350="","",VLOOKUP($J350,'Tong hop'!$B$10:$L$19999,10,0))</f>
        <v/>
      </c>
      <c r="Q350" s="213" t="str">
        <f>IF($J350="","",VLOOKUP($J350,'Tong hop'!$B$10:$L$19999,11,0))</f>
        <v/>
      </c>
      <c r="R350" s="214"/>
      <c r="S350" s="214"/>
      <c r="T350" s="214"/>
      <c r="U350" s="214"/>
      <c r="V350" s="214"/>
      <c r="W350" s="214"/>
      <c r="X350" s="214"/>
      <c r="Y350" s="214"/>
      <c r="Z350" s="214"/>
    </row>
    <row r="351" ht="18.75" customHeight="1">
      <c r="A351" s="201"/>
      <c r="B351" s="218"/>
      <c r="C351" s="204"/>
      <c r="D351" s="204"/>
      <c r="E351" s="205" t="str">
        <f>IF($D351="","",VLOOKUP($D351,DMKH!$A$6:$D$20000,2,0))</f>
        <v/>
      </c>
      <c r="F351" s="205" t="str">
        <f>IF($D351="","",VLOOKUP($D351,DMKH!$A$6:$D$20000,3,0))</f>
        <v/>
      </c>
      <c r="G351" s="205" t="str">
        <f>IF($D351="","",VLOOKUP($D351,DMKH!$A$6:$D$20000,4,0))</f>
        <v/>
      </c>
      <c r="H351" s="207"/>
      <c r="I351" s="207"/>
      <c r="J351" s="201"/>
      <c r="K351" s="205" t="str">
        <f>IF($J351="","",VLOOKUP($J351,'Tong hop'!$B$10:$P$19999,2,0))</f>
        <v/>
      </c>
      <c r="L351" s="208" t="str">
        <f>IF($J351="","",VLOOKUP($J351,'Tong hop'!$B$10:$P$19999,3,0))</f>
        <v/>
      </c>
      <c r="M351" s="209"/>
      <c r="N351" s="210">
        <f t="shared" si="2"/>
        <v>0</v>
      </c>
      <c r="O351" s="211"/>
      <c r="P351" s="212" t="str">
        <f>IF($J351="","",VLOOKUP($J351,'Tong hop'!$B$10:$L$19999,10,0))</f>
        <v/>
      </c>
      <c r="Q351" s="213" t="str">
        <f>IF($J351="","",VLOOKUP($J351,'Tong hop'!$B$10:$L$19999,11,0))</f>
        <v/>
      </c>
      <c r="R351" s="214"/>
      <c r="S351" s="214"/>
      <c r="T351" s="214"/>
      <c r="U351" s="214"/>
      <c r="V351" s="214"/>
      <c r="W351" s="214"/>
      <c r="X351" s="214"/>
      <c r="Y351" s="214"/>
      <c r="Z351" s="214"/>
    </row>
    <row r="352" ht="18.75" customHeight="1">
      <c r="A352" s="201"/>
      <c r="B352" s="218"/>
      <c r="C352" s="204"/>
      <c r="D352" s="204"/>
      <c r="E352" s="205" t="str">
        <f>IF($D352="","",VLOOKUP($D352,DMKH!$A$6:$D$20000,2,0))</f>
        <v/>
      </c>
      <c r="F352" s="205" t="str">
        <f>IF($D352="","",VLOOKUP($D352,DMKH!$A$6:$D$20000,3,0))</f>
        <v/>
      </c>
      <c r="G352" s="205" t="str">
        <f>IF($D352="","",VLOOKUP($D352,DMKH!$A$6:$D$20000,4,0))</f>
        <v/>
      </c>
      <c r="H352" s="207"/>
      <c r="I352" s="207"/>
      <c r="J352" s="201"/>
      <c r="K352" s="205" t="str">
        <f>IF($J352="","",VLOOKUP($J352,'Tong hop'!$B$10:$P$19999,2,0))</f>
        <v/>
      </c>
      <c r="L352" s="208" t="str">
        <f>IF($J352="","",VLOOKUP($J352,'Tong hop'!$B$10:$P$19999,3,0))</f>
        <v/>
      </c>
      <c r="M352" s="209"/>
      <c r="N352" s="210">
        <f t="shared" si="2"/>
        <v>0</v>
      </c>
      <c r="O352" s="211"/>
      <c r="P352" s="212" t="str">
        <f>IF($J352="","",VLOOKUP($J352,'Tong hop'!$B$10:$L$19999,10,0))</f>
        <v/>
      </c>
      <c r="Q352" s="213" t="str">
        <f>IF($J352="","",VLOOKUP($J352,'Tong hop'!$B$10:$L$19999,11,0))</f>
        <v/>
      </c>
      <c r="R352" s="214"/>
      <c r="S352" s="214"/>
      <c r="T352" s="214"/>
      <c r="U352" s="214"/>
      <c r="V352" s="214"/>
      <c r="W352" s="214"/>
      <c r="X352" s="214"/>
      <c r="Y352" s="214"/>
      <c r="Z352" s="214"/>
    </row>
    <row r="353" ht="18.75" customHeight="1">
      <c r="A353" s="201"/>
      <c r="B353" s="218"/>
      <c r="C353" s="204"/>
      <c r="D353" s="204"/>
      <c r="E353" s="205" t="str">
        <f>IF($D353="","",VLOOKUP($D353,DMKH!$A$6:$D$20000,2,0))</f>
        <v/>
      </c>
      <c r="F353" s="205" t="str">
        <f>IF($D353="","",VLOOKUP($D353,DMKH!$A$6:$D$20000,3,0))</f>
        <v/>
      </c>
      <c r="G353" s="205" t="str">
        <f>IF($D353="","",VLOOKUP($D353,DMKH!$A$6:$D$20000,4,0))</f>
        <v/>
      </c>
      <c r="H353" s="207"/>
      <c r="I353" s="207"/>
      <c r="J353" s="201"/>
      <c r="K353" s="205" t="str">
        <f>IF($J353="","",VLOOKUP($J353,'Tong hop'!$B$10:$P$19999,2,0))</f>
        <v/>
      </c>
      <c r="L353" s="208" t="str">
        <f>IF($J353="","",VLOOKUP($J353,'Tong hop'!$B$10:$P$19999,3,0))</f>
        <v/>
      </c>
      <c r="M353" s="209"/>
      <c r="N353" s="210">
        <f t="shared" si="2"/>
        <v>0</v>
      </c>
      <c r="O353" s="211"/>
      <c r="P353" s="212" t="str">
        <f>IF($J353="","",VLOOKUP($J353,'Tong hop'!$B$10:$L$19999,10,0))</f>
        <v/>
      </c>
      <c r="Q353" s="213" t="str">
        <f>IF($J353="","",VLOOKUP($J353,'Tong hop'!$B$10:$L$19999,11,0))</f>
        <v/>
      </c>
      <c r="R353" s="214"/>
      <c r="S353" s="214"/>
      <c r="T353" s="214"/>
      <c r="U353" s="214"/>
      <c r="V353" s="214"/>
      <c r="W353" s="214"/>
      <c r="X353" s="214"/>
      <c r="Y353" s="214"/>
      <c r="Z353" s="214"/>
    </row>
    <row r="354" ht="18.75" customHeight="1">
      <c r="A354" s="201"/>
      <c r="B354" s="218"/>
      <c r="C354" s="204"/>
      <c r="D354" s="204"/>
      <c r="E354" s="205" t="str">
        <f>IF($D354="","",VLOOKUP($D354,DMKH!$A$6:$D$20000,2,0))</f>
        <v/>
      </c>
      <c r="F354" s="205" t="str">
        <f>IF($D354="","",VLOOKUP($D354,DMKH!$A$6:$D$20000,3,0))</f>
        <v/>
      </c>
      <c r="G354" s="205" t="str">
        <f>IF($D354="","",VLOOKUP($D354,DMKH!$A$6:$D$20000,4,0))</f>
        <v/>
      </c>
      <c r="H354" s="207"/>
      <c r="I354" s="207"/>
      <c r="J354" s="201"/>
      <c r="K354" s="205" t="str">
        <f>IF($J354="","",VLOOKUP($J354,'Tong hop'!$B$10:$P$19999,2,0))</f>
        <v/>
      </c>
      <c r="L354" s="208" t="str">
        <f>IF($J354="","",VLOOKUP($J354,'Tong hop'!$B$10:$P$19999,3,0))</f>
        <v/>
      </c>
      <c r="M354" s="209"/>
      <c r="N354" s="210">
        <f t="shared" si="2"/>
        <v>0</v>
      </c>
      <c r="O354" s="211"/>
      <c r="P354" s="212" t="str">
        <f>IF($J354="","",VLOOKUP($J354,'Tong hop'!$B$10:$L$19999,10,0))</f>
        <v/>
      </c>
      <c r="Q354" s="213" t="str">
        <f>IF($J354="","",VLOOKUP($J354,'Tong hop'!$B$10:$L$19999,11,0))</f>
        <v/>
      </c>
      <c r="R354" s="214"/>
      <c r="S354" s="214"/>
      <c r="T354" s="214"/>
      <c r="U354" s="214"/>
      <c r="V354" s="214"/>
      <c r="W354" s="214"/>
      <c r="X354" s="214"/>
      <c r="Y354" s="214"/>
      <c r="Z354" s="214"/>
    </row>
    <row r="355" ht="18.75" customHeight="1">
      <c r="A355" s="201"/>
      <c r="B355" s="218"/>
      <c r="C355" s="204"/>
      <c r="D355" s="204"/>
      <c r="E355" s="205" t="str">
        <f>IF($D355="","",VLOOKUP($D355,DMKH!$A$6:$D$20000,2,0))</f>
        <v/>
      </c>
      <c r="F355" s="205" t="str">
        <f>IF($D355="","",VLOOKUP($D355,DMKH!$A$6:$D$20000,3,0))</f>
        <v/>
      </c>
      <c r="G355" s="205" t="str">
        <f>IF($D355="","",VLOOKUP($D355,DMKH!$A$6:$D$20000,4,0))</f>
        <v/>
      </c>
      <c r="H355" s="207"/>
      <c r="I355" s="207"/>
      <c r="J355" s="201"/>
      <c r="K355" s="205" t="str">
        <f>IF($J355="","",VLOOKUP($J355,'Tong hop'!$B$10:$P$19999,2,0))</f>
        <v/>
      </c>
      <c r="L355" s="208" t="str">
        <f>IF($J355="","",VLOOKUP($J355,'Tong hop'!$B$10:$P$19999,3,0))</f>
        <v/>
      </c>
      <c r="M355" s="209"/>
      <c r="N355" s="210">
        <f t="shared" si="2"/>
        <v>0</v>
      </c>
      <c r="O355" s="211"/>
      <c r="P355" s="212" t="str">
        <f>IF($J355="","",VLOOKUP($J355,'Tong hop'!$B$10:$L$19999,10,0))</f>
        <v/>
      </c>
      <c r="Q355" s="213" t="str">
        <f>IF($J355="","",VLOOKUP($J355,'Tong hop'!$B$10:$L$19999,11,0))</f>
        <v/>
      </c>
      <c r="R355" s="214"/>
      <c r="S355" s="214"/>
      <c r="T355" s="214"/>
      <c r="U355" s="214"/>
      <c r="V355" s="214"/>
      <c r="W355" s="214"/>
      <c r="X355" s="214"/>
      <c r="Y355" s="214"/>
      <c r="Z355" s="214"/>
    </row>
    <row r="356" ht="18.75" customHeight="1">
      <c r="A356" s="201"/>
      <c r="B356" s="218"/>
      <c r="C356" s="204"/>
      <c r="D356" s="204"/>
      <c r="E356" s="205" t="str">
        <f>IF($D356="","",VLOOKUP($D356,DMKH!$A$6:$D$20000,2,0))</f>
        <v/>
      </c>
      <c r="F356" s="205" t="str">
        <f>IF($D356="","",VLOOKUP($D356,DMKH!$A$6:$D$20000,3,0))</f>
        <v/>
      </c>
      <c r="G356" s="205" t="str">
        <f>IF($D356="","",VLOOKUP($D356,DMKH!$A$6:$D$20000,4,0))</f>
        <v/>
      </c>
      <c r="H356" s="207"/>
      <c r="I356" s="207"/>
      <c r="J356" s="201"/>
      <c r="K356" s="205" t="str">
        <f>IF($J356="","",VLOOKUP($J356,'Tong hop'!$B$10:$P$19999,2,0))</f>
        <v/>
      </c>
      <c r="L356" s="208" t="str">
        <f>IF($J356="","",VLOOKUP($J356,'Tong hop'!$B$10:$P$19999,3,0))</f>
        <v/>
      </c>
      <c r="M356" s="209"/>
      <c r="N356" s="210">
        <f t="shared" si="2"/>
        <v>0</v>
      </c>
      <c r="O356" s="211"/>
      <c r="P356" s="212" t="str">
        <f>IF($J356="","",VLOOKUP($J356,'Tong hop'!$B$10:$L$19999,10,0))</f>
        <v/>
      </c>
      <c r="Q356" s="213" t="str">
        <f>IF($J356="","",VLOOKUP($J356,'Tong hop'!$B$10:$L$19999,11,0))</f>
        <v/>
      </c>
      <c r="R356" s="214"/>
      <c r="S356" s="214"/>
      <c r="T356" s="214"/>
      <c r="U356" s="214"/>
      <c r="V356" s="214"/>
      <c r="W356" s="214"/>
      <c r="X356" s="214"/>
      <c r="Y356" s="214"/>
      <c r="Z356" s="214"/>
    </row>
    <row r="357" ht="18.75" customHeight="1">
      <c r="A357" s="201"/>
      <c r="B357" s="218"/>
      <c r="C357" s="204"/>
      <c r="D357" s="204"/>
      <c r="E357" s="205" t="str">
        <f>IF($D357="","",VLOOKUP($D357,DMKH!$A$6:$D$20000,2,0))</f>
        <v/>
      </c>
      <c r="F357" s="205" t="str">
        <f>IF($D357="","",VLOOKUP($D357,DMKH!$A$6:$D$20000,3,0))</f>
        <v/>
      </c>
      <c r="G357" s="205" t="str">
        <f>IF($D357="","",VLOOKUP($D357,DMKH!$A$6:$D$20000,4,0))</f>
        <v/>
      </c>
      <c r="H357" s="207"/>
      <c r="I357" s="207"/>
      <c r="J357" s="201"/>
      <c r="K357" s="205" t="str">
        <f>IF($J357="","",VLOOKUP($J357,'Tong hop'!$B$10:$P$19999,2,0))</f>
        <v/>
      </c>
      <c r="L357" s="208" t="str">
        <f>IF($J357="","",VLOOKUP($J357,'Tong hop'!$B$10:$P$19999,3,0))</f>
        <v/>
      </c>
      <c r="M357" s="209"/>
      <c r="N357" s="210">
        <f t="shared" si="2"/>
        <v>0</v>
      </c>
      <c r="O357" s="211"/>
      <c r="P357" s="212" t="str">
        <f>IF($J357="","",VLOOKUP($J357,'Tong hop'!$B$10:$L$19999,10,0))</f>
        <v/>
      </c>
      <c r="Q357" s="213" t="str">
        <f>IF($J357="","",VLOOKUP($J357,'Tong hop'!$B$10:$L$19999,11,0))</f>
        <v/>
      </c>
      <c r="R357" s="214"/>
      <c r="S357" s="214"/>
      <c r="T357" s="214"/>
      <c r="U357" s="214"/>
      <c r="V357" s="214"/>
      <c r="W357" s="214"/>
      <c r="X357" s="214"/>
      <c r="Y357" s="214"/>
      <c r="Z357" s="214"/>
    </row>
    <row r="358" ht="18.75" customHeight="1">
      <c r="A358" s="201"/>
      <c r="B358" s="218"/>
      <c r="C358" s="204"/>
      <c r="D358" s="204"/>
      <c r="E358" s="205" t="str">
        <f>IF($D358="","",VLOOKUP($D358,DMKH!$A$6:$D$20000,2,0))</f>
        <v/>
      </c>
      <c r="F358" s="205" t="str">
        <f>IF($D358="","",VLOOKUP($D358,DMKH!$A$6:$D$20000,3,0))</f>
        <v/>
      </c>
      <c r="G358" s="205" t="str">
        <f>IF($D358="","",VLOOKUP($D358,DMKH!$A$6:$D$20000,4,0))</f>
        <v/>
      </c>
      <c r="H358" s="207"/>
      <c r="I358" s="207"/>
      <c r="J358" s="201"/>
      <c r="K358" s="205" t="str">
        <f>IF($J358="","",VLOOKUP($J358,'Tong hop'!$B$10:$P$19999,2,0))</f>
        <v/>
      </c>
      <c r="L358" s="208" t="str">
        <f>IF($J358="","",VLOOKUP($J358,'Tong hop'!$B$10:$P$19999,3,0))</f>
        <v/>
      </c>
      <c r="M358" s="209"/>
      <c r="N358" s="210">
        <f t="shared" si="2"/>
        <v>0</v>
      </c>
      <c r="O358" s="211"/>
      <c r="P358" s="212" t="str">
        <f>IF($J358="","",VLOOKUP($J358,'Tong hop'!$B$10:$L$19999,10,0))</f>
        <v/>
      </c>
      <c r="Q358" s="213" t="str">
        <f>IF($J358="","",VLOOKUP($J358,'Tong hop'!$B$10:$L$19999,11,0))</f>
        <v/>
      </c>
      <c r="R358" s="214"/>
      <c r="S358" s="214"/>
      <c r="T358" s="214"/>
      <c r="U358" s="214"/>
      <c r="V358" s="214"/>
      <c r="W358" s="214"/>
      <c r="X358" s="214"/>
      <c r="Y358" s="214"/>
      <c r="Z358" s="214"/>
    </row>
    <row r="359" ht="18.75" customHeight="1">
      <c r="A359" s="201"/>
      <c r="B359" s="218"/>
      <c r="C359" s="204"/>
      <c r="D359" s="204"/>
      <c r="E359" s="205" t="str">
        <f>IF($D359="","",VLOOKUP($D359,DMKH!$A$6:$D$20000,2,0))</f>
        <v/>
      </c>
      <c r="F359" s="205" t="str">
        <f>IF($D359="","",VLOOKUP($D359,DMKH!$A$6:$D$20000,3,0))</f>
        <v/>
      </c>
      <c r="G359" s="205" t="str">
        <f>IF($D359="","",VLOOKUP($D359,DMKH!$A$6:$D$20000,4,0))</f>
        <v/>
      </c>
      <c r="H359" s="207"/>
      <c r="I359" s="207"/>
      <c r="J359" s="201"/>
      <c r="K359" s="205" t="str">
        <f>IF($J359="","",VLOOKUP($J359,'Tong hop'!$B$10:$P$19999,2,0))</f>
        <v/>
      </c>
      <c r="L359" s="208" t="str">
        <f>IF($J359="","",VLOOKUP($J359,'Tong hop'!$B$10:$P$19999,3,0))</f>
        <v/>
      </c>
      <c r="M359" s="209"/>
      <c r="N359" s="210">
        <f t="shared" si="2"/>
        <v>0</v>
      </c>
      <c r="O359" s="211"/>
      <c r="P359" s="212" t="str">
        <f>IF($J359="","",VLOOKUP($J359,'Tong hop'!$B$10:$L$19999,10,0))</f>
        <v/>
      </c>
      <c r="Q359" s="213" t="str">
        <f>IF($J359="","",VLOOKUP($J359,'Tong hop'!$B$10:$L$19999,11,0))</f>
        <v/>
      </c>
      <c r="R359" s="214"/>
      <c r="S359" s="214"/>
      <c r="T359" s="214"/>
      <c r="U359" s="214"/>
      <c r="V359" s="214"/>
      <c r="W359" s="214"/>
      <c r="X359" s="214"/>
      <c r="Y359" s="214"/>
      <c r="Z359" s="214"/>
    </row>
    <row r="360" ht="18.75" customHeight="1">
      <c r="A360" s="201"/>
      <c r="B360" s="218"/>
      <c r="C360" s="204"/>
      <c r="D360" s="204"/>
      <c r="E360" s="205" t="str">
        <f>IF($D360="","",VLOOKUP($D360,DMKH!$A$6:$D$20000,2,0))</f>
        <v/>
      </c>
      <c r="F360" s="205" t="str">
        <f>IF($D360="","",VLOOKUP($D360,DMKH!$A$6:$D$20000,3,0))</f>
        <v/>
      </c>
      <c r="G360" s="205" t="str">
        <f>IF($D360="","",VLOOKUP($D360,DMKH!$A$6:$D$20000,4,0))</f>
        <v/>
      </c>
      <c r="H360" s="207"/>
      <c r="I360" s="207"/>
      <c r="J360" s="201"/>
      <c r="K360" s="205" t="str">
        <f>IF($J360="","",VLOOKUP($J360,'Tong hop'!$B$10:$P$19999,2,0))</f>
        <v/>
      </c>
      <c r="L360" s="208" t="str">
        <f>IF($J360="","",VLOOKUP($J360,'Tong hop'!$B$10:$P$19999,3,0))</f>
        <v/>
      </c>
      <c r="M360" s="209"/>
      <c r="N360" s="210">
        <f t="shared" si="2"/>
        <v>0</v>
      </c>
      <c r="O360" s="211"/>
      <c r="P360" s="212" t="str">
        <f>IF($J360="","",VLOOKUP($J360,'Tong hop'!$B$10:$L$19999,10,0))</f>
        <v/>
      </c>
      <c r="Q360" s="213" t="str">
        <f>IF($J360="","",VLOOKUP($J360,'Tong hop'!$B$10:$L$19999,11,0))</f>
        <v/>
      </c>
      <c r="R360" s="214"/>
      <c r="S360" s="214"/>
      <c r="T360" s="214"/>
      <c r="U360" s="214"/>
      <c r="V360" s="214"/>
      <c r="W360" s="214"/>
      <c r="X360" s="214"/>
      <c r="Y360" s="214"/>
      <c r="Z360" s="214"/>
    </row>
    <row r="361" ht="18.75" customHeight="1">
      <c r="A361" s="201"/>
      <c r="B361" s="218"/>
      <c r="C361" s="204"/>
      <c r="D361" s="204"/>
      <c r="E361" s="205" t="str">
        <f>IF($D361="","",VLOOKUP($D361,DMKH!$A$6:$D$20000,2,0))</f>
        <v/>
      </c>
      <c r="F361" s="205" t="str">
        <f>IF($D361="","",VLOOKUP($D361,DMKH!$A$6:$D$20000,3,0))</f>
        <v/>
      </c>
      <c r="G361" s="205" t="str">
        <f>IF($D361="","",VLOOKUP($D361,DMKH!$A$6:$D$20000,4,0))</f>
        <v/>
      </c>
      <c r="H361" s="207"/>
      <c r="I361" s="207"/>
      <c r="J361" s="201"/>
      <c r="K361" s="205" t="str">
        <f>IF($J361="","",VLOOKUP($J361,'Tong hop'!$B$10:$P$19999,2,0))</f>
        <v/>
      </c>
      <c r="L361" s="208" t="str">
        <f>IF($J361="","",VLOOKUP($J361,'Tong hop'!$B$10:$P$19999,3,0))</f>
        <v/>
      </c>
      <c r="M361" s="209"/>
      <c r="N361" s="210">
        <f t="shared" si="2"/>
        <v>0</v>
      </c>
      <c r="O361" s="211"/>
      <c r="P361" s="212" t="str">
        <f>IF($J361="","",VLOOKUP($J361,'Tong hop'!$B$10:$L$19999,10,0))</f>
        <v/>
      </c>
      <c r="Q361" s="213" t="str">
        <f>IF($J361="","",VLOOKUP($J361,'Tong hop'!$B$10:$L$19999,11,0))</f>
        <v/>
      </c>
      <c r="R361" s="214"/>
      <c r="S361" s="214"/>
      <c r="T361" s="214"/>
      <c r="U361" s="214"/>
      <c r="V361" s="214"/>
      <c r="W361" s="214"/>
      <c r="X361" s="214"/>
      <c r="Y361" s="214"/>
      <c r="Z361" s="214"/>
    </row>
    <row r="362" ht="18.75" customHeight="1">
      <c r="A362" s="201"/>
      <c r="B362" s="218"/>
      <c r="C362" s="204"/>
      <c r="D362" s="204"/>
      <c r="E362" s="205" t="str">
        <f>IF($D362="","",VLOOKUP($D362,DMKH!$A$6:$D$20000,2,0))</f>
        <v/>
      </c>
      <c r="F362" s="205" t="str">
        <f>IF($D362="","",VLOOKUP($D362,DMKH!$A$6:$D$20000,3,0))</f>
        <v/>
      </c>
      <c r="G362" s="205" t="str">
        <f>IF($D362="","",VLOOKUP($D362,DMKH!$A$6:$D$20000,4,0))</f>
        <v/>
      </c>
      <c r="H362" s="207"/>
      <c r="I362" s="207"/>
      <c r="J362" s="201"/>
      <c r="K362" s="205" t="str">
        <f>IF($J362="","",VLOOKUP($J362,'Tong hop'!$B$10:$P$19999,2,0))</f>
        <v/>
      </c>
      <c r="L362" s="208" t="str">
        <f>IF($J362="","",VLOOKUP($J362,'Tong hop'!$B$10:$P$19999,3,0))</f>
        <v/>
      </c>
      <c r="M362" s="209"/>
      <c r="N362" s="210">
        <f t="shared" si="2"/>
        <v>0</v>
      </c>
      <c r="O362" s="211"/>
      <c r="P362" s="212" t="str">
        <f>IF($J362="","",VLOOKUP($J362,'Tong hop'!$B$10:$L$19999,10,0))</f>
        <v/>
      </c>
      <c r="Q362" s="213" t="str">
        <f>IF($J362="","",VLOOKUP($J362,'Tong hop'!$B$10:$L$19999,11,0))</f>
        <v/>
      </c>
      <c r="R362" s="214"/>
      <c r="S362" s="214"/>
      <c r="T362" s="214"/>
      <c r="U362" s="214"/>
      <c r="V362" s="214"/>
      <c r="W362" s="214"/>
      <c r="X362" s="214"/>
      <c r="Y362" s="214"/>
      <c r="Z362" s="214"/>
    </row>
    <row r="363" ht="18.75" customHeight="1">
      <c r="A363" s="201"/>
      <c r="B363" s="218"/>
      <c r="C363" s="204"/>
      <c r="D363" s="204"/>
      <c r="E363" s="205" t="str">
        <f>IF($D363="","",VLOOKUP($D363,DMKH!$A$6:$D$20000,2,0))</f>
        <v/>
      </c>
      <c r="F363" s="205" t="str">
        <f>IF($D363="","",VLOOKUP($D363,DMKH!$A$6:$D$20000,3,0))</f>
        <v/>
      </c>
      <c r="G363" s="205" t="str">
        <f>IF($D363="","",VLOOKUP($D363,DMKH!$A$6:$D$20000,4,0))</f>
        <v/>
      </c>
      <c r="H363" s="207"/>
      <c r="I363" s="207"/>
      <c r="J363" s="201"/>
      <c r="K363" s="205" t="str">
        <f>IF($J363="","",VLOOKUP($J363,'Tong hop'!$B$10:$P$19999,2,0))</f>
        <v/>
      </c>
      <c r="L363" s="208" t="str">
        <f>IF($J363="","",VLOOKUP($J363,'Tong hop'!$B$10:$P$19999,3,0))</f>
        <v/>
      </c>
      <c r="M363" s="209"/>
      <c r="N363" s="210">
        <f t="shared" si="2"/>
        <v>0</v>
      </c>
      <c r="O363" s="211"/>
      <c r="P363" s="212" t="str">
        <f>IF($J363="","",VLOOKUP($J363,'Tong hop'!$B$10:$L$19999,10,0))</f>
        <v/>
      </c>
      <c r="Q363" s="213" t="str">
        <f>IF($J363="","",VLOOKUP($J363,'Tong hop'!$B$10:$L$19999,11,0))</f>
        <v/>
      </c>
      <c r="R363" s="214"/>
      <c r="S363" s="214"/>
      <c r="T363" s="214"/>
      <c r="U363" s="214"/>
      <c r="V363" s="214"/>
      <c r="W363" s="214"/>
      <c r="X363" s="214"/>
      <c r="Y363" s="214"/>
      <c r="Z363" s="214"/>
    </row>
    <row r="364" ht="18.75" customHeight="1">
      <c r="A364" s="201"/>
      <c r="B364" s="218"/>
      <c r="C364" s="204"/>
      <c r="D364" s="204"/>
      <c r="E364" s="205" t="str">
        <f>IF($D364="","",VLOOKUP($D364,DMKH!$A$6:$D$20000,2,0))</f>
        <v/>
      </c>
      <c r="F364" s="205" t="str">
        <f>IF($D364="","",VLOOKUP($D364,DMKH!$A$6:$D$20000,3,0))</f>
        <v/>
      </c>
      <c r="G364" s="205" t="str">
        <f>IF($D364="","",VLOOKUP($D364,DMKH!$A$6:$D$20000,4,0))</f>
        <v/>
      </c>
      <c r="H364" s="207"/>
      <c r="I364" s="207"/>
      <c r="J364" s="201"/>
      <c r="K364" s="205" t="str">
        <f>IF($J364="","",VLOOKUP($J364,'Tong hop'!$B$10:$P$19999,2,0))</f>
        <v/>
      </c>
      <c r="L364" s="208" t="str">
        <f>IF($J364="","",VLOOKUP($J364,'Tong hop'!$B$10:$P$19999,3,0))</f>
        <v/>
      </c>
      <c r="M364" s="209"/>
      <c r="N364" s="210">
        <f t="shared" si="2"/>
        <v>0</v>
      </c>
      <c r="O364" s="211"/>
      <c r="P364" s="212" t="str">
        <f>IF($J364="","",VLOOKUP($J364,'Tong hop'!$B$10:$L$19999,10,0))</f>
        <v/>
      </c>
      <c r="Q364" s="213" t="str">
        <f>IF($J364="","",VLOOKUP($J364,'Tong hop'!$B$10:$L$19999,11,0))</f>
        <v/>
      </c>
      <c r="R364" s="214"/>
      <c r="S364" s="214"/>
      <c r="T364" s="214"/>
      <c r="U364" s="214"/>
      <c r="V364" s="214"/>
      <c r="W364" s="214"/>
      <c r="X364" s="214"/>
      <c r="Y364" s="214"/>
      <c r="Z364" s="214"/>
    </row>
    <row r="365" ht="18.75" customHeight="1">
      <c r="A365" s="201"/>
      <c r="B365" s="218"/>
      <c r="C365" s="204"/>
      <c r="D365" s="204"/>
      <c r="E365" s="205" t="str">
        <f>IF($D365="","",VLOOKUP($D365,DMKH!$A$6:$D$20000,2,0))</f>
        <v/>
      </c>
      <c r="F365" s="205" t="str">
        <f>IF($D365="","",VLOOKUP($D365,DMKH!$A$6:$D$20000,3,0))</f>
        <v/>
      </c>
      <c r="G365" s="205" t="str">
        <f>IF($D365="","",VLOOKUP($D365,DMKH!$A$6:$D$20000,4,0))</f>
        <v/>
      </c>
      <c r="H365" s="207"/>
      <c r="I365" s="207"/>
      <c r="J365" s="201"/>
      <c r="K365" s="205" t="str">
        <f>IF($J365="","",VLOOKUP($J365,'Tong hop'!$B$10:$P$19999,2,0))</f>
        <v/>
      </c>
      <c r="L365" s="208" t="str">
        <f>IF($J365="","",VLOOKUP($J365,'Tong hop'!$B$10:$P$19999,3,0))</f>
        <v/>
      </c>
      <c r="M365" s="209"/>
      <c r="N365" s="210">
        <f t="shared" si="2"/>
        <v>0</v>
      </c>
      <c r="O365" s="211"/>
      <c r="P365" s="212" t="str">
        <f>IF($J365="","",VLOOKUP($J365,'Tong hop'!$B$10:$L$19999,10,0))</f>
        <v/>
      </c>
      <c r="Q365" s="213" t="str">
        <f>IF($J365="","",VLOOKUP($J365,'Tong hop'!$B$10:$L$19999,11,0))</f>
        <v/>
      </c>
      <c r="R365" s="214"/>
      <c r="S365" s="214"/>
      <c r="T365" s="214"/>
      <c r="U365" s="214"/>
      <c r="V365" s="214"/>
      <c r="W365" s="214"/>
      <c r="X365" s="214"/>
      <c r="Y365" s="214"/>
      <c r="Z365" s="214"/>
    </row>
    <row r="366" ht="18.75" customHeight="1">
      <c r="A366" s="201"/>
      <c r="B366" s="218"/>
      <c r="C366" s="204"/>
      <c r="D366" s="204"/>
      <c r="E366" s="205" t="str">
        <f>IF($D366="","",VLOOKUP($D366,DMKH!$A$6:$D$20000,2,0))</f>
        <v/>
      </c>
      <c r="F366" s="205" t="str">
        <f>IF($D366="","",VLOOKUP($D366,DMKH!$A$6:$D$20000,3,0))</f>
        <v/>
      </c>
      <c r="G366" s="205" t="str">
        <f>IF($D366="","",VLOOKUP($D366,DMKH!$A$6:$D$20000,4,0))</f>
        <v/>
      </c>
      <c r="H366" s="207"/>
      <c r="I366" s="207"/>
      <c r="J366" s="201"/>
      <c r="K366" s="205" t="str">
        <f>IF($J366="","",VLOOKUP($J366,'Tong hop'!$B$10:$P$19999,2,0))</f>
        <v/>
      </c>
      <c r="L366" s="208" t="str">
        <f>IF($J366="","",VLOOKUP($J366,'Tong hop'!$B$10:$P$19999,3,0))</f>
        <v/>
      </c>
      <c r="M366" s="209"/>
      <c r="N366" s="210">
        <f t="shared" si="2"/>
        <v>0</v>
      </c>
      <c r="O366" s="211"/>
      <c r="P366" s="212" t="str">
        <f>IF($J366="","",VLOOKUP($J366,'Tong hop'!$B$10:$L$19999,10,0))</f>
        <v/>
      </c>
      <c r="Q366" s="213" t="str">
        <f>IF($J366="","",VLOOKUP($J366,'Tong hop'!$B$10:$L$19999,11,0))</f>
        <v/>
      </c>
      <c r="R366" s="214"/>
      <c r="S366" s="214"/>
      <c r="T366" s="214"/>
      <c r="U366" s="214"/>
      <c r="V366" s="214"/>
      <c r="W366" s="214"/>
      <c r="X366" s="214"/>
      <c r="Y366" s="214"/>
      <c r="Z366" s="214"/>
    </row>
    <row r="367" ht="18.75" customHeight="1">
      <c r="A367" s="201"/>
      <c r="B367" s="218"/>
      <c r="C367" s="204"/>
      <c r="D367" s="204"/>
      <c r="E367" s="205" t="str">
        <f>IF($D367="","",VLOOKUP($D367,DMKH!$A$6:$D$20000,2,0))</f>
        <v/>
      </c>
      <c r="F367" s="205" t="str">
        <f>IF($D367="","",VLOOKUP($D367,DMKH!$A$6:$D$20000,3,0))</f>
        <v/>
      </c>
      <c r="G367" s="205" t="str">
        <f>IF($D367="","",VLOOKUP($D367,DMKH!$A$6:$D$20000,4,0))</f>
        <v/>
      </c>
      <c r="H367" s="207"/>
      <c r="I367" s="207"/>
      <c r="J367" s="201"/>
      <c r="K367" s="205" t="str">
        <f>IF($J367="","",VLOOKUP($J367,'Tong hop'!$B$10:$P$19999,2,0))</f>
        <v/>
      </c>
      <c r="L367" s="208" t="str">
        <f>IF($J367="","",VLOOKUP($J367,'Tong hop'!$B$10:$P$19999,3,0))</f>
        <v/>
      </c>
      <c r="M367" s="209"/>
      <c r="N367" s="210">
        <f t="shared" si="2"/>
        <v>0</v>
      </c>
      <c r="O367" s="211"/>
      <c r="P367" s="212" t="str">
        <f>IF($J367="","",VLOOKUP($J367,'Tong hop'!$B$10:$L$19999,10,0))</f>
        <v/>
      </c>
      <c r="Q367" s="213" t="str">
        <f>IF($J367="","",VLOOKUP($J367,'Tong hop'!$B$10:$L$19999,11,0))</f>
        <v/>
      </c>
      <c r="R367" s="214"/>
      <c r="S367" s="214"/>
      <c r="T367" s="214"/>
      <c r="U367" s="214"/>
      <c r="V367" s="214"/>
      <c r="W367" s="214"/>
      <c r="X367" s="214"/>
      <c r="Y367" s="214"/>
      <c r="Z367" s="214"/>
    </row>
    <row r="368" ht="18.75" customHeight="1">
      <c r="A368" s="201"/>
      <c r="B368" s="218"/>
      <c r="C368" s="204"/>
      <c r="D368" s="204"/>
      <c r="E368" s="205" t="str">
        <f>IF($D368="","",VLOOKUP($D368,DMKH!$A$6:$D$20000,2,0))</f>
        <v/>
      </c>
      <c r="F368" s="205" t="str">
        <f>IF($D368="","",VLOOKUP($D368,DMKH!$A$6:$D$20000,3,0))</f>
        <v/>
      </c>
      <c r="G368" s="205" t="str">
        <f>IF($D368="","",VLOOKUP($D368,DMKH!$A$6:$D$20000,4,0))</f>
        <v/>
      </c>
      <c r="H368" s="207"/>
      <c r="I368" s="207"/>
      <c r="J368" s="201"/>
      <c r="K368" s="205" t="str">
        <f>IF($J368="","",VLOOKUP($J368,'Tong hop'!$B$10:$P$19999,2,0))</f>
        <v/>
      </c>
      <c r="L368" s="208" t="str">
        <f>IF($J368="","",VLOOKUP($J368,'Tong hop'!$B$10:$P$19999,3,0))</f>
        <v/>
      </c>
      <c r="M368" s="209"/>
      <c r="N368" s="210">
        <f t="shared" si="2"/>
        <v>0</v>
      </c>
      <c r="O368" s="211"/>
      <c r="P368" s="212" t="str">
        <f>IF($J368="","",VLOOKUP($J368,'Tong hop'!$B$10:$L$19999,10,0))</f>
        <v/>
      </c>
      <c r="Q368" s="213" t="str">
        <f>IF($J368="","",VLOOKUP($J368,'Tong hop'!$B$10:$L$19999,11,0))</f>
        <v/>
      </c>
      <c r="R368" s="214"/>
      <c r="S368" s="214"/>
      <c r="T368" s="214"/>
      <c r="U368" s="214"/>
      <c r="V368" s="214"/>
      <c r="W368" s="214"/>
      <c r="X368" s="214"/>
      <c r="Y368" s="214"/>
      <c r="Z368" s="214"/>
    </row>
    <row r="369" ht="18.75" customHeight="1">
      <c r="A369" s="201"/>
      <c r="B369" s="218"/>
      <c r="C369" s="204"/>
      <c r="D369" s="204"/>
      <c r="E369" s="205" t="str">
        <f>IF($D369="","",VLOOKUP($D369,DMKH!$A$6:$D$20000,2,0))</f>
        <v/>
      </c>
      <c r="F369" s="205" t="str">
        <f>IF($D369="","",VLOOKUP($D369,DMKH!$A$6:$D$20000,3,0))</f>
        <v/>
      </c>
      <c r="G369" s="205" t="str">
        <f>IF($D369="","",VLOOKUP($D369,DMKH!$A$6:$D$20000,4,0))</f>
        <v/>
      </c>
      <c r="H369" s="207"/>
      <c r="I369" s="207"/>
      <c r="J369" s="201"/>
      <c r="K369" s="205" t="str">
        <f>IF($J369="","",VLOOKUP($J369,'Tong hop'!$B$10:$P$19999,2,0))</f>
        <v/>
      </c>
      <c r="L369" s="208" t="str">
        <f>IF($J369="","",VLOOKUP($J369,'Tong hop'!$B$10:$P$19999,3,0))</f>
        <v/>
      </c>
      <c r="M369" s="209"/>
      <c r="N369" s="210">
        <f t="shared" si="2"/>
        <v>0</v>
      </c>
      <c r="O369" s="211"/>
      <c r="P369" s="212" t="str">
        <f>IF($J369="","",VLOOKUP($J369,'Tong hop'!$B$10:$L$19999,10,0))</f>
        <v/>
      </c>
      <c r="Q369" s="213" t="str">
        <f>IF($J369="","",VLOOKUP($J369,'Tong hop'!$B$10:$L$19999,11,0))</f>
        <v/>
      </c>
      <c r="R369" s="214"/>
      <c r="S369" s="214"/>
      <c r="T369" s="214"/>
      <c r="U369" s="214"/>
      <c r="V369" s="214"/>
      <c r="W369" s="214"/>
      <c r="X369" s="214"/>
      <c r="Y369" s="214"/>
      <c r="Z369" s="214"/>
    </row>
    <row r="370" ht="18.75" customHeight="1">
      <c r="A370" s="201"/>
      <c r="B370" s="218"/>
      <c r="C370" s="204"/>
      <c r="D370" s="204"/>
      <c r="E370" s="205" t="str">
        <f>IF($D370="","",VLOOKUP($D370,DMKH!$A$6:$D$20000,2,0))</f>
        <v/>
      </c>
      <c r="F370" s="205" t="str">
        <f>IF($D370="","",VLOOKUP($D370,DMKH!$A$6:$D$20000,3,0))</f>
        <v/>
      </c>
      <c r="G370" s="205" t="str">
        <f>IF($D370="","",VLOOKUP($D370,DMKH!$A$6:$D$20000,4,0))</f>
        <v/>
      </c>
      <c r="H370" s="207"/>
      <c r="I370" s="207"/>
      <c r="J370" s="201"/>
      <c r="K370" s="205" t="str">
        <f>IF($J370="","",VLOOKUP($J370,'Tong hop'!$B$10:$P$19999,2,0))</f>
        <v/>
      </c>
      <c r="L370" s="208" t="str">
        <f>IF($J370="","",VLOOKUP($J370,'Tong hop'!$B$10:$P$19999,3,0))</f>
        <v/>
      </c>
      <c r="M370" s="209"/>
      <c r="N370" s="210">
        <f t="shared" si="2"/>
        <v>0</v>
      </c>
      <c r="O370" s="211"/>
      <c r="P370" s="212" t="str">
        <f>IF($J370="","",VLOOKUP($J370,'Tong hop'!$B$10:$L$19999,10,0))</f>
        <v/>
      </c>
      <c r="Q370" s="213" t="str">
        <f>IF($J370="","",VLOOKUP($J370,'Tong hop'!$B$10:$L$19999,11,0))</f>
        <v/>
      </c>
      <c r="R370" s="214"/>
      <c r="S370" s="214"/>
      <c r="T370" s="214"/>
      <c r="U370" s="214"/>
      <c r="V370" s="214"/>
      <c r="W370" s="214"/>
      <c r="X370" s="214"/>
      <c r="Y370" s="214"/>
      <c r="Z370" s="214"/>
    </row>
    <row r="371" ht="18.75" customHeight="1">
      <c r="A371" s="201"/>
      <c r="B371" s="218"/>
      <c r="C371" s="204"/>
      <c r="D371" s="204"/>
      <c r="E371" s="205" t="str">
        <f>IF($D371="","",VLOOKUP($D371,DMKH!$A$6:$D$20000,2,0))</f>
        <v/>
      </c>
      <c r="F371" s="205" t="str">
        <f>IF($D371="","",VLOOKUP($D371,DMKH!$A$6:$D$20000,3,0))</f>
        <v/>
      </c>
      <c r="G371" s="205" t="str">
        <f>IF($D371="","",VLOOKUP($D371,DMKH!$A$6:$D$20000,4,0))</f>
        <v/>
      </c>
      <c r="H371" s="207"/>
      <c r="I371" s="207"/>
      <c r="J371" s="201"/>
      <c r="K371" s="205" t="str">
        <f>IF($J371="","",VLOOKUP($J371,'Tong hop'!$B$10:$P$19999,2,0))</f>
        <v/>
      </c>
      <c r="L371" s="208" t="str">
        <f>IF($J371="","",VLOOKUP($J371,'Tong hop'!$B$10:$P$19999,3,0))</f>
        <v/>
      </c>
      <c r="M371" s="209"/>
      <c r="N371" s="210">
        <f t="shared" si="2"/>
        <v>0</v>
      </c>
      <c r="O371" s="211"/>
      <c r="P371" s="212" t="str">
        <f>IF($J371="","",VLOOKUP($J371,'Tong hop'!$B$10:$L$19999,10,0))</f>
        <v/>
      </c>
      <c r="Q371" s="213" t="str">
        <f>IF($J371="","",VLOOKUP($J371,'Tong hop'!$B$10:$L$19999,11,0))</f>
        <v/>
      </c>
      <c r="R371" s="214"/>
      <c r="S371" s="214"/>
      <c r="T371" s="214"/>
      <c r="U371" s="214"/>
      <c r="V371" s="214"/>
      <c r="W371" s="214"/>
      <c r="X371" s="214"/>
      <c r="Y371" s="214"/>
      <c r="Z371" s="214"/>
    </row>
    <row r="372" ht="18.75" customHeight="1">
      <c r="A372" s="201"/>
      <c r="B372" s="218"/>
      <c r="C372" s="204"/>
      <c r="D372" s="204"/>
      <c r="E372" s="205" t="str">
        <f>IF($D372="","",VLOOKUP($D372,DMKH!$A$6:$D$20000,2,0))</f>
        <v/>
      </c>
      <c r="F372" s="205" t="str">
        <f>IF($D372="","",VLOOKUP($D372,DMKH!$A$6:$D$20000,3,0))</f>
        <v/>
      </c>
      <c r="G372" s="205" t="str">
        <f>IF($D372="","",VLOOKUP($D372,DMKH!$A$6:$D$20000,4,0))</f>
        <v/>
      </c>
      <c r="H372" s="207"/>
      <c r="I372" s="207"/>
      <c r="J372" s="201"/>
      <c r="K372" s="205" t="str">
        <f>IF($J372="","",VLOOKUP($J372,'Tong hop'!$B$10:$P$19999,2,0))</f>
        <v/>
      </c>
      <c r="L372" s="208" t="str">
        <f>IF($J372="","",VLOOKUP($J372,'Tong hop'!$B$10:$P$19999,3,0))</f>
        <v/>
      </c>
      <c r="M372" s="209"/>
      <c r="N372" s="210">
        <f t="shared" si="2"/>
        <v>0</v>
      </c>
      <c r="O372" s="211"/>
      <c r="P372" s="212" t="str">
        <f>IF($J372="","",VLOOKUP($J372,'Tong hop'!$B$10:$L$19999,10,0))</f>
        <v/>
      </c>
      <c r="Q372" s="213" t="str">
        <f>IF($J372="","",VLOOKUP($J372,'Tong hop'!$B$10:$L$19999,11,0))</f>
        <v/>
      </c>
      <c r="R372" s="214"/>
      <c r="S372" s="214"/>
      <c r="T372" s="214"/>
      <c r="U372" s="214"/>
      <c r="V372" s="214"/>
      <c r="W372" s="214"/>
      <c r="X372" s="214"/>
      <c r="Y372" s="214"/>
      <c r="Z372" s="214"/>
    </row>
    <row r="373" ht="18.75" customHeight="1">
      <c r="A373" s="201"/>
      <c r="B373" s="218"/>
      <c r="C373" s="204"/>
      <c r="D373" s="204"/>
      <c r="E373" s="205" t="str">
        <f>IF($D373="","",VLOOKUP($D373,DMKH!$A$6:$D$20000,2,0))</f>
        <v/>
      </c>
      <c r="F373" s="205" t="str">
        <f>IF($D373="","",VLOOKUP($D373,DMKH!$A$6:$D$20000,3,0))</f>
        <v/>
      </c>
      <c r="G373" s="205" t="str">
        <f>IF($D373="","",VLOOKUP($D373,DMKH!$A$6:$D$20000,4,0))</f>
        <v/>
      </c>
      <c r="H373" s="207"/>
      <c r="I373" s="207"/>
      <c r="J373" s="201"/>
      <c r="K373" s="205" t="str">
        <f>IF($J373="","",VLOOKUP($J373,'Tong hop'!$B$10:$P$19999,2,0))</f>
        <v/>
      </c>
      <c r="L373" s="208" t="str">
        <f>IF($J373="","",VLOOKUP($J373,'Tong hop'!$B$10:$P$19999,3,0))</f>
        <v/>
      </c>
      <c r="M373" s="209"/>
      <c r="N373" s="210">
        <f t="shared" si="2"/>
        <v>0</v>
      </c>
      <c r="O373" s="211"/>
      <c r="P373" s="212" t="str">
        <f>IF($J373="","",VLOOKUP($J373,'Tong hop'!$B$10:$L$19999,10,0))</f>
        <v/>
      </c>
      <c r="Q373" s="213" t="str">
        <f>IF($J373="","",VLOOKUP($J373,'Tong hop'!$B$10:$L$19999,11,0))</f>
        <v/>
      </c>
      <c r="R373" s="214"/>
      <c r="S373" s="214"/>
      <c r="T373" s="214"/>
      <c r="U373" s="214"/>
      <c r="V373" s="214"/>
      <c r="W373" s="214"/>
      <c r="X373" s="214"/>
      <c r="Y373" s="214"/>
      <c r="Z373" s="214"/>
    </row>
    <row r="374" ht="18.75" customHeight="1">
      <c r="A374" s="201"/>
      <c r="B374" s="218"/>
      <c r="C374" s="204"/>
      <c r="D374" s="204"/>
      <c r="E374" s="205" t="str">
        <f>IF($D374="","",VLOOKUP($D374,DMKH!$A$6:$D$20000,2,0))</f>
        <v/>
      </c>
      <c r="F374" s="205" t="str">
        <f>IF($D374="","",VLOOKUP($D374,DMKH!$A$6:$D$20000,3,0))</f>
        <v/>
      </c>
      <c r="G374" s="205" t="str">
        <f>IF($D374="","",VLOOKUP($D374,DMKH!$A$6:$D$20000,4,0))</f>
        <v/>
      </c>
      <c r="H374" s="207"/>
      <c r="I374" s="207"/>
      <c r="J374" s="201"/>
      <c r="K374" s="205" t="str">
        <f>IF($J374="","",VLOOKUP($J374,'Tong hop'!$B$10:$P$19999,2,0))</f>
        <v/>
      </c>
      <c r="L374" s="208" t="str">
        <f>IF($J374="","",VLOOKUP($J374,'Tong hop'!$B$10:$P$19999,3,0))</f>
        <v/>
      </c>
      <c r="M374" s="209"/>
      <c r="N374" s="210">
        <f t="shared" si="2"/>
        <v>0</v>
      </c>
      <c r="O374" s="211"/>
      <c r="P374" s="212" t="str">
        <f>IF($J374="","",VLOOKUP($J374,'Tong hop'!$B$10:$L$19999,10,0))</f>
        <v/>
      </c>
      <c r="Q374" s="213" t="str">
        <f>IF($J374="","",VLOOKUP($J374,'Tong hop'!$B$10:$L$19999,11,0))</f>
        <v/>
      </c>
      <c r="R374" s="214"/>
      <c r="S374" s="214"/>
      <c r="T374" s="214"/>
      <c r="U374" s="214"/>
      <c r="V374" s="214"/>
      <c r="W374" s="214"/>
      <c r="X374" s="214"/>
      <c r="Y374" s="214"/>
      <c r="Z374" s="214"/>
    </row>
    <row r="375" ht="18.75" customHeight="1">
      <c r="A375" s="201"/>
      <c r="B375" s="218"/>
      <c r="C375" s="204"/>
      <c r="D375" s="204"/>
      <c r="E375" s="205" t="str">
        <f>IF($D375="","",VLOOKUP($D375,DMKH!$A$6:$D$20000,2,0))</f>
        <v/>
      </c>
      <c r="F375" s="205" t="str">
        <f>IF($D375="","",VLOOKUP($D375,DMKH!$A$6:$D$20000,3,0))</f>
        <v/>
      </c>
      <c r="G375" s="205" t="str">
        <f>IF($D375="","",VLOOKUP($D375,DMKH!$A$6:$D$20000,4,0))</f>
        <v/>
      </c>
      <c r="H375" s="207"/>
      <c r="I375" s="207"/>
      <c r="J375" s="201"/>
      <c r="K375" s="205" t="str">
        <f>IF($J375="","",VLOOKUP($J375,'Tong hop'!$B$10:$P$19999,2,0))</f>
        <v/>
      </c>
      <c r="L375" s="208" t="str">
        <f>IF($J375="","",VLOOKUP($J375,'Tong hop'!$B$10:$P$19999,3,0))</f>
        <v/>
      </c>
      <c r="M375" s="209"/>
      <c r="N375" s="210">
        <f t="shared" si="2"/>
        <v>0</v>
      </c>
      <c r="O375" s="211"/>
      <c r="P375" s="212" t="str">
        <f>IF($J375="","",VLOOKUP($J375,'Tong hop'!$B$10:$L$19999,10,0))</f>
        <v/>
      </c>
      <c r="Q375" s="213" t="str">
        <f>IF($J375="","",VLOOKUP($J375,'Tong hop'!$B$10:$L$19999,11,0))</f>
        <v/>
      </c>
      <c r="R375" s="214"/>
      <c r="S375" s="214"/>
      <c r="T375" s="214"/>
      <c r="U375" s="214"/>
      <c r="V375" s="214"/>
      <c r="W375" s="214"/>
      <c r="X375" s="214"/>
      <c r="Y375" s="214"/>
      <c r="Z375" s="214"/>
    </row>
    <row r="376" ht="18.75" customHeight="1">
      <c r="A376" s="201"/>
      <c r="B376" s="218"/>
      <c r="C376" s="204"/>
      <c r="D376" s="204"/>
      <c r="E376" s="205" t="str">
        <f>IF($D376="","",VLOOKUP($D376,DMKH!$A$6:$D$20000,2,0))</f>
        <v/>
      </c>
      <c r="F376" s="205" t="str">
        <f>IF($D376="","",VLOOKUP($D376,DMKH!$A$6:$D$20000,3,0))</f>
        <v/>
      </c>
      <c r="G376" s="205" t="str">
        <f>IF($D376="","",VLOOKUP($D376,DMKH!$A$6:$D$20000,4,0))</f>
        <v/>
      </c>
      <c r="H376" s="207"/>
      <c r="I376" s="207"/>
      <c r="J376" s="201"/>
      <c r="K376" s="205" t="str">
        <f>IF($J376="","",VLOOKUP($J376,'Tong hop'!$B$10:$P$19999,2,0))</f>
        <v/>
      </c>
      <c r="L376" s="208" t="str">
        <f>IF($J376="","",VLOOKUP($J376,'Tong hop'!$B$10:$P$19999,3,0))</f>
        <v/>
      </c>
      <c r="M376" s="209"/>
      <c r="N376" s="210">
        <f t="shared" si="2"/>
        <v>0</v>
      </c>
      <c r="O376" s="211"/>
      <c r="P376" s="212" t="str">
        <f>IF($J376="","",VLOOKUP($J376,'Tong hop'!$B$10:$L$19999,10,0))</f>
        <v/>
      </c>
      <c r="Q376" s="213" t="str">
        <f>IF($J376="","",VLOOKUP($J376,'Tong hop'!$B$10:$L$19999,11,0))</f>
        <v/>
      </c>
      <c r="R376" s="214"/>
      <c r="S376" s="214"/>
      <c r="T376" s="214"/>
      <c r="U376" s="214"/>
      <c r="V376" s="214"/>
      <c r="W376" s="214"/>
      <c r="X376" s="214"/>
      <c r="Y376" s="214"/>
      <c r="Z376" s="214"/>
    </row>
    <row r="377" ht="18.75" customHeight="1">
      <c r="A377" s="201"/>
      <c r="B377" s="218"/>
      <c r="C377" s="204"/>
      <c r="D377" s="204"/>
      <c r="E377" s="205" t="str">
        <f>IF($D377="","",VLOOKUP($D377,DMKH!$A$6:$D$20000,2,0))</f>
        <v/>
      </c>
      <c r="F377" s="205" t="str">
        <f>IF($D377="","",VLOOKUP($D377,DMKH!$A$6:$D$20000,3,0))</f>
        <v/>
      </c>
      <c r="G377" s="205" t="str">
        <f>IF($D377="","",VLOOKUP($D377,DMKH!$A$6:$D$20000,4,0))</f>
        <v/>
      </c>
      <c r="H377" s="207"/>
      <c r="I377" s="207"/>
      <c r="J377" s="201"/>
      <c r="K377" s="205" t="str">
        <f>IF($J377="","",VLOOKUP($J377,'Tong hop'!$B$10:$P$19999,2,0))</f>
        <v/>
      </c>
      <c r="L377" s="208" t="str">
        <f>IF($J377="","",VLOOKUP($J377,'Tong hop'!$B$10:$P$19999,3,0))</f>
        <v/>
      </c>
      <c r="M377" s="209"/>
      <c r="N377" s="210">
        <f t="shared" si="2"/>
        <v>0</v>
      </c>
      <c r="O377" s="211"/>
      <c r="P377" s="212" t="str">
        <f>IF($J377="","",VLOOKUP($J377,'Tong hop'!$B$10:$L$19999,10,0))</f>
        <v/>
      </c>
      <c r="Q377" s="213" t="str">
        <f>IF($J377="","",VLOOKUP($J377,'Tong hop'!$B$10:$L$19999,11,0))</f>
        <v/>
      </c>
      <c r="R377" s="214"/>
      <c r="S377" s="214"/>
      <c r="T377" s="214"/>
      <c r="U377" s="214"/>
      <c r="V377" s="214"/>
      <c r="W377" s="214"/>
      <c r="X377" s="214"/>
      <c r="Y377" s="214"/>
      <c r="Z377" s="214"/>
    </row>
    <row r="378" ht="18.75" customHeight="1">
      <c r="A378" s="201"/>
      <c r="B378" s="218"/>
      <c r="C378" s="204"/>
      <c r="D378" s="204"/>
      <c r="E378" s="205" t="str">
        <f>IF($D378="","",VLOOKUP($D378,DMKH!$A$6:$D$20000,2,0))</f>
        <v/>
      </c>
      <c r="F378" s="205" t="str">
        <f>IF($D378="","",VLOOKUP($D378,DMKH!$A$6:$D$20000,3,0))</f>
        <v/>
      </c>
      <c r="G378" s="205" t="str">
        <f>IF($D378="","",VLOOKUP($D378,DMKH!$A$6:$D$20000,4,0))</f>
        <v/>
      </c>
      <c r="H378" s="207"/>
      <c r="I378" s="207"/>
      <c r="J378" s="201"/>
      <c r="K378" s="205" t="str">
        <f>IF($J378="","",VLOOKUP($J378,'Tong hop'!$B$10:$P$19999,2,0))</f>
        <v/>
      </c>
      <c r="L378" s="208" t="str">
        <f>IF($J378="","",VLOOKUP($J378,'Tong hop'!$B$10:$P$19999,3,0))</f>
        <v/>
      </c>
      <c r="M378" s="209"/>
      <c r="N378" s="210">
        <f t="shared" si="2"/>
        <v>0</v>
      </c>
      <c r="O378" s="211"/>
      <c r="P378" s="212" t="str">
        <f>IF($J378="","",VLOOKUP($J378,'Tong hop'!$B$10:$L$19999,10,0))</f>
        <v/>
      </c>
      <c r="Q378" s="213" t="str">
        <f>IF($J378="","",VLOOKUP($J378,'Tong hop'!$B$10:$L$19999,11,0))</f>
        <v/>
      </c>
      <c r="R378" s="214"/>
      <c r="S378" s="214"/>
      <c r="T378" s="214"/>
      <c r="U378" s="214"/>
      <c r="V378" s="214"/>
      <c r="W378" s="214"/>
      <c r="X378" s="214"/>
      <c r="Y378" s="214"/>
      <c r="Z378" s="214"/>
    </row>
    <row r="379" ht="18.75" customHeight="1">
      <c r="A379" s="201"/>
      <c r="B379" s="218"/>
      <c r="C379" s="204"/>
      <c r="D379" s="204"/>
      <c r="E379" s="205" t="str">
        <f>IF($D379="","",VLOOKUP($D379,DMKH!$A$6:$D$20000,2,0))</f>
        <v/>
      </c>
      <c r="F379" s="205" t="str">
        <f>IF($D379="","",VLOOKUP($D379,DMKH!$A$6:$D$20000,3,0))</f>
        <v/>
      </c>
      <c r="G379" s="205" t="str">
        <f>IF($D379="","",VLOOKUP($D379,DMKH!$A$6:$D$20000,4,0))</f>
        <v/>
      </c>
      <c r="H379" s="207"/>
      <c r="I379" s="207"/>
      <c r="J379" s="201"/>
      <c r="K379" s="205" t="str">
        <f>IF($J379="","",VLOOKUP($J379,'Tong hop'!$B$10:$P$19999,2,0))</f>
        <v/>
      </c>
      <c r="L379" s="208" t="str">
        <f>IF($J379="","",VLOOKUP($J379,'Tong hop'!$B$10:$P$19999,3,0))</f>
        <v/>
      </c>
      <c r="M379" s="209"/>
      <c r="N379" s="210">
        <f t="shared" si="2"/>
        <v>0</v>
      </c>
      <c r="O379" s="211"/>
      <c r="P379" s="212" t="str">
        <f>IF($J379="","",VLOOKUP($J379,'Tong hop'!$B$10:$L$19999,10,0))</f>
        <v/>
      </c>
      <c r="Q379" s="213" t="str">
        <f>IF($J379="","",VLOOKUP($J379,'Tong hop'!$B$10:$L$19999,11,0))</f>
        <v/>
      </c>
      <c r="R379" s="214"/>
      <c r="S379" s="214"/>
      <c r="T379" s="214"/>
      <c r="U379" s="214"/>
      <c r="V379" s="214"/>
      <c r="W379" s="214"/>
      <c r="X379" s="214"/>
      <c r="Y379" s="214"/>
      <c r="Z379" s="214"/>
    </row>
    <row r="380" ht="18.75" customHeight="1">
      <c r="A380" s="201"/>
      <c r="B380" s="218"/>
      <c r="C380" s="204"/>
      <c r="D380" s="204"/>
      <c r="E380" s="205" t="str">
        <f>IF($D380="","",VLOOKUP($D380,DMKH!$A$6:$D$20000,2,0))</f>
        <v/>
      </c>
      <c r="F380" s="205" t="str">
        <f>IF($D380="","",VLOOKUP($D380,DMKH!$A$6:$D$20000,3,0))</f>
        <v/>
      </c>
      <c r="G380" s="205" t="str">
        <f>IF($D380="","",VLOOKUP($D380,DMKH!$A$6:$D$20000,4,0))</f>
        <v/>
      </c>
      <c r="H380" s="207"/>
      <c r="I380" s="207"/>
      <c r="J380" s="201"/>
      <c r="K380" s="205" t="str">
        <f>IF($J380="","",VLOOKUP($J380,'Tong hop'!$B$10:$P$19999,2,0))</f>
        <v/>
      </c>
      <c r="L380" s="208" t="str">
        <f>IF($J380="","",VLOOKUP($J380,'Tong hop'!$B$10:$P$19999,3,0))</f>
        <v/>
      </c>
      <c r="M380" s="209"/>
      <c r="N380" s="210">
        <f t="shared" si="2"/>
        <v>0</v>
      </c>
      <c r="O380" s="211"/>
      <c r="P380" s="212" t="str">
        <f>IF($J380="","",VLOOKUP($J380,'Tong hop'!$B$10:$L$19999,10,0))</f>
        <v/>
      </c>
      <c r="Q380" s="213" t="str">
        <f>IF($J380="","",VLOOKUP($J380,'Tong hop'!$B$10:$L$19999,11,0))</f>
        <v/>
      </c>
      <c r="R380" s="214"/>
      <c r="S380" s="214"/>
      <c r="T380" s="214"/>
      <c r="U380" s="214"/>
      <c r="V380" s="214"/>
      <c r="W380" s="214"/>
      <c r="X380" s="214"/>
      <c r="Y380" s="214"/>
      <c r="Z380" s="214"/>
    </row>
    <row r="381" ht="18.75" customHeight="1">
      <c r="A381" s="201"/>
      <c r="B381" s="218"/>
      <c r="C381" s="204"/>
      <c r="D381" s="204"/>
      <c r="E381" s="205" t="str">
        <f>IF($D381="","",VLOOKUP($D381,DMKH!$A$6:$D$20000,2,0))</f>
        <v/>
      </c>
      <c r="F381" s="205" t="str">
        <f>IF($D381="","",VLOOKUP($D381,DMKH!$A$6:$D$20000,3,0))</f>
        <v/>
      </c>
      <c r="G381" s="205" t="str">
        <f>IF($D381="","",VLOOKUP($D381,DMKH!$A$6:$D$20000,4,0))</f>
        <v/>
      </c>
      <c r="H381" s="207"/>
      <c r="I381" s="207"/>
      <c r="J381" s="201"/>
      <c r="K381" s="205" t="str">
        <f>IF($J381="","",VLOOKUP($J381,'Tong hop'!$B$10:$P$19999,2,0))</f>
        <v/>
      </c>
      <c r="L381" s="208" t="str">
        <f>IF($J381="","",VLOOKUP($J381,'Tong hop'!$B$10:$P$19999,3,0))</f>
        <v/>
      </c>
      <c r="M381" s="209"/>
      <c r="N381" s="210">
        <f t="shared" si="2"/>
        <v>0</v>
      </c>
      <c r="O381" s="211"/>
      <c r="P381" s="212" t="str">
        <f>IF($J381="","",VLOOKUP($J381,'Tong hop'!$B$10:$L$19999,10,0))</f>
        <v/>
      </c>
      <c r="Q381" s="213" t="str">
        <f>IF($J381="","",VLOOKUP($J381,'Tong hop'!$B$10:$L$19999,11,0))</f>
        <v/>
      </c>
      <c r="R381" s="214"/>
      <c r="S381" s="214"/>
      <c r="T381" s="214"/>
      <c r="U381" s="214"/>
      <c r="V381" s="214"/>
      <c r="W381" s="214"/>
      <c r="X381" s="214"/>
      <c r="Y381" s="214"/>
      <c r="Z381" s="214"/>
    </row>
    <row r="382" ht="18.75" customHeight="1">
      <c r="A382" s="201"/>
      <c r="B382" s="218"/>
      <c r="C382" s="204"/>
      <c r="D382" s="204"/>
      <c r="E382" s="205" t="str">
        <f>IF($D382="","",VLOOKUP($D382,DMKH!$A$6:$D$20000,2,0))</f>
        <v/>
      </c>
      <c r="F382" s="205" t="str">
        <f>IF($D382="","",VLOOKUP($D382,DMKH!$A$6:$D$20000,3,0))</f>
        <v/>
      </c>
      <c r="G382" s="205" t="str">
        <f>IF($D382="","",VLOOKUP($D382,DMKH!$A$6:$D$20000,4,0))</f>
        <v/>
      </c>
      <c r="H382" s="207"/>
      <c r="I382" s="207"/>
      <c r="J382" s="201"/>
      <c r="K382" s="205" t="str">
        <f>IF($J382="","",VLOOKUP($J382,'Tong hop'!$B$10:$P$19999,2,0))</f>
        <v/>
      </c>
      <c r="L382" s="208" t="str">
        <f>IF($J382="","",VLOOKUP($J382,'Tong hop'!$B$10:$P$19999,3,0))</f>
        <v/>
      </c>
      <c r="M382" s="209"/>
      <c r="N382" s="210">
        <f t="shared" si="2"/>
        <v>0</v>
      </c>
      <c r="O382" s="211"/>
      <c r="P382" s="212" t="str">
        <f>IF($J382="","",VLOOKUP($J382,'Tong hop'!$B$10:$L$19999,10,0))</f>
        <v/>
      </c>
      <c r="Q382" s="213" t="str">
        <f>IF($J382="","",VLOOKUP($J382,'Tong hop'!$B$10:$L$19999,11,0))</f>
        <v/>
      </c>
      <c r="R382" s="214"/>
      <c r="S382" s="214"/>
      <c r="T382" s="214"/>
      <c r="U382" s="214"/>
      <c r="V382" s="214"/>
      <c r="W382" s="214"/>
      <c r="X382" s="214"/>
      <c r="Y382" s="214"/>
      <c r="Z382" s="214"/>
    </row>
    <row r="383" ht="18.75" customHeight="1">
      <c r="A383" s="201"/>
      <c r="B383" s="218"/>
      <c r="C383" s="204"/>
      <c r="D383" s="204"/>
      <c r="E383" s="205" t="str">
        <f>IF($D383="","",VLOOKUP($D383,DMKH!$A$6:$D$20000,2,0))</f>
        <v/>
      </c>
      <c r="F383" s="205" t="str">
        <f>IF($D383="","",VLOOKUP($D383,DMKH!$A$6:$D$20000,3,0))</f>
        <v/>
      </c>
      <c r="G383" s="205" t="str">
        <f>IF($D383="","",VLOOKUP($D383,DMKH!$A$6:$D$20000,4,0))</f>
        <v/>
      </c>
      <c r="H383" s="207"/>
      <c r="I383" s="207"/>
      <c r="J383" s="201"/>
      <c r="K383" s="205" t="str">
        <f>IF($J383="","",VLOOKUP($J383,'Tong hop'!$B$10:$P$19999,2,0))</f>
        <v/>
      </c>
      <c r="L383" s="208" t="str">
        <f>IF($J383="","",VLOOKUP($J383,'Tong hop'!$B$10:$P$19999,3,0))</f>
        <v/>
      </c>
      <c r="M383" s="209"/>
      <c r="N383" s="210">
        <f t="shared" si="2"/>
        <v>0</v>
      </c>
      <c r="O383" s="211"/>
      <c r="P383" s="212" t="str">
        <f>IF($J383="","",VLOOKUP($J383,'Tong hop'!$B$10:$L$19999,10,0))</f>
        <v/>
      </c>
      <c r="Q383" s="213" t="str">
        <f>IF($J383="","",VLOOKUP($J383,'Tong hop'!$B$10:$L$19999,11,0))</f>
        <v/>
      </c>
      <c r="R383" s="214"/>
      <c r="S383" s="214"/>
      <c r="T383" s="214"/>
      <c r="U383" s="214"/>
      <c r="V383" s="214"/>
      <c r="W383" s="214"/>
      <c r="X383" s="214"/>
      <c r="Y383" s="214"/>
      <c r="Z383" s="214"/>
    </row>
    <row r="384" ht="18.75" customHeight="1">
      <c r="A384" s="201"/>
      <c r="B384" s="218"/>
      <c r="C384" s="204"/>
      <c r="D384" s="204"/>
      <c r="E384" s="205" t="str">
        <f>IF($D384="","",VLOOKUP($D384,DMKH!$A$6:$D$20000,2,0))</f>
        <v/>
      </c>
      <c r="F384" s="205" t="str">
        <f>IF($D384="","",VLOOKUP($D384,DMKH!$A$6:$D$20000,3,0))</f>
        <v/>
      </c>
      <c r="G384" s="205" t="str">
        <f>IF($D384="","",VLOOKUP($D384,DMKH!$A$6:$D$20000,4,0))</f>
        <v/>
      </c>
      <c r="H384" s="207"/>
      <c r="I384" s="207"/>
      <c r="J384" s="201"/>
      <c r="K384" s="205" t="str">
        <f>IF($J384="","",VLOOKUP($J384,'Tong hop'!$B$10:$P$19999,2,0))</f>
        <v/>
      </c>
      <c r="L384" s="208" t="str">
        <f>IF($J384="","",VLOOKUP($J384,'Tong hop'!$B$10:$P$19999,3,0))</f>
        <v/>
      </c>
      <c r="M384" s="209"/>
      <c r="N384" s="210">
        <f t="shared" si="2"/>
        <v>0</v>
      </c>
      <c r="O384" s="211"/>
      <c r="P384" s="212" t="str">
        <f>IF($J384="","",VLOOKUP($J384,'Tong hop'!$B$10:$L$19999,10,0))</f>
        <v/>
      </c>
      <c r="Q384" s="213" t="str">
        <f>IF($J384="","",VLOOKUP($J384,'Tong hop'!$B$10:$L$19999,11,0))</f>
        <v/>
      </c>
      <c r="R384" s="214"/>
      <c r="S384" s="214"/>
      <c r="T384" s="214"/>
      <c r="U384" s="214"/>
      <c r="V384" s="214"/>
      <c r="W384" s="214"/>
      <c r="X384" s="214"/>
      <c r="Y384" s="214"/>
      <c r="Z384" s="214"/>
    </row>
    <row r="385" ht="18.75" customHeight="1">
      <c r="A385" s="201"/>
      <c r="B385" s="218"/>
      <c r="C385" s="204"/>
      <c r="D385" s="204"/>
      <c r="E385" s="205" t="str">
        <f>IF($D385="","",VLOOKUP($D385,DMKH!$A$6:$D$20000,2,0))</f>
        <v/>
      </c>
      <c r="F385" s="205" t="str">
        <f>IF($D385="","",VLOOKUP($D385,DMKH!$A$6:$D$20000,3,0))</f>
        <v/>
      </c>
      <c r="G385" s="205" t="str">
        <f>IF($D385="","",VLOOKUP($D385,DMKH!$A$6:$D$20000,4,0))</f>
        <v/>
      </c>
      <c r="H385" s="207"/>
      <c r="I385" s="207"/>
      <c r="J385" s="201"/>
      <c r="K385" s="205" t="str">
        <f>IF($J385="","",VLOOKUP($J385,'Tong hop'!$B$10:$P$19999,2,0))</f>
        <v/>
      </c>
      <c r="L385" s="208" t="str">
        <f>IF($J385="","",VLOOKUP($J385,'Tong hop'!$B$10:$P$19999,3,0))</f>
        <v/>
      </c>
      <c r="M385" s="209"/>
      <c r="N385" s="210">
        <f t="shared" si="2"/>
        <v>0</v>
      </c>
      <c r="O385" s="211"/>
      <c r="P385" s="212" t="str">
        <f>IF($J385="","",VLOOKUP($J385,'Tong hop'!$B$10:$L$19999,10,0))</f>
        <v/>
      </c>
      <c r="Q385" s="213" t="str">
        <f>IF($J385="","",VLOOKUP($J385,'Tong hop'!$B$10:$L$19999,11,0))</f>
        <v/>
      </c>
      <c r="R385" s="214"/>
      <c r="S385" s="214"/>
      <c r="T385" s="214"/>
      <c r="U385" s="214"/>
      <c r="V385" s="214"/>
      <c r="W385" s="214"/>
      <c r="X385" s="214"/>
      <c r="Y385" s="214"/>
      <c r="Z385" s="214"/>
    </row>
    <row r="386" ht="18.75" customHeight="1">
      <c r="A386" s="201"/>
      <c r="B386" s="218"/>
      <c r="C386" s="204"/>
      <c r="D386" s="204"/>
      <c r="E386" s="205" t="str">
        <f>IF($D386="","",VLOOKUP($D386,DMKH!$A$6:$D$20000,2,0))</f>
        <v/>
      </c>
      <c r="F386" s="205" t="str">
        <f>IF($D386="","",VLOOKUP($D386,DMKH!$A$6:$D$20000,3,0))</f>
        <v/>
      </c>
      <c r="G386" s="205" t="str">
        <f>IF($D386="","",VLOOKUP($D386,DMKH!$A$6:$D$20000,4,0))</f>
        <v/>
      </c>
      <c r="H386" s="207"/>
      <c r="I386" s="207"/>
      <c r="J386" s="201"/>
      <c r="K386" s="205" t="str">
        <f>IF($J386="","",VLOOKUP($J386,'Tong hop'!$B$10:$P$19999,2,0))</f>
        <v/>
      </c>
      <c r="L386" s="208" t="str">
        <f>IF($J386="","",VLOOKUP($J386,'Tong hop'!$B$10:$P$19999,3,0))</f>
        <v/>
      </c>
      <c r="M386" s="209"/>
      <c r="N386" s="210">
        <f t="shared" si="2"/>
        <v>0</v>
      </c>
      <c r="O386" s="211"/>
      <c r="P386" s="212" t="str">
        <f>IF($J386="","",VLOOKUP($J386,'Tong hop'!$B$10:$L$19999,10,0))</f>
        <v/>
      </c>
      <c r="Q386" s="213" t="str">
        <f>IF($J386="","",VLOOKUP($J386,'Tong hop'!$B$10:$L$19999,11,0))</f>
        <v/>
      </c>
      <c r="R386" s="214"/>
      <c r="S386" s="214"/>
      <c r="T386" s="214"/>
      <c r="U386" s="214"/>
      <c r="V386" s="214"/>
      <c r="W386" s="214"/>
      <c r="X386" s="214"/>
      <c r="Y386" s="214"/>
      <c r="Z386" s="214"/>
    </row>
    <row r="387" ht="18.75" customHeight="1">
      <c r="A387" s="201"/>
      <c r="B387" s="218"/>
      <c r="C387" s="204"/>
      <c r="D387" s="204"/>
      <c r="E387" s="205" t="str">
        <f>IF($D387="","",VLOOKUP($D387,DMKH!$A$6:$D$20000,2,0))</f>
        <v/>
      </c>
      <c r="F387" s="205" t="str">
        <f>IF($D387="","",VLOOKUP($D387,DMKH!$A$6:$D$20000,3,0))</f>
        <v/>
      </c>
      <c r="G387" s="205" t="str">
        <f>IF($D387="","",VLOOKUP($D387,DMKH!$A$6:$D$20000,4,0))</f>
        <v/>
      </c>
      <c r="H387" s="207"/>
      <c r="I387" s="207"/>
      <c r="J387" s="201"/>
      <c r="K387" s="205" t="str">
        <f>IF($J387="","",VLOOKUP($J387,'Tong hop'!$B$10:$P$19999,2,0))</f>
        <v/>
      </c>
      <c r="L387" s="208" t="str">
        <f>IF($J387="","",VLOOKUP($J387,'Tong hop'!$B$10:$P$19999,3,0))</f>
        <v/>
      </c>
      <c r="M387" s="209"/>
      <c r="N387" s="210">
        <f t="shared" si="2"/>
        <v>0</v>
      </c>
      <c r="O387" s="211"/>
      <c r="P387" s="212" t="str">
        <f>IF($J387="","",VLOOKUP($J387,'Tong hop'!$B$10:$L$19999,10,0))</f>
        <v/>
      </c>
      <c r="Q387" s="213" t="str">
        <f>IF($J387="","",VLOOKUP($J387,'Tong hop'!$B$10:$L$19999,11,0))</f>
        <v/>
      </c>
      <c r="R387" s="214"/>
      <c r="S387" s="214"/>
      <c r="T387" s="214"/>
      <c r="U387" s="214"/>
      <c r="V387" s="214"/>
      <c r="W387" s="214"/>
      <c r="X387" s="214"/>
      <c r="Y387" s="214"/>
      <c r="Z387" s="214"/>
    </row>
    <row r="388" ht="18.75" customHeight="1">
      <c r="A388" s="201"/>
      <c r="B388" s="218"/>
      <c r="C388" s="204"/>
      <c r="D388" s="204"/>
      <c r="E388" s="205" t="str">
        <f>IF($D388="","",VLOOKUP($D388,DMKH!$A$6:$D$20000,2,0))</f>
        <v/>
      </c>
      <c r="F388" s="205" t="str">
        <f>IF($D388="","",VLOOKUP($D388,DMKH!$A$6:$D$20000,3,0))</f>
        <v/>
      </c>
      <c r="G388" s="205" t="str">
        <f>IF($D388="","",VLOOKUP($D388,DMKH!$A$6:$D$20000,4,0))</f>
        <v/>
      </c>
      <c r="H388" s="207"/>
      <c r="I388" s="207"/>
      <c r="J388" s="201"/>
      <c r="K388" s="205" t="str">
        <f>IF($J388="","",VLOOKUP($J388,'Tong hop'!$B$10:$P$19999,2,0))</f>
        <v/>
      </c>
      <c r="L388" s="208" t="str">
        <f>IF($J388="","",VLOOKUP($J388,'Tong hop'!$B$10:$P$19999,3,0))</f>
        <v/>
      </c>
      <c r="M388" s="209"/>
      <c r="N388" s="210">
        <f t="shared" si="2"/>
        <v>0</v>
      </c>
      <c r="O388" s="211"/>
      <c r="P388" s="212" t="str">
        <f>IF($J388="","",VLOOKUP($J388,'Tong hop'!$B$10:$L$19999,10,0))</f>
        <v/>
      </c>
      <c r="Q388" s="213" t="str">
        <f>IF($J388="","",VLOOKUP($J388,'Tong hop'!$B$10:$L$19999,11,0))</f>
        <v/>
      </c>
      <c r="R388" s="214"/>
      <c r="S388" s="214"/>
      <c r="T388" s="214"/>
      <c r="U388" s="214"/>
      <c r="V388" s="214"/>
      <c r="W388" s="214"/>
      <c r="X388" s="214"/>
      <c r="Y388" s="214"/>
      <c r="Z388" s="214"/>
    </row>
    <row r="389" ht="18.75" customHeight="1">
      <c r="A389" s="201"/>
      <c r="B389" s="218"/>
      <c r="C389" s="204"/>
      <c r="D389" s="204"/>
      <c r="E389" s="205" t="str">
        <f>IF($D389="","",VLOOKUP($D389,DMKH!$A$6:$D$20000,2,0))</f>
        <v/>
      </c>
      <c r="F389" s="205" t="str">
        <f>IF($D389="","",VLOOKUP($D389,DMKH!$A$6:$D$20000,3,0))</f>
        <v/>
      </c>
      <c r="G389" s="205" t="str">
        <f>IF($D389="","",VLOOKUP($D389,DMKH!$A$6:$D$20000,4,0))</f>
        <v/>
      </c>
      <c r="H389" s="207"/>
      <c r="I389" s="207"/>
      <c r="J389" s="201"/>
      <c r="K389" s="205" t="str">
        <f>IF($J389="","",VLOOKUP($J389,'Tong hop'!$B$10:$P$19999,2,0))</f>
        <v/>
      </c>
      <c r="L389" s="208" t="str">
        <f>IF($J389="","",VLOOKUP($J389,'Tong hop'!$B$10:$P$19999,3,0))</f>
        <v/>
      </c>
      <c r="M389" s="209"/>
      <c r="N389" s="210">
        <f t="shared" si="2"/>
        <v>0</v>
      </c>
      <c r="O389" s="211"/>
      <c r="P389" s="212" t="str">
        <f>IF($J389="","",VLOOKUP($J389,'Tong hop'!$B$10:$L$19999,10,0))</f>
        <v/>
      </c>
      <c r="Q389" s="213" t="str">
        <f>IF($J389="","",VLOOKUP($J389,'Tong hop'!$B$10:$L$19999,11,0))</f>
        <v/>
      </c>
      <c r="R389" s="214"/>
      <c r="S389" s="214"/>
      <c r="T389" s="214"/>
      <c r="U389" s="214"/>
      <c r="V389" s="214"/>
      <c r="W389" s="214"/>
      <c r="X389" s="214"/>
      <c r="Y389" s="214"/>
      <c r="Z389" s="214"/>
    </row>
    <row r="390" ht="18.75" customHeight="1">
      <c r="A390" s="201"/>
      <c r="B390" s="218"/>
      <c r="C390" s="204"/>
      <c r="D390" s="204"/>
      <c r="E390" s="205" t="str">
        <f>IF($D390="","",VLOOKUP($D390,DMKH!$A$6:$D$20000,2,0))</f>
        <v/>
      </c>
      <c r="F390" s="205" t="str">
        <f>IF($D390="","",VLOOKUP($D390,DMKH!$A$6:$D$20000,3,0))</f>
        <v/>
      </c>
      <c r="G390" s="205" t="str">
        <f>IF($D390="","",VLOOKUP($D390,DMKH!$A$6:$D$20000,4,0))</f>
        <v/>
      </c>
      <c r="H390" s="207"/>
      <c r="I390" s="207"/>
      <c r="J390" s="201"/>
      <c r="K390" s="205" t="str">
        <f>IF($J390="","",VLOOKUP($J390,'Tong hop'!$B$10:$P$19999,2,0))</f>
        <v/>
      </c>
      <c r="L390" s="208" t="str">
        <f>IF($J390="","",VLOOKUP($J390,'Tong hop'!$B$10:$P$19999,3,0))</f>
        <v/>
      </c>
      <c r="M390" s="209"/>
      <c r="N390" s="210">
        <f t="shared" si="2"/>
        <v>0</v>
      </c>
      <c r="O390" s="211"/>
      <c r="P390" s="212" t="str">
        <f>IF($J390="","",VLOOKUP($J390,'Tong hop'!$B$10:$L$19999,10,0))</f>
        <v/>
      </c>
      <c r="Q390" s="213" t="str">
        <f>IF($J390="","",VLOOKUP($J390,'Tong hop'!$B$10:$L$19999,11,0))</f>
        <v/>
      </c>
      <c r="R390" s="214"/>
      <c r="S390" s="214"/>
      <c r="T390" s="214"/>
      <c r="U390" s="214"/>
      <c r="V390" s="214"/>
      <c r="W390" s="214"/>
      <c r="X390" s="214"/>
      <c r="Y390" s="214"/>
      <c r="Z390" s="214"/>
    </row>
    <row r="391" ht="18.75" customHeight="1">
      <c r="A391" s="201"/>
      <c r="B391" s="218"/>
      <c r="C391" s="204"/>
      <c r="D391" s="204"/>
      <c r="E391" s="205" t="str">
        <f>IF($D391="","",VLOOKUP($D391,DMKH!$A$6:$D$20000,2,0))</f>
        <v/>
      </c>
      <c r="F391" s="205" t="str">
        <f>IF($D391="","",VLOOKUP($D391,DMKH!$A$6:$D$20000,3,0))</f>
        <v/>
      </c>
      <c r="G391" s="205" t="str">
        <f>IF($D391="","",VLOOKUP($D391,DMKH!$A$6:$D$20000,4,0))</f>
        <v/>
      </c>
      <c r="H391" s="207"/>
      <c r="I391" s="207"/>
      <c r="J391" s="201"/>
      <c r="K391" s="205" t="str">
        <f>IF($J391="","",VLOOKUP($J391,'Tong hop'!$B$10:$P$19999,2,0))</f>
        <v/>
      </c>
      <c r="L391" s="208" t="str">
        <f>IF($J391="","",VLOOKUP($J391,'Tong hop'!$B$10:$P$19999,3,0))</f>
        <v/>
      </c>
      <c r="M391" s="209"/>
      <c r="N391" s="210">
        <f t="shared" si="2"/>
        <v>0</v>
      </c>
      <c r="O391" s="211"/>
      <c r="P391" s="212" t="str">
        <f>IF($J391="","",VLOOKUP($J391,'Tong hop'!$B$10:$L$19999,10,0))</f>
        <v/>
      </c>
      <c r="Q391" s="213" t="str">
        <f>IF($J391="","",VLOOKUP($J391,'Tong hop'!$B$10:$L$19999,11,0))</f>
        <v/>
      </c>
      <c r="R391" s="214"/>
      <c r="S391" s="214"/>
      <c r="T391" s="214"/>
      <c r="U391" s="214"/>
      <c r="V391" s="214"/>
      <c r="W391" s="214"/>
      <c r="X391" s="214"/>
      <c r="Y391" s="214"/>
      <c r="Z391" s="214"/>
    </row>
    <row r="392" ht="18.75" customHeight="1">
      <c r="A392" s="201"/>
      <c r="B392" s="218"/>
      <c r="C392" s="204"/>
      <c r="D392" s="204"/>
      <c r="E392" s="205" t="str">
        <f>IF($D392="","",VLOOKUP($D392,DMKH!$A$6:$D$20000,2,0))</f>
        <v/>
      </c>
      <c r="F392" s="205" t="str">
        <f>IF($D392="","",VLOOKUP($D392,DMKH!$A$6:$D$20000,3,0))</f>
        <v/>
      </c>
      <c r="G392" s="205" t="str">
        <f>IF($D392="","",VLOOKUP($D392,DMKH!$A$6:$D$20000,4,0))</f>
        <v/>
      </c>
      <c r="H392" s="207"/>
      <c r="I392" s="207"/>
      <c r="J392" s="201"/>
      <c r="K392" s="205" t="str">
        <f>IF($J392="","",VLOOKUP($J392,'Tong hop'!$B$10:$P$19999,2,0))</f>
        <v/>
      </c>
      <c r="L392" s="208" t="str">
        <f>IF($J392="","",VLOOKUP($J392,'Tong hop'!$B$10:$P$19999,3,0))</f>
        <v/>
      </c>
      <c r="M392" s="209"/>
      <c r="N392" s="210">
        <f t="shared" si="2"/>
        <v>0</v>
      </c>
      <c r="O392" s="211"/>
      <c r="P392" s="212" t="str">
        <f>IF($J392="","",VLOOKUP($J392,'Tong hop'!$B$10:$L$19999,10,0))</f>
        <v/>
      </c>
      <c r="Q392" s="213" t="str">
        <f>IF($J392="","",VLOOKUP($J392,'Tong hop'!$B$10:$L$19999,11,0))</f>
        <v/>
      </c>
      <c r="R392" s="214"/>
      <c r="S392" s="214"/>
      <c r="T392" s="214"/>
      <c r="U392" s="214"/>
      <c r="V392" s="214"/>
      <c r="W392" s="214"/>
      <c r="X392" s="214"/>
      <c r="Y392" s="214"/>
      <c r="Z392" s="214"/>
    </row>
    <row r="393" ht="18.75" customHeight="1">
      <c r="A393" s="201"/>
      <c r="B393" s="218"/>
      <c r="C393" s="204"/>
      <c r="D393" s="204"/>
      <c r="E393" s="205" t="str">
        <f>IF($D393="","",VLOOKUP($D393,DMKH!$A$6:$D$20000,2,0))</f>
        <v/>
      </c>
      <c r="F393" s="205" t="str">
        <f>IF($D393="","",VLOOKUP($D393,DMKH!$A$6:$D$20000,3,0))</f>
        <v/>
      </c>
      <c r="G393" s="205" t="str">
        <f>IF($D393="","",VLOOKUP($D393,DMKH!$A$6:$D$20000,4,0))</f>
        <v/>
      </c>
      <c r="H393" s="207"/>
      <c r="I393" s="207"/>
      <c r="J393" s="201"/>
      <c r="K393" s="205" t="str">
        <f>IF($J393="","",VLOOKUP($J393,'Tong hop'!$B$10:$P$19999,2,0))</f>
        <v/>
      </c>
      <c r="L393" s="208" t="str">
        <f>IF($J393="","",VLOOKUP($J393,'Tong hop'!$B$10:$P$19999,3,0))</f>
        <v/>
      </c>
      <c r="M393" s="209"/>
      <c r="N393" s="210">
        <f t="shared" si="2"/>
        <v>0</v>
      </c>
      <c r="O393" s="211"/>
      <c r="P393" s="212" t="str">
        <f>IF($J393="","",VLOOKUP($J393,'Tong hop'!$B$10:$L$19999,10,0))</f>
        <v/>
      </c>
      <c r="Q393" s="213" t="str">
        <f>IF($J393="","",VLOOKUP($J393,'Tong hop'!$B$10:$L$19999,11,0))</f>
        <v/>
      </c>
      <c r="R393" s="214"/>
      <c r="S393" s="214"/>
      <c r="T393" s="214"/>
      <c r="U393" s="214"/>
      <c r="V393" s="214"/>
      <c r="W393" s="214"/>
      <c r="X393" s="214"/>
      <c r="Y393" s="214"/>
      <c r="Z393" s="214"/>
    </row>
    <row r="394" ht="18.75" customHeight="1">
      <c r="A394" s="201"/>
      <c r="B394" s="218"/>
      <c r="C394" s="204"/>
      <c r="D394" s="204"/>
      <c r="E394" s="205" t="str">
        <f>IF($D394="","",VLOOKUP($D394,DMKH!$A$6:$D$20000,2,0))</f>
        <v/>
      </c>
      <c r="F394" s="205" t="str">
        <f>IF($D394="","",VLOOKUP($D394,DMKH!$A$6:$D$20000,3,0))</f>
        <v/>
      </c>
      <c r="G394" s="205" t="str">
        <f>IF($D394="","",VLOOKUP($D394,DMKH!$A$6:$D$20000,4,0))</f>
        <v/>
      </c>
      <c r="H394" s="207"/>
      <c r="I394" s="207"/>
      <c r="J394" s="201"/>
      <c r="K394" s="205" t="str">
        <f>IF($J394="","",VLOOKUP($J394,'Tong hop'!$B$10:$P$19999,2,0))</f>
        <v/>
      </c>
      <c r="L394" s="208" t="str">
        <f>IF($J394="","",VLOOKUP($J394,'Tong hop'!$B$10:$P$19999,3,0))</f>
        <v/>
      </c>
      <c r="M394" s="209"/>
      <c r="N394" s="210">
        <f t="shared" si="2"/>
        <v>0</v>
      </c>
      <c r="O394" s="211"/>
      <c r="P394" s="212" t="str">
        <f>IF($J394="","",VLOOKUP($J394,'Tong hop'!$B$10:$L$19999,10,0))</f>
        <v/>
      </c>
      <c r="Q394" s="213" t="str">
        <f>IF($J394="","",VLOOKUP($J394,'Tong hop'!$B$10:$L$19999,11,0))</f>
        <v/>
      </c>
      <c r="R394" s="214"/>
      <c r="S394" s="214"/>
      <c r="T394" s="214"/>
      <c r="U394" s="214"/>
      <c r="V394" s="214"/>
      <c r="W394" s="214"/>
      <c r="X394" s="214"/>
      <c r="Y394" s="214"/>
      <c r="Z394" s="214"/>
    </row>
    <row r="395" ht="18.75" customHeight="1">
      <c r="A395" s="201"/>
      <c r="B395" s="218"/>
      <c r="C395" s="204"/>
      <c r="D395" s="204"/>
      <c r="E395" s="205" t="str">
        <f>IF($D395="","",VLOOKUP($D395,DMKH!$A$6:$D$20000,2,0))</f>
        <v/>
      </c>
      <c r="F395" s="205" t="str">
        <f>IF($D395="","",VLOOKUP($D395,DMKH!$A$6:$D$20000,3,0))</f>
        <v/>
      </c>
      <c r="G395" s="205" t="str">
        <f>IF($D395="","",VLOOKUP($D395,DMKH!$A$6:$D$20000,4,0))</f>
        <v/>
      </c>
      <c r="H395" s="207"/>
      <c r="I395" s="207"/>
      <c r="J395" s="201"/>
      <c r="K395" s="205" t="str">
        <f>IF($J395="","",VLOOKUP($J395,'Tong hop'!$B$10:$P$19999,2,0))</f>
        <v/>
      </c>
      <c r="L395" s="208" t="str">
        <f>IF($J395="","",VLOOKUP($J395,'Tong hop'!$B$10:$P$19999,3,0))</f>
        <v/>
      </c>
      <c r="M395" s="209"/>
      <c r="N395" s="210">
        <f t="shared" si="2"/>
        <v>0</v>
      </c>
      <c r="O395" s="211"/>
      <c r="P395" s="212" t="str">
        <f>IF($J395="","",VLOOKUP($J395,'Tong hop'!$B$10:$L$19999,10,0))</f>
        <v/>
      </c>
      <c r="Q395" s="213" t="str">
        <f>IF($J395="","",VLOOKUP($J395,'Tong hop'!$B$10:$L$19999,11,0))</f>
        <v/>
      </c>
      <c r="R395" s="214"/>
      <c r="S395" s="214"/>
      <c r="T395" s="214"/>
      <c r="U395" s="214"/>
      <c r="V395" s="214"/>
      <c r="W395" s="214"/>
      <c r="X395" s="214"/>
      <c r="Y395" s="214"/>
      <c r="Z395" s="214"/>
    </row>
    <row r="396" ht="18.75" customHeight="1">
      <c r="A396" s="201"/>
      <c r="B396" s="218"/>
      <c r="C396" s="204"/>
      <c r="D396" s="204"/>
      <c r="E396" s="205" t="str">
        <f>IF($D396="","",VLOOKUP($D396,DMKH!$A$6:$D$20000,2,0))</f>
        <v/>
      </c>
      <c r="F396" s="205" t="str">
        <f>IF($D396="","",VLOOKUP($D396,DMKH!$A$6:$D$20000,3,0))</f>
        <v/>
      </c>
      <c r="G396" s="205" t="str">
        <f>IF($D396="","",VLOOKUP($D396,DMKH!$A$6:$D$20000,4,0))</f>
        <v/>
      </c>
      <c r="H396" s="207"/>
      <c r="I396" s="207"/>
      <c r="J396" s="201"/>
      <c r="K396" s="205" t="str">
        <f>IF($J396="","",VLOOKUP($J396,'Tong hop'!$B$10:$P$19999,2,0))</f>
        <v/>
      </c>
      <c r="L396" s="208" t="str">
        <f>IF($J396="","",VLOOKUP($J396,'Tong hop'!$B$10:$P$19999,3,0))</f>
        <v/>
      </c>
      <c r="M396" s="209"/>
      <c r="N396" s="210">
        <f t="shared" si="2"/>
        <v>0</v>
      </c>
      <c r="O396" s="211"/>
      <c r="P396" s="212" t="str">
        <f>IF($J396="","",VLOOKUP($J396,'Tong hop'!$B$10:$L$19999,10,0))</f>
        <v/>
      </c>
      <c r="Q396" s="213" t="str">
        <f>IF($J396="","",VLOOKUP($J396,'Tong hop'!$B$10:$L$19999,11,0))</f>
        <v/>
      </c>
      <c r="R396" s="214"/>
      <c r="S396" s="214"/>
      <c r="T396" s="214"/>
      <c r="U396" s="214"/>
      <c r="V396" s="214"/>
      <c r="W396" s="214"/>
      <c r="X396" s="214"/>
      <c r="Y396" s="214"/>
      <c r="Z396" s="214"/>
    </row>
    <row r="397" ht="18.75" customHeight="1">
      <c r="A397" s="201"/>
      <c r="B397" s="218"/>
      <c r="C397" s="204"/>
      <c r="D397" s="204"/>
      <c r="E397" s="205" t="str">
        <f>IF($D397="","",VLOOKUP($D397,DMKH!$A$6:$D$20000,2,0))</f>
        <v/>
      </c>
      <c r="F397" s="205" t="str">
        <f>IF($D397="","",VLOOKUP($D397,DMKH!$A$6:$D$20000,3,0))</f>
        <v/>
      </c>
      <c r="G397" s="205" t="str">
        <f>IF($D397="","",VLOOKUP($D397,DMKH!$A$6:$D$20000,4,0))</f>
        <v/>
      </c>
      <c r="H397" s="207"/>
      <c r="I397" s="207"/>
      <c r="J397" s="201"/>
      <c r="K397" s="205" t="str">
        <f>IF($J397="","",VLOOKUP($J397,'Tong hop'!$B$10:$P$19999,2,0))</f>
        <v/>
      </c>
      <c r="L397" s="208" t="str">
        <f>IF($J397="","",VLOOKUP($J397,'Tong hop'!$B$10:$P$19999,3,0))</f>
        <v/>
      </c>
      <c r="M397" s="209"/>
      <c r="N397" s="210">
        <f t="shared" si="2"/>
        <v>0</v>
      </c>
      <c r="O397" s="211"/>
      <c r="P397" s="212" t="str">
        <f>IF($J397="","",VLOOKUP($J397,'Tong hop'!$B$10:$L$19999,10,0))</f>
        <v/>
      </c>
      <c r="Q397" s="213" t="str">
        <f>IF($J397="","",VLOOKUP($J397,'Tong hop'!$B$10:$L$19999,11,0))</f>
        <v/>
      </c>
      <c r="R397" s="214"/>
      <c r="S397" s="214"/>
      <c r="T397" s="214"/>
      <c r="U397" s="214"/>
      <c r="V397" s="214"/>
      <c r="W397" s="214"/>
      <c r="X397" s="214"/>
      <c r="Y397" s="214"/>
      <c r="Z397" s="214"/>
    </row>
    <row r="398" ht="18.75" customHeight="1">
      <c r="A398" s="201"/>
      <c r="B398" s="218"/>
      <c r="C398" s="204"/>
      <c r="D398" s="204"/>
      <c r="E398" s="205" t="str">
        <f>IF($D398="","",VLOOKUP($D398,DMKH!$A$6:$D$20000,2,0))</f>
        <v/>
      </c>
      <c r="F398" s="205" t="str">
        <f>IF($D398="","",VLOOKUP($D398,DMKH!$A$6:$D$20000,3,0))</f>
        <v/>
      </c>
      <c r="G398" s="205" t="str">
        <f>IF($D398="","",VLOOKUP($D398,DMKH!$A$6:$D$20000,4,0))</f>
        <v/>
      </c>
      <c r="H398" s="207"/>
      <c r="I398" s="207"/>
      <c r="J398" s="201"/>
      <c r="K398" s="205" t="str">
        <f>IF($J398="","",VLOOKUP($J398,'Tong hop'!$B$10:$P$19999,2,0))</f>
        <v/>
      </c>
      <c r="L398" s="208" t="str">
        <f>IF($J398="","",VLOOKUP($J398,'Tong hop'!$B$10:$P$19999,3,0))</f>
        <v/>
      </c>
      <c r="M398" s="209"/>
      <c r="N398" s="210">
        <f t="shared" si="2"/>
        <v>0</v>
      </c>
      <c r="O398" s="211"/>
      <c r="P398" s="212" t="str">
        <f>IF($J398="","",VLOOKUP($J398,'Tong hop'!$B$10:$L$19999,10,0))</f>
        <v/>
      </c>
      <c r="Q398" s="213" t="str">
        <f>IF($J398="","",VLOOKUP($J398,'Tong hop'!$B$10:$L$19999,11,0))</f>
        <v/>
      </c>
      <c r="R398" s="214"/>
      <c r="S398" s="214"/>
      <c r="T398" s="214"/>
      <c r="U398" s="214"/>
      <c r="V398" s="214"/>
      <c r="W398" s="214"/>
      <c r="X398" s="214"/>
      <c r="Y398" s="214"/>
      <c r="Z398" s="214"/>
    </row>
    <row r="399" ht="18.75" customHeight="1">
      <c r="A399" s="201"/>
      <c r="B399" s="218"/>
      <c r="C399" s="204"/>
      <c r="D399" s="204"/>
      <c r="E399" s="205" t="str">
        <f>IF($D399="","",VLOOKUP($D399,DMKH!$A$6:$D$20000,2,0))</f>
        <v/>
      </c>
      <c r="F399" s="205" t="str">
        <f>IF($D399="","",VLOOKUP($D399,DMKH!$A$6:$D$20000,3,0))</f>
        <v/>
      </c>
      <c r="G399" s="205" t="str">
        <f>IF($D399="","",VLOOKUP($D399,DMKH!$A$6:$D$20000,4,0))</f>
        <v/>
      </c>
      <c r="H399" s="207"/>
      <c r="I399" s="207"/>
      <c r="J399" s="201"/>
      <c r="K399" s="205" t="str">
        <f>IF($J399="","",VLOOKUP($J399,'Tong hop'!$B$10:$P$19999,2,0))</f>
        <v/>
      </c>
      <c r="L399" s="208" t="str">
        <f>IF($J399="","",VLOOKUP($J399,'Tong hop'!$B$10:$P$19999,3,0))</f>
        <v/>
      </c>
      <c r="M399" s="209"/>
      <c r="N399" s="210">
        <f t="shared" si="2"/>
        <v>0</v>
      </c>
      <c r="O399" s="211"/>
      <c r="P399" s="212" t="str">
        <f>IF($J399="","",VLOOKUP($J399,'Tong hop'!$B$10:$L$19999,10,0))</f>
        <v/>
      </c>
      <c r="Q399" s="213" t="str">
        <f>IF($J399="","",VLOOKUP($J399,'Tong hop'!$B$10:$L$19999,11,0))</f>
        <v/>
      </c>
      <c r="R399" s="214"/>
      <c r="S399" s="214"/>
      <c r="T399" s="214"/>
      <c r="U399" s="214"/>
      <c r="V399" s="214"/>
      <c r="W399" s="214"/>
      <c r="X399" s="214"/>
      <c r="Y399" s="214"/>
      <c r="Z399" s="214"/>
    </row>
    <row r="400" ht="18.75" customHeight="1">
      <c r="A400" s="201"/>
      <c r="B400" s="218"/>
      <c r="C400" s="204"/>
      <c r="D400" s="204"/>
      <c r="E400" s="205" t="str">
        <f>IF($D400="","",VLOOKUP($D400,DMKH!$A$6:$D$20000,2,0))</f>
        <v/>
      </c>
      <c r="F400" s="205" t="str">
        <f>IF($D400="","",VLOOKUP($D400,DMKH!$A$6:$D$20000,3,0))</f>
        <v/>
      </c>
      <c r="G400" s="205" t="str">
        <f>IF($D400="","",VLOOKUP($D400,DMKH!$A$6:$D$20000,4,0))</f>
        <v/>
      </c>
      <c r="H400" s="207"/>
      <c r="I400" s="207"/>
      <c r="J400" s="201"/>
      <c r="K400" s="205" t="str">
        <f>IF($J400="","",VLOOKUP($J400,'Tong hop'!$B$10:$P$19999,2,0))</f>
        <v/>
      </c>
      <c r="L400" s="208" t="str">
        <f>IF($J400="","",VLOOKUP($J400,'Tong hop'!$B$10:$P$19999,3,0))</f>
        <v/>
      </c>
      <c r="M400" s="209"/>
      <c r="N400" s="210">
        <f t="shared" si="2"/>
        <v>0</v>
      </c>
      <c r="O400" s="211"/>
      <c r="P400" s="212" t="str">
        <f>IF($J400="","",VLOOKUP($J400,'Tong hop'!$B$10:$L$19999,10,0))</f>
        <v/>
      </c>
      <c r="Q400" s="213" t="str">
        <f>IF($J400="","",VLOOKUP($J400,'Tong hop'!$B$10:$L$19999,11,0))</f>
        <v/>
      </c>
      <c r="R400" s="214"/>
      <c r="S400" s="214"/>
      <c r="T400" s="214"/>
      <c r="U400" s="214"/>
      <c r="V400" s="214"/>
      <c r="W400" s="214"/>
      <c r="X400" s="214"/>
      <c r="Y400" s="214"/>
      <c r="Z400" s="214"/>
    </row>
    <row r="401" ht="18.75" customHeight="1">
      <c r="A401" s="201"/>
      <c r="B401" s="218"/>
      <c r="C401" s="204"/>
      <c r="D401" s="204"/>
      <c r="E401" s="205" t="str">
        <f>IF($D401="","",VLOOKUP($D401,DMKH!$A$6:$D$20000,2,0))</f>
        <v/>
      </c>
      <c r="F401" s="205" t="str">
        <f>IF($D401="","",VLOOKUP($D401,DMKH!$A$6:$D$20000,3,0))</f>
        <v/>
      </c>
      <c r="G401" s="205" t="str">
        <f>IF($D401="","",VLOOKUP($D401,DMKH!$A$6:$D$20000,4,0))</f>
        <v/>
      </c>
      <c r="H401" s="207"/>
      <c r="I401" s="207"/>
      <c r="J401" s="201"/>
      <c r="K401" s="205" t="str">
        <f>IF($J401="","",VLOOKUP($J401,'Tong hop'!$B$10:$P$19999,2,0))</f>
        <v/>
      </c>
      <c r="L401" s="208" t="str">
        <f>IF($J401="","",VLOOKUP($J401,'Tong hop'!$B$10:$P$19999,3,0))</f>
        <v/>
      </c>
      <c r="M401" s="209"/>
      <c r="N401" s="210">
        <f t="shared" si="2"/>
        <v>0</v>
      </c>
      <c r="O401" s="211"/>
      <c r="P401" s="212" t="str">
        <f>IF($J401="","",VLOOKUP($J401,'Tong hop'!$B$10:$L$19999,10,0))</f>
        <v/>
      </c>
      <c r="Q401" s="213" t="str">
        <f>IF($J401="","",VLOOKUP($J401,'Tong hop'!$B$10:$L$19999,11,0))</f>
        <v/>
      </c>
      <c r="R401" s="214"/>
      <c r="S401" s="214"/>
      <c r="T401" s="214"/>
      <c r="U401" s="214"/>
      <c r="V401" s="214"/>
      <c r="W401" s="214"/>
      <c r="X401" s="214"/>
      <c r="Y401" s="214"/>
      <c r="Z401" s="214"/>
    </row>
    <row r="402" ht="18.75" customHeight="1">
      <c r="A402" s="201"/>
      <c r="B402" s="218"/>
      <c r="C402" s="204"/>
      <c r="D402" s="204"/>
      <c r="E402" s="205" t="str">
        <f>IF($D402="","",VLOOKUP($D402,DMKH!$A$6:$D$20000,2,0))</f>
        <v/>
      </c>
      <c r="F402" s="205" t="str">
        <f>IF($D402="","",VLOOKUP($D402,DMKH!$A$6:$D$20000,3,0))</f>
        <v/>
      </c>
      <c r="G402" s="205" t="str">
        <f>IF($D402="","",VLOOKUP($D402,DMKH!$A$6:$D$20000,4,0))</f>
        <v/>
      </c>
      <c r="H402" s="207"/>
      <c r="I402" s="207"/>
      <c r="J402" s="201"/>
      <c r="K402" s="205" t="str">
        <f>IF($J402="","",VLOOKUP($J402,'Tong hop'!$B$10:$P$19999,2,0))</f>
        <v/>
      </c>
      <c r="L402" s="208" t="str">
        <f>IF($J402="","",VLOOKUP($J402,'Tong hop'!$B$10:$P$19999,3,0))</f>
        <v/>
      </c>
      <c r="M402" s="209"/>
      <c r="N402" s="210">
        <f t="shared" si="2"/>
        <v>0</v>
      </c>
      <c r="O402" s="211"/>
      <c r="P402" s="212" t="str">
        <f>IF($J402="","",VLOOKUP($J402,'Tong hop'!$B$10:$L$19999,10,0))</f>
        <v/>
      </c>
      <c r="Q402" s="213" t="str">
        <f>IF($J402="","",VLOOKUP($J402,'Tong hop'!$B$10:$L$19999,11,0))</f>
        <v/>
      </c>
      <c r="R402" s="214"/>
      <c r="S402" s="214"/>
      <c r="T402" s="214"/>
      <c r="U402" s="214"/>
      <c r="V402" s="214"/>
      <c r="W402" s="214"/>
      <c r="X402" s="214"/>
      <c r="Y402" s="214"/>
      <c r="Z402" s="214"/>
    </row>
    <row r="403" ht="18.75" customHeight="1">
      <c r="A403" s="201"/>
      <c r="B403" s="218"/>
      <c r="C403" s="204"/>
      <c r="D403" s="204"/>
      <c r="E403" s="205" t="str">
        <f>IF($D403="","",VLOOKUP($D403,DMKH!$A$6:$D$20000,2,0))</f>
        <v/>
      </c>
      <c r="F403" s="205" t="str">
        <f>IF($D403="","",VLOOKUP($D403,DMKH!$A$6:$D$20000,3,0))</f>
        <v/>
      </c>
      <c r="G403" s="205" t="str">
        <f>IF($D403="","",VLOOKUP($D403,DMKH!$A$6:$D$20000,4,0))</f>
        <v/>
      </c>
      <c r="H403" s="207"/>
      <c r="I403" s="207"/>
      <c r="J403" s="201"/>
      <c r="K403" s="205" t="str">
        <f>IF($J403="","",VLOOKUP($J403,'Tong hop'!$B$10:$P$19999,2,0))</f>
        <v/>
      </c>
      <c r="L403" s="208" t="str">
        <f>IF($J403="","",VLOOKUP($J403,'Tong hop'!$B$10:$P$19999,3,0))</f>
        <v/>
      </c>
      <c r="M403" s="209"/>
      <c r="N403" s="210">
        <f t="shared" si="2"/>
        <v>0</v>
      </c>
      <c r="O403" s="211"/>
      <c r="P403" s="212" t="str">
        <f>IF($J403="","",VLOOKUP($J403,'Tong hop'!$B$10:$L$19999,10,0))</f>
        <v/>
      </c>
      <c r="Q403" s="213" t="str">
        <f>IF($J403="","",VLOOKUP($J403,'Tong hop'!$B$10:$L$19999,11,0))</f>
        <v/>
      </c>
      <c r="R403" s="214"/>
      <c r="S403" s="214"/>
      <c r="T403" s="214"/>
      <c r="U403" s="214"/>
      <c r="V403" s="214"/>
      <c r="W403" s="214"/>
      <c r="X403" s="214"/>
      <c r="Y403" s="214"/>
      <c r="Z403" s="214"/>
    </row>
    <row r="404" ht="18.75" customHeight="1">
      <c r="A404" s="201"/>
      <c r="B404" s="218"/>
      <c r="C404" s="204"/>
      <c r="D404" s="204"/>
      <c r="E404" s="205" t="str">
        <f>IF($D404="","",VLOOKUP($D404,DMKH!$A$6:$D$20000,2,0))</f>
        <v/>
      </c>
      <c r="F404" s="205" t="str">
        <f>IF($D404="","",VLOOKUP($D404,DMKH!$A$6:$D$20000,3,0))</f>
        <v/>
      </c>
      <c r="G404" s="205" t="str">
        <f>IF($D404="","",VLOOKUP($D404,DMKH!$A$6:$D$20000,4,0))</f>
        <v/>
      </c>
      <c r="H404" s="207"/>
      <c r="I404" s="207"/>
      <c r="J404" s="201"/>
      <c r="K404" s="205" t="str">
        <f>IF($J404="","",VLOOKUP($J404,'Tong hop'!$B$10:$P$19999,2,0))</f>
        <v/>
      </c>
      <c r="L404" s="208" t="str">
        <f>IF($J404="","",VLOOKUP($J404,'Tong hop'!$B$10:$P$19999,3,0))</f>
        <v/>
      </c>
      <c r="M404" s="209"/>
      <c r="N404" s="210">
        <f t="shared" si="2"/>
        <v>0</v>
      </c>
      <c r="O404" s="211"/>
      <c r="P404" s="212" t="str">
        <f>IF($J404="","",VLOOKUP($J404,'Tong hop'!$B$10:$L$19999,10,0))</f>
        <v/>
      </c>
      <c r="Q404" s="213" t="str">
        <f>IF($J404="","",VLOOKUP($J404,'Tong hop'!$B$10:$L$19999,11,0))</f>
        <v/>
      </c>
      <c r="R404" s="214"/>
      <c r="S404" s="214"/>
      <c r="T404" s="214"/>
      <c r="U404" s="214"/>
      <c r="V404" s="214"/>
      <c r="W404" s="214"/>
      <c r="X404" s="214"/>
      <c r="Y404" s="214"/>
      <c r="Z404" s="214"/>
    </row>
    <row r="405" ht="18.75" customHeight="1">
      <c r="A405" s="214"/>
      <c r="B405" s="306"/>
      <c r="C405" s="307"/>
      <c r="D405" s="307"/>
      <c r="E405" s="205" t="str">
        <f>IF($D405="","",VLOOKUP($D405,DMKH!$A$6:$D$20000,2,0))</f>
        <v/>
      </c>
      <c r="F405" s="205" t="str">
        <f>IF($D405="","",VLOOKUP($D405,DMKH!$A$6:$D$20000,3,0))</f>
        <v/>
      </c>
      <c r="G405" s="205" t="str">
        <f>IF($D405="","",VLOOKUP($D405,DMKH!$A$6:$D$20000,4,0))</f>
        <v/>
      </c>
      <c r="H405" s="308"/>
      <c r="I405" s="308"/>
      <c r="J405" s="214"/>
      <c r="K405" s="205" t="str">
        <f>IF($J405="","",VLOOKUP($J405,'Tong hop'!$B$10:$P$19999,2,0))</f>
        <v/>
      </c>
      <c r="L405" s="208" t="str">
        <f>IF($J405="","",VLOOKUP($J405,'Tong hop'!$B$10:$P$19999,3,0))</f>
        <v/>
      </c>
      <c r="M405" s="309"/>
      <c r="N405" s="210">
        <f t="shared" si="2"/>
        <v>0</v>
      </c>
      <c r="O405" s="211"/>
      <c r="P405" s="212" t="str">
        <f>IF($J405="","",VLOOKUP($J405,'Tong hop'!$B$10:$L$19999,10,0))</f>
        <v/>
      </c>
      <c r="Q405" s="213" t="str">
        <f>IF($J405="","",VLOOKUP($J405,'Tong hop'!$B$10:$L$19999,11,0))</f>
        <v/>
      </c>
      <c r="R405" s="214"/>
      <c r="S405" s="214"/>
      <c r="T405" s="214"/>
      <c r="U405" s="214"/>
      <c r="V405" s="214"/>
      <c r="W405" s="214"/>
      <c r="X405" s="214"/>
      <c r="Y405" s="214"/>
      <c r="Z405" s="214"/>
    </row>
    <row r="406" ht="18.75" customHeight="1">
      <c r="A406" s="214"/>
      <c r="B406" s="306"/>
      <c r="C406" s="307"/>
      <c r="D406" s="307"/>
      <c r="E406" s="205" t="str">
        <f>IF($D406="","",VLOOKUP($D406,DMKH!$A$6:$D$20000,2,0))</f>
        <v/>
      </c>
      <c r="F406" s="205" t="str">
        <f>IF($D406="","",VLOOKUP($D406,DMKH!$A$6:$D$20000,3,0))</f>
        <v/>
      </c>
      <c r="G406" s="205" t="str">
        <f>IF($D406="","",VLOOKUP($D406,DMKH!$A$6:$D$20000,4,0))</f>
        <v/>
      </c>
      <c r="H406" s="308"/>
      <c r="I406" s="308"/>
      <c r="J406" s="214"/>
      <c r="K406" s="205" t="str">
        <f>IF($J406="","",VLOOKUP($J406,'Tong hop'!$B$10:$P$19999,2,0))</f>
        <v/>
      </c>
      <c r="L406" s="208" t="str">
        <f>IF($J406="","",VLOOKUP($J406,'Tong hop'!$B$10:$P$19999,3,0))</f>
        <v/>
      </c>
      <c r="M406" s="309"/>
      <c r="N406" s="210">
        <f t="shared" si="2"/>
        <v>0</v>
      </c>
      <c r="O406" s="211"/>
      <c r="P406" s="212" t="str">
        <f>IF($J406="","",VLOOKUP($J406,'Tong hop'!$B$10:$L$19999,10,0))</f>
        <v/>
      </c>
      <c r="Q406" s="213" t="str">
        <f>IF($J406="","",VLOOKUP($J406,'Tong hop'!$B$10:$L$19999,11,0))</f>
        <v/>
      </c>
      <c r="R406" s="214"/>
      <c r="S406" s="214"/>
      <c r="T406" s="214"/>
      <c r="U406" s="214"/>
      <c r="V406" s="214"/>
      <c r="W406" s="214"/>
      <c r="X406" s="214"/>
      <c r="Y406" s="214"/>
      <c r="Z406" s="214"/>
    </row>
    <row r="407" ht="18.75" customHeight="1">
      <c r="A407" s="214"/>
      <c r="B407" s="306"/>
      <c r="C407" s="307"/>
      <c r="D407" s="307"/>
      <c r="E407" s="205" t="str">
        <f>IF($D407="","",VLOOKUP($D407,DMKH!$A$6:$D$20000,2,0))</f>
        <v/>
      </c>
      <c r="F407" s="205" t="str">
        <f>IF($D407="","",VLOOKUP($D407,DMKH!$A$6:$D$20000,3,0))</f>
        <v/>
      </c>
      <c r="G407" s="205" t="str">
        <f>IF($D407="","",VLOOKUP($D407,DMKH!$A$6:$D$20000,4,0))</f>
        <v/>
      </c>
      <c r="H407" s="308"/>
      <c r="I407" s="308"/>
      <c r="J407" s="214"/>
      <c r="K407" s="205" t="str">
        <f>IF($J407="","",VLOOKUP($J407,'Tong hop'!$B$10:$P$19999,2,0))</f>
        <v/>
      </c>
      <c r="L407" s="208" t="str">
        <f>IF($J407="","",VLOOKUP($J407,'Tong hop'!$B$10:$P$19999,3,0))</f>
        <v/>
      </c>
      <c r="M407" s="309"/>
      <c r="N407" s="210">
        <f t="shared" si="2"/>
        <v>0</v>
      </c>
      <c r="O407" s="211"/>
      <c r="P407" s="212" t="str">
        <f>IF($J407="","",VLOOKUP($J407,'Tong hop'!$B$10:$L$19999,10,0))</f>
        <v/>
      </c>
      <c r="Q407" s="213" t="str">
        <f>IF($J407="","",VLOOKUP($J407,'Tong hop'!$B$10:$L$19999,11,0))</f>
        <v/>
      </c>
      <c r="R407" s="214"/>
      <c r="S407" s="214"/>
      <c r="T407" s="214"/>
      <c r="U407" s="214"/>
      <c r="V407" s="214"/>
      <c r="W407" s="214"/>
      <c r="X407" s="214"/>
      <c r="Y407" s="214"/>
      <c r="Z407" s="214"/>
    </row>
    <row r="408" ht="18.75" customHeight="1">
      <c r="A408" s="214"/>
      <c r="B408" s="306"/>
      <c r="C408" s="307"/>
      <c r="D408" s="307"/>
      <c r="E408" s="205" t="str">
        <f>IF($D408="","",VLOOKUP($D408,DMKH!$A$6:$D$20000,2,0))</f>
        <v/>
      </c>
      <c r="F408" s="205" t="str">
        <f>IF($D408="","",VLOOKUP($D408,DMKH!$A$6:$D$20000,3,0))</f>
        <v/>
      </c>
      <c r="G408" s="205" t="str">
        <f>IF($D408="","",VLOOKUP($D408,DMKH!$A$6:$D$20000,4,0))</f>
        <v/>
      </c>
      <c r="H408" s="308"/>
      <c r="I408" s="308"/>
      <c r="J408" s="214"/>
      <c r="K408" s="205" t="str">
        <f>IF($J408="","",VLOOKUP($J408,'Tong hop'!$B$10:$P$19999,2,0))</f>
        <v/>
      </c>
      <c r="L408" s="208" t="str">
        <f>IF($J408="","",VLOOKUP($J408,'Tong hop'!$B$10:$P$19999,3,0))</f>
        <v/>
      </c>
      <c r="M408" s="309"/>
      <c r="N408" s="210">
        <f t="shared" si="2"/>
        <v>0</v>
      </c>
      <c r="O408" s="211"/>
      <c r="P408" s="212" t="str">
        <f>IF($J408="","",VLOOKUP($J408,'Tong hop'!$B$10:$L$19999,10,0))</f>
        <v/>
      </c>
      <c r="Q408" s="213" t="str">
        <f>IF($J408="","",VLOOKUP($J408,'Tong hop'!$B$10:$L$19999,11,0))</f>
        <v/>
      </c>
      <c r="R408" s="214"/>
      <c r="S408" s="214"/>
      <c r="T408" s="214"/>
      <c r="U408" s="214"/>
      <c r="V408" s="214"/>
      <c r="W408" s="214"/>
      <c r="X408" s="214"/>
      <c r="Y408" s="214"/>
      <c r="Z408" s="214"/>
    </row>
    <row r="409" ht="18.75" customHeight="1">
      <c r="A409" s="214"/>
      <c r="B409" s="306"/>
      <c r="C409" s="307"/>
      <c r="D409" s="307"/>
      <c r="E409" s="205" t="str">
        <f>IF($D409="","",VLOOKUP($D409,DMKH!$A$6:$D$20000,2,0))</f>
        <v/>
      </c>
      <c r="F409" s="205" t="str">
        <f>IF($D409="","",VLOOKUP($D409,DMKH!$A$6:$D$20000,3,0))</f>
        <v/>
      </c>
      <c r="G409" s="205" t="str">
        <f>IF($D409="","",VLOOKUP($D409,DMKH!$A$6:$D$20000,4,0))</f>
        <v/>
      </c>
      <c r="H409" s="308"/>
      <c r="I409" s="308"/>
      <c r="J409" s="214"/>
      <c r="K409" s="205" t="str">
        <f>IF($J409="","",VLOOKUP($J409,'Tong hop'!$B$10:$P$19999,2,0))</f>
        <v/>
      </c>
      <c r="L409" s="208" t="str">
        <f>IF($J409="","",VLOOKUP($J409,'Tong hop'!$B$10:$P$19999,3,0))</f>
        <v/>
      </c>
      <c r="M409" s="309"/>
      <c r="N409" s="210">
        <f t="shared" si="2"/>
        <v>0</v>
      </c>
      <c r="O409" s="211"/>
      <c r="P409" s="212" t="str">
        <f>IF($J409="","",VLOOKUP($J409,'Tong hop'!$B$10:$L$19999,10,0))</f>
        <v/>
      </c>
      <c r="Q409" s="213" t="str">
        <f>IF($J409="","",VLOOKUP($J409,'Tong hop'!$B$10:$L$19999,11,0))</f>
        <v/>
      </c>
      <c r="R409" s="214"/>
      <c r="S409" s="214"/>
      <c r="T409" s="214"/>
      <c r="U409" s="214"/>
      <c r="V409" s="214"/>
      <c r="W409" s="214"/>
      <c r="X409" s="214"/>
      <c r="Y409" s="214"/>
      <c r="Z409" s="214"/>
    </row>
    <row r="410" ht="18.75" customHeight="1">
      <c r="A410" s="214"/>
      <c r="B410" s="306"/>
      <c r="C410" s="307"/>
      <c r="D410" s="307"/>
      <c r="E410" s="205" t="str">
        <f>IF($D410="","",VLOOKUP($D410,DMKH!$A$6:$D$20000,2,0))</f>
        <v/>
      </c>
      <c r="F410" s="205" t="str">
        <f>IF($D410="","",VLOOKUP($D410,DMKH!$A$6:$D$20000,3,0))</f>
        <v/>
      </c>
      <c r="G410" s="205" t="str">
        <f>IF($D410="","",VLOOKUP($D410,DMKH!$A$6:$D$20000,4,0))</f>
        <v/>
      </c>
      <c r="H410" s="308"/>
      <c r="I410" s="308"/>
      <c r="J410" s="214"/>
      <c r="K410" s="205" t="str">
        <f>IF($J410="","",VLOOKUP($J410,'Tong hop'!$B$10:$P$19999,2,0))</f>
        <v/>
      </c>
      <c r="L410" s="208" t="str">
        <f>IF($J410="","",VLOOKUP($J410,'Tong hop'!$B$10:$P$19999,3,0))</f>
        <v/>
      </c>
      <c r="M410" s="309"/>
      <c r="N410" s="210">
        <f t="shared" si="2"/>
        <v>0</v>
      </c>
      <c r="O410" s="211"/>
      <c r="P410" s="212" t="str">
        <f>IF($J410="","",VLOOKUP($J410,'Tong hop'!$B$10:$L$19999,10,0))</f>
        <v/>
      </c>
      <c r="Q410" s="213" t="str">
        <f>IF($J410="","",VLOOKUP($J410,'Tong hop'!$B$10:$L$19999,11,0))</f>
        <v/>
      </c>
      <c r="R410" s="214"/>
      <c r="S410" s="214"/>
      <c r="T410" s="214"/>
      <c r="U410" s="214"/>
      <c r="V410" s="214"/>
      <c r="W410" s="214"/>
      <c r="X410" s="214"/>
      <c r="Y410" s="214"/>
      <c r="Z410" s="214"/>
    </row>
    <row r="411" ht="18.75" customHeight="1">
      <c r="A411" s="214"/>
      <c r="B411" s="306"/>
      <c r="C411" s="307"/>
      <c r="D411" s="307"/>
      <c r="E411" s="205" t="str">
        <f>IF($D411="","",VLOOKUP($D411,DMKH!$A$6:$D$20000,2,0))</f>
        <v/>
      </c>
      <c r="F411" s="205" t="str">
        <f>IF($D411="","",VLOOKUP($D411,DMKH!$A$6:$D$20000,3,0))</f>
        <v/>
      </c>
      <c r="G411" s="205" t="str">
        <f>IF($D411="","",VLOOKUP($D411,DMKH!$A$6:$D$20000,4,0))</f>
        <v/>
      </c>
      <c r="H411" s="308"/>
      <c r="I411" s="308"/>
      <c r="J411" s="214"/>
      <c r="K411" s="205" t="str">
        <f>IF($J411="","",VLOOKUP($J411,'Tong hop'!$B$10:$P$19999,2,0))</f>
        <v/>
      </c>
      <c r="L411" s="208" t="str">
        <f>IF($J411="","",VLOOKUP($J411,'Tong hop'!$B$10:$P$19999,3,0))</f>
        <v/>
      </c>
      <c r="M411" s="309"/>
      <c r="N411" s="210">
        <f t="shared" si="2"/>
        <v>0</v>
      </c>
      <c r="O411" s="211"/>
      <c r="P411" s="212" t="str">
        <f>IF($J411="","",VLOOKUP($J411,'Tong hop'!$B$10:$L$19999,10,0))</f>
        <v/>
      </c>
      <c r="Q411" s="213" t="str">
        <f>IF($J411="","",VLOOKUP($J411,'Tong hop'!$B$10:$L$19999,11,0))</f>
        <v/>
      </c>
      <c r="R411" s="214"/>
      <c r="S411" s="214"/>
      <c r="T411" s="214"/>
      <c r="U411" s="214"/>
      <c r="V411" s="214"/>
      <c r="W411" s="214"/>
      <c r="X411" s="214"/>
      <c r="Y411" s="214"/>
      <c r="Z411" s="214"/>
    </row>
    <row r="412" ht="18.75" customHeight="1">
      <c r="A412" s="214"/>
      <c r="B412" s="306"/>
      <c r="C412" s="307"/>
      <c r="D412" s="307"/>
      <c r="E412" s="205" t="str">
        <f>IF($D412="","",VLOOKUP($D412,DMKH!$A$6:$D$20000,2,0))</f>
        <v/>
      </c>
      <c r="F412" s="205" t="str">
        <f>IF($D412="","",VLOOKUP($D412,DMKH!$A$6:$D$20000,3,0))</f>
        <v/>
      </c>
      <c r="G412" s="205" t="str">
        <f>IF($D412="","",VLOOKUP($D412,DMKH!$A$6:$D$20000,4,0))</f>
        <v/>
      </c>
      <c r="H412" s="308"/>
      <c r="I412" s="308"/>
      <c r="J412" s="214"/>
      <c r="K412" s="205" t="str">
        <f>IF($J412="","",VLOOKUP($J412,'Tong hop'!$B$10:$P$19999,2,0))</f>
        <v/>
      </c>
      <c r="L412" s="208" t="str">
        <f>IF($J412="","",VLOOKUP($J412,'Tong hop'!$B$10:$P$19999,3,0))</f>
        <v/>
      </c>
      <c r="M412" s="309"/>
      <c r="N412" s="210">
        <f t="shared" si="2"/>
        <v>0</v>
      </c>
      <c r="O412" s="211"/>
      <c r="P412" s="212" t="str">
        <f>IF($J412="","",VLOOKUP($J412,'Tong hop'!$B$10:$L$19999,10,0))</f>
        <v/>
      </c>
      <c r="Q412" s="213" t="str">
        <f>IF($J412="","",VLOOKUP($J412,'Tong hop'!$B$10:$L$19999,11,0))</f>
        <v/>
      </c>
      <c r="R412" s="214"/>
      <c r="S412" s="214"/>
      <c r="T412" s="214"/>
      <c r="U412" s="214"/>
      <c r="V412" s="214"/>
      <c r="W412" s="214"/>
      <c r="X412" s="214"/>
      <c r="Y412" s="214"/>
      <c r="Z412" s="214"/>
    </row>
    <row r="413" ht="18.75" customHeight="1">
      <c r="A413" s="214"/>
      <c r="B413" s="306"/>
      <c r="C413" s="307"/>
      <c r="D413" s="307"/>
      <c r="E413" s="205" t="str">
        <f>IF($D413="","",VLOOKUP($D413,DMKH!$A$6:$D$20000,2,0))</f>
        <v/>
      </c>
      <c r="F413" s="205" t="str">
        <f>IF($D413="","",VLOOKUP($D413,DMKH!$A$6:$D$20000,3,0))</f>
        <v/>
      </c>
      <c r="G413" s="205" t="str">
        <f>IF($D413="","",VLOOKUP($D413,DMKH!$A$6:$D$20000,4,0))</f>
        <v/>
      </c>
      <c r="H413" s="308"/>
      <c r="I413" s="308"/>
      <c r="J413" s="214"/>
      <c r="K413" s="205" t="str">
        <f>IF($J413="","",VLOOKUP($J413,'Tong hop'!$B$10:$P$19999,2,0))</f>
        <v/>
      </c>
      <c r="L413" s="208" t="str">
        <f>IF($J413="","",VLOOKUP($J413,'Tong hop'!$B$10:$P$19999,3,0))</f>
        <v/>
      </c>
      <c r="M413" s="309"/>
      <c r="N413" s="210">
        <f t="shared" si="2"/>
        <v>0</v>
      </c>
      <c r="O413" s="211"/>
      <c r="P413" s="212" t="str">
        <f>IF($J413="","",VLOOKUP($J413,'Tong hop'!$B$10:$L$19999,10,0))</f>
        <v/>
      </c>
      <c r="Q413" s="213" t="str">
        <f>IF($J413="","",VLOOKUP($J413,'Tong hop'!$B$10:$L$19999,11,0))</f>
        <v/>
      </c>
      <c r="R413" s="214"/>
      <c r="S413" s="214"/>
      <c r="T413" s="214"/>
      <c r="U413" s="214"/>
      <c r="V413" s="214"/>
      <c r="W413" s="214"/>
      <c r="X413" s="214"/>
      <c r="Y413" s="214"/>
      <c r="Z413" s="214"/>
    </row>
    <row r="414" ht="18.75" customHeight="1">
      <c r="A414" s="214"/>
      <c r="B414" s="306"/>
      <c r="C414" s="307"/>
      <c r="D414" s="307"/>
      <c r="E414" s="205" t="str">
        <f>IF($D414="","",VLOOKUP($D414,DMKH!$A$6:$D$20000,2,0))</f>
        <v/>
      </c>
      <c r="F414" s="205" t="str">
        <f>IF($D414="","",VLOOKUP($D414,DMKH!$A$6:$D$20000,3,0))</f>
        <v/>
      </c>
      <c r="G414" s="205" t="str">
        <f>IF($D414="","",VLOOKUP($D414,DMKH!$A$6:$D$20000,4,0))</f>
        <v/>
      </c>
      <c r="H414" s="308"/>
      <c r="I414" s="308"/>
      <c r="J414" s="214"/>
      <c r="K414" s="205" t="str">
        <f>IF($J414="","",VLOOKUP($J414,'Tong hop'!$B$10:$P$19999,2,0))</f>
        <v/>
      </c>
      <c r="L414" s="208" t="str">
        <f>IF($J414="","",VLOOKUP($J414,'Tong hop'!$B$10:$P$19999,3,0))</f>
        <v/>
      </c>
      <c r="M414" s="309"/>
      <c r="N414" s="210">
        <f t="shared" si="2"/>
        <v>0</v>
      </c>
      <c r="O414" s="211"/>
      <c r="P414" s="212" t="str">
        <f>IF($J414="","",VLOOKUP($J414,'Tong hop'!$B$10:$L$19999,10,0))</f>
        <v/>
      </c>
      <c r="Q414" s="213" t="str">
        <f>IF($J414="","",VLOOKUP($J414,'Tong hop'!$B$10:$L$19999,11,0))</f>
        <v/>
      </c>
      <c r="R414" s="214"/>
      <c r="S414" s="214"/>
      <c r="T414" s="214"/>
      <c r="U414" s="214"/>
      <c r="V414" s="214"/>
      <c r="W414" s="214"/>
      <c r="X414" s="214"/>
      <c r="Y414" s="214"/>
      <c r="Z414" s="214"/>
    </row>
    <row r="415" ht="18.75" customHeight="1">
      <c r="A415" s="214"/>
      <c r="B415" s="306"/>
      <c r="C415" s="307"/>
      <c r="D415" s="307"/>
      <c r="E415" s="205" t="str">
        <f>IF($D415="","",VLOOKUP($D415,DMKH!$A$6:$D$20000,2,0))</f>
        <v/>
      </c>
      <c r="F415" s="205" t="str">
        <f>IF($D415="","",VLOOKUP($D415,DMKH!$A$6:$D$20000,3,0))</f>
        <v/>
      </c>
      <c r="G415" s="205" t="str">
        <f>IF($D415="","",VLOOKUP($D415,DMKH!$A$6:$D$20000,4,0))</f>
        <v/>
      </c>
      <c r="H415" s="308"/>
      <c r="I415" s="308"/>
      <c r="J415" s="214"/>
      <c r="K415" s="205" t="str">
        <f>IF($J415="","",VLOOKUP($J415,'Tong hop'!$B$10:$P$19999,2,0))</f>
        <v/>
      </c>
      <c r="L415" s="208" t="str">
        <f>IF($J415="","",VLOOKUP($J415,'Tong hop'!$B$10:$P$19999,3,0))</f>
        <v/>
      </c>
      <c r="M415" s="309"/>
      <c r="N415" s="210">
        <f t="shared" si="2"/>
        <v>0</v>
      </c>
      <c r="O415" s="211"/>
      <c r="P415" s="212" t="str">
        <f>IF($J415="","",VLOOKUP($J415,'Tong hop'!$B$10:$L$19999,10,0))</f>
        <v/>
      </c>
      <c r="Q415" s="213" t="str">
        <f>IF($J415="","",VLOOKUP($J415,'Tong hop'!$B$10:$L$19999,11,0))</f>
        <v/>
      </c>
      <c r="R415" s="214"/>
      <c r="S415" s="214"/>
      <c r="T415" s="214"/>
      <c r="U415" s="214"/>
      <c r="V415" s="214"/>
      <c r="W415" s="214"/>
      <c r="X415" s="214"/>
      <c r="Y415" s="214"/>
      <c r="Z415" s="214"/>
    </row>
    <row r="416" ht="18.75" customHeight="1">
      <c r="A416" s="214"/>
      <c r="B416" s="306"/>
      <c r="C416" s="307"/>
      <c r="D416" s="307"/>
      <c r="E416" s="205" t="str">
        <f>IF($D416="","",VLOOKUP($D416,DMKH!$A$6:$D$20000,2,0))</f>
        <v/>
      </c>
      <c r="F416" s="205" t="str">
        <f>IF($D416="","",VLOOKUP($D416,DMKH!$A$6:$D$20000,3,0))</f>
        <v/>
      </c>
      <c r="G416" s="205" t="str">
        <f>IF($D416="","",VLOOKUP($D416,DMKH!$A$6:$D$20000,4,0))</f>
        <v/>
      </c>
      <c r="H416" s="308"/>
      <c r="I416" s="308"/>
      <c r="J416" s="214"/>
      <c r="K416" s="205" t="str">
        <f>IF($J416="","",VLOOKUP($J416,'Tong hop'!$B$10:$P$19999,2,0))</f>
        <v/>
      </c>
      <c r="L416" s="208" t="str">
        <f>IF($J416="","",VLOOKUP($J416,'Tong hop'!$B$10:$P$19999,3,0))</f>
        <v/>
      </c>
      <c r="M416" s="309"/>
      <c r="N416" s="210">
        <f t="shared" si="2"/>
        <v>0</v>
      </c>
      <c r="O416" s="211"/>
      <c r="P416" s="212" t="str">
        <f>IF($J416="","",VLOOKUP($J416,'Tong hop'!$B$10:$L$19999,10,0))</f>
        <v/>
      </c>
      <c r="Q416" s="213" t="str">
        <f>IF($J416="","",VLOOKUP($J416,'Tong hop'!$B$10:$L$19999,11,0))</f>
        <v/>
      </c>
      <c r="R416" s="214"/>
      <c r="S416" s="214"/>
      <c r="T416" s="214"/>
      <c r="U416" s="214"/>
      <c r="V416" s="214"/>
      <c r="W416" s="214"/>
      <c r="X416" s="214"/>
      <c r="Y416" s="214"/>
      <c r="Z416" s="214"/>
    </row>
    <row r="417" ht="18.75" customHeight="1">
      <c r="A417" s="214"/>
      <c r="B417" s="306"/>
      <c r="C417" s="307"/>
      <c r="D417" s="307"/>
      <c r="E417" s="205" t="str">
        <f>IF($D417="","",VLOOKUP($D417,DMKH!$A$6:$D$20000,2,0))</f>
        <v/>
      </c>
      <c r="F417" s="205" t="str">
        <f>IF($D417="","",VLOOKUP($D417,DMKH!$A$6:$D$20000,3,0))</f>
        <v/>
      </c>
      <c r="G417" s="205" t="str">
        <f>IF($D417="","",VLOOKUP($D417,DMKH!$A$6:$D$20000,4,0))</f>
        <v/>
      </c>
      <c r="H417" s="308"/>
      <c r="I417" s="308"/>
      <c r="J417" s="214"/>
      <c r="K417" s="205" t="str">
        <f>IF($J417="","",VLOOKUP($J417,'Tong hop'!$B$10:$P$19999,2,0))</f>
        <v/>
      </c>
      <c r="L417" s="208" t="str">
        <f>IF($J417="","",VLOOKUP($J417,'Tong hop'!$B$10:$P$19999,3,0))</f>
        <v/>
      </c>
      <c r="M417" s="309"/>
      <c r="N417" s="210">
        <f t="shared" si="2"/>
        <v>0</v>
      </c>
      <c r="O417" s="211"/>
      <c r="P417" s="212" t="str">
        <f>IF($J417="","",VLOOKUP($J417,'Tong hop'!$B$10:$L$19999,10,0))</f>
        <v/>
      </c>
      <c r="Q417" s="213" t="str">
        <f>IF($J417="","",VLOOKUP($J417,'Tong hop'!$B$10:$L$19999,11,0))</f>
        <v/>
      </c>
      <c r="R417" s="214"/>
      <c r="S417" s="214"/>
      <c r="T417" s="214"/>
      <c r="U417" s="214"/>
      <c r="V417" s="214"/>
      <c r="W417" s="214"/>
      <c r="X417" s="214"/>
      <c r="Y417" s="214"/>
      <c r="Z417" s="214"/>
    </row>
    <row r="418" ht="18.75" customHeight="1">
      <c r="A418" s="214"/>
      <c r="B418" s="306"/>
      <c r="C418" s="307"/>
      <c r="D418" s="307"/>
      <c r="E418" s="205" t="str">
        <f>IF($D418="","",VLOOKUP($D418,DMKH!$A$6:$D$20000,2,0))</f>
        <v/>
      </c>
      <c r="F418" s="205" t="str">
        <f>IF($D418="","",VLOOKUP($D418,DMKH!$A$6:$D$20000,3,0))</f>
        <v/>
      </c>
      <c r="G418" s="205" t="str">
        <f>IF($D418="","",VLOOKUP($D418,DMKH!$A$6:$D$20000,4,0))</f>
        <v/>
      </c>
      <c r="H418" s="308"/>
      <c r="I418" s="308"/>
      <c r="J418" s="214"/>
      <c r="K418" s="205" t="str">
        <f>IF($J418="","",VLOOKUP($J418,'Tong hop'!$B$10:$P$19999,2,0))</f>
        <v/>
      </c>
      <c r="L418" s="208" t="str">
        <f>IF($J418="","",VLOOKUP($J418,'Tong hop'!$B$10:$P$19999,3,0))</f>
        <v/>
      </c>
      <c r="M418" s="309"/>
      <c r="N418" s="210">
        <f t="shared" si="2"/>
        <v>0</v>
      </c>
      <c r="O418" s="211"/>
      <c r="P418" s="212" t="str">
        <f>IF($J418="","",VLOOKUP($J418,'Tong hop'!$B$10:$L$19999,10,0))</f>
        <v/>
      </c>
      <c r="Q418" s="213" t="str">
        <f>IF($J418="","",VLOOKUP($J418,'Tong hop'!$B$10:$L$19999,11,0))</f>
        <v/>
      </c>
      <c r="R418" s="214"/>
      <c r="S418" s="214"/>
      <c r="T418" s="214"/>
      <c r="U418" s="214"/>
      <c r="V418" s="214"/>
      <c r="W418" s="214"/>
      <c r="X418" s="214"/>
      <c r="Y418" s="214"/>
      <c r="Z418" s="214"/>
    </row>
    <row r="419" ht="18.75" customHeight="1">
      <c r="A419" s="214"/>
      <c r="B419" s="306"/>
      <c r="C419" s="307"/>
      <c r="D419" s="307"/>
      <c r="E419" s="205" t="str">
        <f>IF($D419="","",VLOOKUP($D419,DMKH!$A$6:$D$20000,2,0))</f>
        <v/>
      </c>
      <c r="F419" s="205" t="str">
        <f>IF($D419="","",VLOOKUP($D419,DMKH!$A$6:$D$20000,3,0))</f>
        <v/>
      </c>
      <c r="G419" s="205" t="str">
        <f>IF($D419="","",VLOOKUP($D419,DMKH!$A$6:$D$20000,4,0))</f>
        <v/>
      </c>
      <c r="H419" s="308"/>
      <c r="I419" s="308"/>
      <c r="J419" s="214"/>
      <c r="K419" s="205" t="str">
        <f>IF($J419="","",VLOOKUP($J419,'Tong hop'!$B$10:$P$19999,2,0))</f>
        <v/>
      </c>
      <c r="L419" s="208" t="str">
        <f>IF($J419="","",VLOOKUP($J419,'Tong hop'!$B$10:$P$19999,3,0))</f>
        <v/>
      </c>
      <c r="M419" s="309"/>
      <c r="N419" s="210">
        <f t="shared" si="2"/>
        <v>0</v>
      </c>
      <c r="O419" s="211"/>
      <c r="P419" s="212" t="str">
        <f>IF($J419="","",VLOOKUP($J419,'Tong hop'!$B$10:$L$19999,10,0))</f>
        <v/>
      </c>
      <c r="Q419" s="213" t="str">
        <f>IF($J419="","",VLOOKUP($J419,'Tong hop'!$B$10:$L$19999,11,0))</f>
        <v/>
      </c>
      <c r="R419" s="214"/>
      <c r="S419" s="214"/>
      <c r="T419" s="214"/>
      <c r="U419" s="214"/>
      <c r="V419" s="214"/>
      <c r="W419" s="214"/>
      <c r="X419" s="214"/>
      <c r="Y419" s="214"/>
      <c r="Z419" s="214"/>
    </row>
    <row r="420" ht="18.75" customHeight="1">
      <c r="A420" s="214"/>
      <c r="B420" s="306"/>
      <c r="C420" s="307"/>
      <c r="D420" s="307"/>
      <c r="E420" s="205" t="str">
        <f>IF($D420="","",VLOOKUP($D420,DMKH!$A$6:$D$20000,2,0))</f>
        <v/>
      </c>
      <c r="F420" s="205" t="str">
        <f>IF($D420="","",VLOOKUP($D420,DMKH!$A$6:$D$20000,3,0))</f>
        <v/>
      </c>
      <c r="G420" s="205" t="str">
        <f>IF($D420="","",VLOOKUP($D420,DMKH!$A$6:$D$20000,4,0))</f>
        <v/>
      </c>
      <c r="H420" s="308"/>
      <c r="I420" s="308"/>
      <c r="J420" s="214"/>
      <c r="K420" s="205" t="str">
        <f>IF($J420="","",VLOOKUP($J420,'Tong hop'!$B$10:$P$19999,2,0))</f>
        <v/>
      </c>
      <c r="L420" s="208" t="str">
        <f>IF($J420="","",VLOOKUP($J420,'Tong hop'!$B$10:$P$19999,3,0))</f>
        <v/>
      </c>
      <c r="M420" s="309"/>
      <c r="N420" s="210">
        <f t="shared" si="2"/>
        <v>0</v>
      </c>
      <c r="O420" s="211"/>
      <c r="P420" s="212" t="str">
        <f>IF($J420="","",VLOOKUP($J420,'Tong hop'!$B$10:$L$19999,10,0))</f>
        <v/>
      </c>
      <c r="Q420" s="213" t="str">
        <f>IF($J420="","",VLOOKUP($J420,'Tong hop'!$B$10:$L$19999,11,0))</f>
        <v/>
      </c>
      <c r="R420" s="214"/>
      <c r="S420" s="214"/>
      <c r="T420" s="214"/>
      <c r="U420" s="214"/>
      <c r="V420" s="214"/>
      <c r="W420" s="214"/>
      <c r="X420" s="214"/>
      <c r="Y420" s="214"/>
      <c r="Z420" s="214"/>
    </row>
    <row r="421" ht="18.75" customHeight="1">
      <c r="A421" s="214"/>
      <c r="B421" s="306"/>
      <c r="C421" s="307"/>
      <c r="D421" s="307"/>
      <c r="E421" s="205" t="str">
        <f>IF($D421="","",VLOOKUP($D421,DMKH!$A$6:$D$20000,2,0))</f>
        <v/>
      </c>
      <c r="F421" s="205" t="str">
        <f>IF($D421="","",VLOOKUP($D421,DMKH!$A$6:$D$20000,3,0))</f>
        <v/>
      </c>
      <c r="G421" s="205" t="str">
        <f>IF($D421="","",VLOOKUP($D421,DMKH!$A$6:$D$20000,4,0))</f>
        <v/>
      </c>
      <c r="H421" s="308"/>
      <c r="I421" s="308"/>
      <c r="J421" s="214"/>
      <c r="K421" s="205" t="str">
        <f>IF($J421="","",VLOOKUP($J421,'Tong hop'!$B$10:$P$19999,2,0))</f>
        <v/>
      </c>
      <c r="L421" s="208" t="str">
        <f>IF($J421="","",VLOOKUP($J421,'Tong hop'!$B$10:$P$19999,3,0))</f>
        <v/>
      </c>
      <c r="M421" s="309"/>
      <c r="N421" s="210">
        <f t="shared" si="2"/>
        <v>0</v>
      </c>
      <c r="O421" s="211"/>
      <c r="P421" s="212" t="str">
        <f>IF($J421="","",VLOOKUP($J421,'Tong hop'!$B$10:$L$19999,10,0))</f>
        <v/>
      </c>
      <c r="Q421" s="213" t="str">
        <f>IF($J421="","",VLOOKUP($J421,'Tong hop'!$B$10:$L$19999,11,0))</f>
        <v/>
      </c>
      <c r="R421" s="214"/>
      <c r="S421" s="214"/>
      <c r="T421" s="214"/>
      <c r="U421" s="214"/>
      <c r="V421" s="214"/>
      <c r="W421" s="214"/>
      <c r="X421" s="214"/>
      <c r="Y421" s="214"/>
      <c r="Z421" s="214"/>
    </row>
    <row r="422" ht="18.75" customHeight="1">
      <c r="A422" s="214"/>
      <c r="B422" s="306"/>
      <c r="C422" s="307"/>
      <c r="D422" s="307"/>
      <c r="E422" s="205" t="str">
        <f>IF($D422="","",VLOOKUP($D422,DMKH!$A$6:$D$20000,2,0))</f>
        <v/>
      </c>
      <c r="F422" s="205" t="str">
        <f>IF($D422="","",VLOOKUP($D422,DMKH!$A$6:$D$20000,3,0))</f>
        <v/>
      </c>
      <c r="G422" s="205" t="str">
        <f>IF($D422="","",VLOOKUP($D422,DMKH!$A$6:$D$20000,4,0))</f>
        <v/>
      </c>
      <c r="H422" s="308"/>
      <c r="I422" s="308"/>
      <c r="J422" s="214"/>
      <c r="K422" s="205" t="str">
        <f>IF($J422="","",VLOOKUP($J422,'Tong hop'!$B$10:$P$19999,2,0))</f>
        <v/>
      </c>
      <c r="L422" s="208" t="str">
        <f>IF($J422="","",VLOOKUP($J422,'Tong hop'!$B$10:$P$19999,3,0))</f>
        <v/>
      </c>
      <c r="M422" s="309"/>
      <c r="N422" s="210">
        <f t="shared" si="2"/>
        <v>0</v>
      </c>
      <c r="O422" s="211"/>
      <c r="P422" s="212" t="str">
        <f>IF($J422="","",VLOOKUP($J422,'Tong hop'!$B$10:$L$19999,10,0))</f>
        <v/>
      </c>
      <c r="Q422" s="213" t="str">
        <f>IF($J422="","",VLOOKUP($J422,'Tong hop'!$B$10:$L$19999,11,0))</f>
        <v/>
      </c>
      <c r="R422" s="214"/>
      <c r="S422" s="214"/>
      <c r="T422" s="214"/>
      <c r="U422" s="214"/>
      <c r="V422" s="214"/>
      <c r="W422" s="214"/>
      <c r="X422" s="214"/>
      <c r="Y422" s="214"/>
      <c r="Z422" s="214"/>
    </row>
    <row r="423" ht="18.75" customHeight="1">
      <c r="A423" s="214"/>
      <c r="B423" s="306"/>
      <c r="C423" s="307"/>
      <c r="D423" s="307"/>
      <c r="E423" s="205" t="str">
        <f>IF($D423="","",VLOOKUP($D423,DMKH!$A$6:$D$20000,2,0))</f>
        <v/>
      </c>
      <c r="F423" s="205" t="str">
        <f>IF($D423="","",VLOOKUP($D423,DMKH!$A$6:$D$20000,3,0))</f>
        <v/>
      </c>
      <c r="G423" s="205" t="str">
        <f>IF($D423="","",VLOOKUP($D423,DMKH!$A$6:$D$20000,4,0))</f>
        <v/>
      </c>
      <c r="H423" s="308"/>
      <c r="I423" s="308"/>
      <c r="J423" s="214"/>
      <c r="K423" s="205" t="str">
        <f>IF($J423="","",VLOOKUP($J423,'Tong hop'!$B$10:$P$19999,2,0))</f>
        <v/>
      </c>
      <c r="L423" s="208" t="str">
        <f>IF($J423="","",VLOOKUP($J423,'Tong hop'!$B$10:$P$19999,3,0))</f>
        <v/>
      </c>
      <c r="M423" s="309"/>
      <c r="N423" s="210">
        <f t="shared" si="2"/>
        <v>0</v>
      </c>
      <c r="O423" s="211"/>
      <c r="P423" s="212" t="str">
        <f>IF($J423="","",VLOOKUP($J423,'Tong hop'!$B$10:$L$19999,10,0))</f>
        <v/>
      </c>
      <c r="Q423" s="213" t="str">
        <f>IF($J423="","",VLOOKUP($J423,'Tong hop'!$B$10:$L$19999,11,0))</f>
        <v/>
      </c>
      <c r="R423" s="214"/>
      <c r="S423" s="214"/>
      <c r="T423" s="214"/>
      <c r="U423" s="214"/>
      <c r="V423" s="214"/>
      <c r="W423" s="214"/>
      <c r="X423" s="214"/>
      <c r="Y423" s="214"/>
      <c r="Z423" s="214"/>
    </row>
    <row r="424" ht="18.75" customHeight="1">
      <c r="A424" s="214"/>
      <c r="B424" s="306"/>
      <c r="C424" s="307"/>
      <c r="D424" s="307"/>
      <c r="E424" s="205" t="str">
        <f>IF($D424="","",VLOOKUP($D424,DMKH!$A$6:$D$20000,2,0))</f>
        <v/>
      </c>
      <c r="F424" s="205" t="str">
        <f>IF($D424="","",VLOOKUP($D424,DMKH!$A$6:$D$20000,3,0))</f>
        <v/>
      </c>
      <c r="G424" s="205" t="str">
        <f>IF($D424="","",VLOOKUP($D424,DMKH!$A$6:$D$20000,4,0))</f>
        <v/>
      </c>
      <c r="H424" s="308"/>
      <c r="I424" s="308"/>
      <c r="J424" s="214"/>
      <c r="K424" s="205" t="str">
        <f>IF($J424="","",VLOOKUP($J424,'Tong hop'!$B$10:$P$19999,2,0))</f>
        <v/>
      </c>
      <c r="L424" s="208" t="str">
        <f>IF($J424="","",VLOOKUP($J424,'Tong hop'!$B$10:$P$19999,3,0))</f>
        <v/>
      </c>
      <c r="M424" s="309"/>
      <c r="N424" s="210">
        <f t="shared" si="2"/>
        <v>0</v>
      </c>
      <c r="O424" s="211"/>
      <c r="P424" s="212" t="str">
        <f>IF($J424="","",VLOOKUP($J424,'Tong hop'!$B$10:$L$19999,10,0))</f>
        <v/>
      </c>
      <c r="Q424" s="213" t="str">
        <f>IF($J424="","",VLOOKUP($J424,'Tong hop'!$B$10:$L$19999,11,0))</f>
        <v/>
      </c>
      <c r="R424" s="214"/>
      <c r="S424" s="214"/>
      <c r="T424" s="214"/>
      <c r="U424" s="214"/>
      <c r="V424" s="214"/>
      <c r="W424" s="214"/>
      <c r="X424" s="214"/>
      <c r="Y424" s="214"/>
      <c r="Z424" s="214"/>
    </row>
    <row r="425" ht="18.75" customHeight="1">
      <c r="A425" s="214"/>
      <c r="B425" s="306"/>
      <c r="C425" s="307"/>
      <c r="D425" s="307"/>
      <c r="E425" s="205" t="str">
        <f>IF($D425="","",VLOOKUP($D425,DMKH!$A$6:$D$20000,2,0))</f>
        <v/>
      </c>
      <c r="F425" s="205" t="str">
        <f>IF($D425="","",VLOOKUP($D425,DMKH!$A$6:$D$20000,3,0))</f>
        <v/>
      </c>
      <c r="G425" s="205" t="str">
        <f>IF($D425="","",VLOOKUP($D425,DMKH!$A$6:$D$20000,4,0))</f>
        <v/>
      </c>
      <c r="H425" s="308"/>
      <c r="I425" s="308"/>
      <c r="J425" s="214"/>
      <c r="K425" s="205" t="str">
        <f>IF($J425="","",VLOOKUP($J425,'Tong hop'!$B$10:$P$19999,2,0))</f>
        <v/>
      </c>
      <c r="L425" s="208" t="str">
        <f>IF($J425="","",VLOOKUP($J425,'Tong hop'!$B$10:$P$19999,3,0))</f>
        <v/>
      </c>
      <c r="M425" s="309"/>
      <c r="N425" s="210">
        <f t="shared" si="2"/>
        <v>0</v>
      </c>
      <c r="O425" s="211"/>
      <c r="P425" s="212" t="str">
        <f>IF($J425="","",VLOOKUP($J425,'Tong hop'!$B$10:$L$19999,10,0))</f>
        <v/>
      </c>
      <c r="Q425" s="213" t="str">
        <f>IF($J425="","",VLOOKUP($J425,'Tong hop'!$B$10:$L$19999,11,0))</f>
        <v/>
      </c>
      <c r="R425" s="214"/>
      <c r="S425" s="214"/>
      <c r="T425" s="214"/>
      <c r="U425" s="214"/>
      <c r="V425" s="214"/>
      <c r="W425" s="214"/>
      <c r="X425" s="214"/>
      <c r="Y425" s="214"/>
      <c r="Z425" s="214"/>
    </row>
    <row r="426" ht="18.75" customHeight="1">
      <c r="A426" s="214"/>
      <c r="B426" s="306"/>
      <c r="C426" s="307"/>
      <c r="D426" s="307"/>
      <c r="E426" s="205" t="str">
        <f>IF($D426="","",VLOOKUP($D426,DMKH!$A$6:$D$20000,2,0))</f>
        <v/>
      </c>
      <c r="F426" s="205" t="str">
        <f>IF($D426="","",VLOOKUP($D426,DMKH!$A$6:$D$20000,3,0))</f>
        <v/>
      </c>
      <c r="G426" s="205" t="str">
        <f>IF($D426="","",VLOOKUP($D426,DMKH!$A$6:$D$20000,4,0))</f>
        <v/>
      </c>
      <c r="H426" s="308"/>
      <c r="I426" s="308"/>
      <c r="J426" s="214"/>
      <c r="K426" s="205" t="str">
        <f>IF($J426="","",VLOOKUP($J426,'Tong hop'!$B$10:$P$19999,2,0))</f>
        <v/>
      </c>
      <c r="L426" s="208" t="str">
        <f>IF($J426="","",VLOOKUP($J426,'Tong hop'!$B$10:$P$19999,3,0))</f>
        <v/>
      </c>
      <c r="M426" s="309"/>
      <c r="N426" s="210">
        <f t="shared" si="2"/>
        <v>0</v>
      </c>
      <c r="O426" s="211"/>
      <c r="P426" s="212" t="str">
        <f>IF($J426="","",VLOOKUP($J426,'Tong hop'!$B$10:$L$19999,10,0))</f>
        <v/>
      </c>
      <c r="Q426" s="213" t="str">
        <f>IF($J426="","",VLOOKUP($J426,'Tong hop'!$B$10:$L$19999,11,0))</f>
        <v/>
      </c>
      <c r="R426" s="214"/>
      <c r="S426" s="214"/>
      <c r="T426" s="214"/>
      <c r="U426" s="214"/>
      <c r="V426" s="214"/>
      <c r="W426" s="214"/>
      <c r="X426" s="214"/>
      <c r="Y426" s="214"/>
      <c r="Z426" s="214"/>
    </row>
    <row r="427" ht="18.75" customHeight="1">
      <c r="A427" s="214"/>
      <c r="B427" s="306"/>
      <c r="C427" s="307"/>
      <c r="D427" s="307"/>
      <c r="E427" s="205" t="str">
        <f>IF($D427="","",VLOOKUP($D427,DMKH!$A$6:$D$20000,2,0))</f>
        <v/>
      </c>
      <c r="F427" s="205" t="str">
        <f>IF($D427="","",VLOOKUP($D427,DMKH!$A$6:$D$20000,3,0))</f>
        <v/>
      </c>
      <c r="G427" s="205" t="str">
        <f>IF($D427="","",VLOOKUP($D427,DMKH!$A$6:$D$20000,4,0))</f>
        <v/>
      </c>
      <c r="H427" s="308"/>
      <c r="I427" s="308"/>
      <c r="J427" s="214"/>
      <c r="K427" s="205" t="str">
        <f>IF($J427="","",VLOOKUP($J427,'Tong hop'!$B$10:$P$19999,2,0))</f>
        <v/>
      </c>
      <c r="L427" s="208" t="str">
        <f>IF($J427="","",VLOOKUP($J427,'Tong hop'!$B$10:$P$19999,3,0))</f>
        <v/>
      </c>
      <c r="M427" s="309"/>
      <c r="N427" s="210">
        <f t="shared" si="2"/>
        <v>0</v>
      </c>
      <c r="O427" s="211"/>
      <c r="P427" s="212" t="str">
        <f>IF($J427="","",VLOOKUP($J427,'Tong hop'!$B$10:$L$19999,10,0))</f>
        <v/>
      </c>
      <c r="Q427" s="213" t="str">
        <f>IF($J427="","",VLOOKUP($J427,'Tong hop'!$B$10:$L$19999,11,0))</f>
        <v/>
      </c>
      <c r="R427" s="214"/>
      <c r="S427" s="214"/>
      <c r="T427" s="214"/>
      <c r="U427" s="214"/>
      <c r="V427" s="214"/>
      <c r="W427" s="214"/>
      <c r="X427" s="214"/>
      <c r="Y427" s="214"/>
      <c r="Z427" s="214"/>
    </row>
    <row r="428" ht="18.75" customHeight="1">
      <c r="A428" s="214"/>
      <c r="B428" s="306"/>
      <c r="C428" s="307"/>
      <c r="D428" s="307"/>
      <c r="E428" s="205" t="str">
        <f>IF($D428="","",VLOOKUP($D428,DMKH!$A$6:$D$20000,2,0))</f>
        <v/>
      </c>
      <c r="F428" s="205" t="str">
        <f>IF($D428="","",VLOOKUP($D428,DMKH!$A$6:$D$20000,3,0))</f>
        <v/>
      </c>
      <c r="G428" s="205" t="str">
        <f>IF($D428="","",VLOOKUP($D428,DMKH!$A$6:$D$20000,4,0))</f>
        <v/>
      </c>
      <c r="H428" s="308"/>
      <c r="I428" s="308"/>
      <c r="J428" s="214"/>
      <c r="K428" s="205" t="str">
        <f>IF($J428="","",VLOOKUP($J428,'Tong hop'!$B$10:$P$19999,2,0))</f>
        <v/>
      </c>
      <c r="L428" s="208" t="str">
        <f>IF($J428="","",VLOOKUP($J428,'Tong hop'!$B$10:$P$19999,3,0))</f>
        <v/>
      </c>
      <c r="M428" s="309"/>
      <c r="N428" s="210">
        <f t="shared" si="2"/>
        <v>0</v>
      </c>
      <c r="O428" s="211"/>
      <c r="P428" s="212" t="str">
        <f>IF($J428="","",VLOOKUP($J428,'Tong hop'!$B$10:$L$19999,10,0))</f>
        <v/>
      </c>
      <c r="Q428" s="213" t="str">
        <f>IF($J428="","",VLOOKUP($J428,'Tong hop'!$B$10:$L$19999,11,0))</f>
        <v/>
      </c>
      <c r="R428" s="214"/>
      <c r="S428" s="214"/>
      <c r="T428" s="214"/>
      <c r="U428" s="214"/>
      <c r="V428" s="214"/>
      <c r="W428" s="214"/>
      <c r="X428" s="214"/>
      <c r="Y428" s="214"/>
      <c r="Z428" s="214"/>
    </row>
    <row r="429" ht="18.75" customHeight="1">
      <c r="A429" s="214"/>
      <c r="B429" s="306"/>
      <c r="C429" s="307"/>
      <c r="D429" s="307"/>
      <c r="E429" s="205" t="str">
        <f>IF($D429="","",VLOOKUP($D429,DMKH!$A$6:$D$20000,2,0))</f>
        <v/>
      </c>
      <c r="F429" s="205" t="str">
        <f>IF($D429="","",VLOOKUP($D429,DMKH!$A$6:$D$20000,3,0))</f>
        <v/>
      </c>
      <c r="G429" s="205" t="str">
        <f>IF($D429="","",VLOOKUP($D429,DMKH!$A$6:$D$20000,4,0))</f>
        <v/>
      </c>
      <c r="H429" s="308"/>
      <c r="I429" s="308"/>
      <c r="J429" s="214"/>
      <c r="K429" s="205" t="str">
        <f>IF($J429="","",VLOOKUP($J429,'Tong hop'!$B$10:$P$19999,2,0))</f>
        <v/>
      </c>
      <c r="L429" s="208" t="str">
        <f>IF($J429="","",VLOOKUP($J429,'Tong hop'!$B$10:$P$19999,3,0))</f>
        <v/>
      </c>
      <c r="M429" s="309"/>
      <c r="N429" s="210">
        <f t="shared" si="2"/>
        <v>0</v>
      </c>
      <c r="O429" s="211"/>
      <c r="P429" s="212" t="str">
        <f>IF($J429="","",VLOOKUP($J429,'Tong hop'!$B$10:$L$19999,10,0))</f>
        <v/>
      </c>
      <c r="Q429" s="213" t="str">
        <f>IF($J429="","",VLOOKUP($J429,'Tong hop'!$B$10:$L$19999,11,0))</f>
        <v/>
      </c>
      <c r="R429" s="214"/>
      <c r="S429" s="214"/>
      <c r="T429" s="214"/>
      <c r="U429" s="214"/>
      <c r="V429" s="214"/>
      <c r="W429" s="214"/>
      <c r="X429" s="214"/>
      <c r="Y429" s="214"/>
      <c r="Z429" s="214"/>
    </row>
    <row r="430" ht="18.75" customHeight="1">
      <c r="A430" s="214"/>
      <c r="B430" s="306"/>
      <c r="C430" s="307"/>
      <c r="D430" s="307"/>
      <c r="E430" s="205" t="str">
        <f>IF($D430="","",VLOOKUP($D430,DMKH!$A$6:$D$20000,2,0))</f>
        <v/>
      </c>
      <c r="F430" s="205" t="str">
        <f>IF($D430="","",VLOOKUP($D430,DMKH!$A$6:$D$20000,3,0))</f>
        <v/>
      </c>
      <c r="G430" s="205" t="str">
        <f>IF($D430="","",VLOOKUP($D430,DMKH!$A$6:$D$20000,4,0))</f>
        <v/>
      </c>
      <c r="H430" s="308"/>
      <c r="I430" s="308"/>
      <c r="J430" s="214"/>
      <c r="K430" s="205" t="str">
        <f>IF($J430="","",VLOOKUP($J430,'Tong hop'!$B$10:$P$19999,2,0))</f>
        <v/>
      </c>
      <c r="L430" s="208" t="str">
        <f>IF($J430="","",VLOOKUP($J430,'Tong hop'!$B$10:$P$19999,3,0))</f>
        <v/>
      </c>
      <c r="M430" s="309"/>
      <c r="N430" s="210">
        <f t="shared" si="2"/>
        <v>0</v>
      </c>
      <c r="O430" s="211"/>
      <c r="P430" s="212" t="str">
        <f>IF($J430="","",VLOOKUP($J430,'Tong hop'!$B$10:$L$19999,10,0))</f>
        <v/>
      </c>
      <c r="Q430" s="213" t="str">
        <f>IF($J430="","",VLOOKUP($J430,'Tong hop'!$B$10:$L$19999,11,0))</f>
        <v/>
      </c>
      <c r="R430" s="214"/>
      <c r="S430" s="214"/>
      <c r="T430" s="214"/>
      <c r="U430" s="214"/>
      <c r="V430" s="214"/>
      <c r="W430" s="214"/>
      <c r="X430" s="214"/>
      <c r="Y430" s="214"/>
      <c r="Z430" s="214"/>
    </row>
    <row r="431" ht="18.75" customHeight="1">
      <c r="A431" s="214"/>
      <c r="B431" s="306"/>
      <c r="C431" s="307"/>
      <c r="D431" s="307"/>
      <c r="E431" s="205" t="str">
        <f>IF($D431="","",VLOOKUP($D431,DMKH!$A$6:$D$20000,2,0))</f>
        <v/>
      </c>
      <c r="F431" s="205" t="str">
        <f>IF($D431="","",VLOOKUP($D431,DMKH!$A$6:$D$20000,3,0))</f>
        <v/>
      </c>
      <c r="G431" s="205" t="str">
        <f>IF($D431="","",VLOOKUP($D431,DMKH!$A$6:$D$20000,4,0))</f>
        <v/>
      </c>
      <c r="H431" s="308"/>
      <c r="I431" s="308"/>
      <c r="J431" s="214"/>
      <c r="K431" s="205" t="str">
        <f>IF($J431="","",VLOOKUP($J431,'Tong hop'!$B$10:$P$19999,2,0))</f>
        <v/>
      </c>
      <c r="L431" s="208" t="str">
        <f>IF($J431="","",VLOOKUP($J431,'Tong hop'!$B$10:$P$19999,3,0))</f>
        <v/>
      </c>
      <c r="M431" s="309"/>
      <c r="N431" s="210">
        <f t="shared" si="2"/>
        <v>0</v>
      </c>
      <c r="O431" s="211"/>
      <c r="P431" s="212" t="str">
        <f>IF($J431="","",VLOOKUP($J431,'Tong hop'!$B$10:$L$19999,10,0))</f>
        <v/>
      </c>
      <c r="Q431" s="213" t="str">
        <f>IF($J431="","",VLOOKUP($J431,'Tong hop'!$B$10:$L$19999,11,0))</f>
        <v/>
      </c>
      <c r="R431" s="214"/>
      <c r="S431" s="214"/>
      <c r="T431" s="214"/>
      <c r="U431" s="214"/>
      <c r="V431" s="214"/>
      <c r="W431" s="214"/>
      <c r="X431" s="214"/>
      <c r="Y431" s="214"/>
      <c r="Z431" s="214"/>
    </row>
    <row r="432" ht="18.75" customHeight="1">
      <c r="A432" s="214"/>
      <c r="B432" s="306"/>
      <c r="C432" s="307"/>
      <c r="D432" s="307"/>
      <c r="E432" s="205" t="str">
        <f>IF($D432="","",VLOOKUP($D432,DMKH!$A$6:$D$20000,2,0))</f>
        <v/>
      </c>
      <c r="F432" s="205" t="str">
        <f>IF($D432="","",VLOOKUP($D432,DMKH!$A$6:$D$20000,3,0))</f>
        <v/>
      </c>
      <c r="G432" s="205" t="str">
        <f>IF($D432="","",VLOOKUP($D432,DMKH!$A$6:$D$20000,4,0))</f>
        <v/>
      </c>
      <c r="H432" s="308"/>
      <c r="I432" s="308"/>
      <c r="J432" s="214"/>
      <c r="K432" s="205" t="str">
        <f>IF($J432="","",VLOOKUP($J432,'Tong hop'!$B$10:$P$19999,2,0))</f>
        <v/>
      </c>
      <c r="L432" s="208" t="str">
        <f>IF($J432="","",VLOOKUP($J432,'Tong hop'!$B$10:$P$19999,3,0))</f>
        <v/>
      </c>
      <c r="M432" s="309"/>
      <c r="N432" s="210">
        <f t="shared" si="2"/>
        <v>0</v>
      </c>
      <c r="O432" s="211"/>
      <c r="P432" s="212" t="str">
        <f>IF($J432="","",VLOOKUP($J432,'Tong hop'!$B$10:$L$19999,10,0))</f>
        <v/>
      </c>
      <c r="Q432" s="213" t="str">
        <f>IF($J432="","",VLOOKUP($J432,'Tong hop'!$B$10:$L$19999,11,0))</f>
        <v/>
      </c>
      <c r="R432" s="214"/>
      <c r="S432" s="214"/>
      <c r="T432" s="214"/>
      <c r="U432" s="214"/>
      <c r="V432" s="214"/>
      <c r="W432" s="214"/>
      <c r="X432" s="214"/>
      <c r="Y432" s="214"/>
      <c r="Z432" s="214"/>
    </row>
    <row r="433" ht="18.75" customHeight="1">
      <c r="A433" s="214"/>
      <c r="B433" s="306"/>
      <c r="C433" s="307"/>
      <c r="D433" s="307"/>
      <c r="E433" s="205" t="str">
        <f>IF($D433="","",VLOOKUP($D433,DMKH!$A$6:$D$20000,2,0))</f>
        <v/>
      </c>
      <c r="F433" s="205" t="str">
        <f>IF($D433="","",VLOOKUP($D433,DMKH!$A$6:$D$20000,3,0))</f>
        <v/>
      </c>
      <c r="G433" s="205" t="str">
        <f>IF($D433="","",VLOOKUP($D433,DMKH!$A$6:$D$20000,4,0))</f>
        <v/>
      </c>
      <c r="H433" s="308"/>
      <c r="I433" s="308"/>
      <c r="J433" s="214"/>
      <c r="K433" s="205" t="str">
        <f>IF($J433="","",VLOOKUP($J433,'Tong hop'!$B$10:$P$19999,2,0))</f>
        <v/>
      </c>
      <c r="L433" s="208" t="str">
        <f>IF($J433="","",VLOOKUP($J433,'Tong hop'!$B$10:$P$19999,3,0))</f>
        <v/>
      </c>
      <c r="M433" s="309"/>
      <c r="N433" s="210">
        <f t="shared" si="2"/>
        <v>0</v>
      </c>
      <c r="O433" s="211"/>
      <c r="P433" s="212" t="str">
        <f>IF($J433="","",VLOOKUP($J433,'Tong hop'!$B$10:$L$19999,10,0))</f>
        <v/>
      </c>
      <c r="Q433" s="213" t="str">
        <f>IF($J433="","",VLOOKUP($J433,'Tong hop'!$B$10:$L$19999,11,0))</f>
        <v/>
      </c>
      <c r="R433" s="214"/>
      <c r="S433" s="214"/>
      <c r="T433" s="214"/>
      <c r="U433" s="214"/>
      <c r="V433" s="214"/>
      <c r="W433" s="214"/>
      <c r="X433" s="214"/>
      <c r="Y433" s="214"/>
      <c r="Z433" s="214"/>
    </row>
    <row r="434" ht="18.75" customHeight="1">
      <c r="A434" s="214"/>
      <c r="B434" s="306"/>
      <c r="C434" s="307"/>
      <c r="D434" s="307"/>
      <c r="E434" s="205" t="str">
        <f>IF($D434="","",VLOOKUP($D434,DMKH!$A$6:$D$20000,2,0))</f>
        <v/>
      </c>
      <c r="F434" s="205" t="str">
        <f>IF($D434="","",VLOOKUP($D434,DMKH!$A$6:$D$20000,3,0))</f>
        <v/>
      </c>
      <c r="G434" s="205" t="str">
        <f>IF($D434="","",VLOOKUP($D434,DMKH!$A$6:$D$20000,4,0))</f>
        <v/>
      </c>
      <c r="H434" s="308"/>
      <c r="I434" s="308"/>
      <c r="J434" s="214"/>
      <c r="K434" s="205" t="str">
        <f>IF($J434="","",VLOOKUP($J434,'Tong hop'!$B$10:$P$19999,2,0))</f>
        <v/>
      </c>
      <c r="L434" s="208" t="str">
        <f>IF($J434="","",VLOOKUP($J434,'Tong hop'!$B$10:$P$19999,3,0))</f>
        <v/>
      </c>
      <c r="M434" s="309"/>
      <c r="N434" s="210">
        <f t="shared" si="2"/>
        <v>0</v>
      </c>
      <c r="O434" s="211"/>
      <c r="P434" s="212" t="str">
        <f>IF($J434="","",VLOOKUP($J434,'Tong hop'!$B$10:$L$19999,10,0))</f>
        <v/>
      </c>
      <c r="Q434" s="213" t="str">
        <f>IF($J434="","",VLOOKUP($J434,'Tong hop'!$B$10:$L$19999,11,0))</f>
        <v/>
      </c>
      <c r="R434" s="214"/>
      <c r="S434" s="214"/>
      <c r="T434" s="214"/>
      <c r="U434" s="214"/>
      <c r="V434" s="214"/>
      <c r="W434" s="214"/>
      <c r="X434" s="214"/>
      <c r="Y434" s="214"/>
      <c r="Z434" s="214"/>
    </row>
    <row r="435" ht="18.75" customHeight="1">
      <c r="A435" s="214"/>
      <c r="B435" s="306"/>
      <c r="C435" s="307"/>
      <c r="D435" s="307"/>
      <c r="E435" s="205" t="str">
        <f>IF($D435="","",VLOOKUP($D435,DMKH!$A$6:$D$20000,2,0))</f>
        <v/>
      </c>
      <c r="F435" s="205" t="str">
        <f>IF($D435="","",VLOOKUP($D435,DMKH!$A$6:$D$20000,3,0))</f>
        <v/>
      </c>
      <c r="G435" s="205" t="str">
        <f>IF($D435="","",VLOOKUP($D435,DMKH!$A$6:$D$20000,4,0))</f>
        <v/>
      </c>
      <c r="H435" s="308"/>
      <c r="I435" s="308"/>
      <c r="J435" s="214"/>
      <c r="K435" s="205" t="str">
        <f>IF($J435="","",VLOOKUP($J435,'Tong hop'!$B$10:$P$19999,2,0))</f>
        <v/>
      </c>
      <c r="L435" s="208" t="str">
        <f>IF($J435="","",VLOOKUP($J435,'Tong hop'!$B$10:$P$19999,3,0))</f>
        <v/>
      </c>
      <c r="M435" s="309"/>
      <c r="N435" s="210">
        <f t="shared" si="2"/>
        <v>0</v>
      </c>
      <c r="O435" s="211"/>
      <c r="P435" s="212" t="str">
        <f>IF($J435="","",VLOOKUP($J435,'Tong hop'!$B$10:$L$19999,10,0))</f>
        <v/>
      </c>
      <c r="Q435" s="213" t="str">
        <f>IF($J435="","",VLOOKUP($J435,'Tong hop'!$B$10:$L$19999,11,0))</f>
        <v/>
      </c>
      <c r="R435" s="214"/>
      <c r="S435" s="214"/>
      <c r="T435" s="214"/>
      <c r="U435" s="214"/>
      <c r="V435" s="214"/>
      <c r="W435" s="214"/>
      <c r="X435" s="214"/>
      <c r="Y435" s="214"/>
      <c r="Z435" s="214"/>
    </row>
    <row r="436" ht="18.75" customHeight="1">
      <c r="A436" s="214"/>
      <c r="B436" s="306"/>
      <c r="C436" s="307"/>
      <c r="D436" s="307"/>
      <c r="E436" s="205" t="str">
        <f>IF($D436="","",VLOOKUP($D436,DMKH!$A$6:$D$20000,2,0))</f>
        <v/>
      </c>
      <c r="F436" s="205" t="str">
        <f>IF($D436="","",VLOOKUP($D436,DMKH!$A$6:$D$20000,3,0))</f>
        <v/>
      </c>
      <c r="G436" s="205" t="str">
        <f>IF($D436="","",VLOOKUP($D436,DMKH!$A$6:$D$20000,4,0))</f>
        <v/>
      </c>
      <c r="H436" s="308"/>
      <c r="I436" s="308"/>
      <c r="J436" s="214"/>
      <c r="K436" s="205" t="str">
        <f>IF($J436="","",VLOOKUP($J436,'Tong hop'!$B$10:$P$19999,2,0))</f>
        <v/>
      </c>
      <c r="L436" s="208" t="str">
        <f>IF($J436="","",VLOOKUP($J436,'Tong hop'!$B$10:$P$19999,3,0))</f>
        <v/>
      </c>
      <c r="M436" s="309"/>
      <c r="N436" s="210">
        <f t="shared" si="2"/>
        <v>0</v>
      </c>
      <c r="O436" s="211"/>
      <c r="P436" s="212" t="str">
        <f>IF($J436="","",VLOOKUP($J436,'Tong hop'!$B$10:$L$19999,10,0))</f>
        <v/>
      </c>
      <c r="Q436" s="213" t="str">
        <f>IF($J436="","",VLOOKUP($J436,'Tong hop'!$B$10:$L$19999,11,0))</f>
        <v/>
      </c>
      <c r="R436" s="214"/>
      <c r="S436" s="214"/>
      <c r="T436" s="214"/>
      <c r="U436" s="214"/>
      <c r="V436" s="214"/>
      <c r="W436" s="214"/>
      <c r="X436" s="214"/>
      <c r="Y436" s="214"/>
      <c r="Z436" s="214"/>
    </row>
    <row r="437" ht="18.75" customHeight="1">
      <c r="A437" s="214"/>
      <c r="B437" s="306"/>
      <c r="C437" s="307"/>
      <c r="D437" s="307"/>
      <c r="E437" s="205" t="str">
        <f>IF($D437="","",VLOOKUP($D437,DMKH!$A$6:$D$20000,2,0))</f>
        <v/>
      </c>
      <c r="F437" s="205" t="str">
        <f>IF($D437="","",VLOOKUP($D437,DMKH!$A$6:$D$20000,3,0))</f>
        <v/>
      </c>
      <c r="G437" s="205" t="str">
        <f>IF($D437="","",VLOOKUP($D437,DMKH!$A$6:$D$20000,4,0))</f>
        <v/>
      </c>
      <c r="H437" s="308"/>
      <c r="I437" s="308"/>
      <c r="J437" s="214"/>
      <c r="K437" s="205" t="str">
        <f>IF($J437="","",VLOOKUP($J437,'Tong hop'!$B$10:$P$19999,2,0))</f>
        <v/>
      </c>
      <c r="L437" s="208" t="str">
        <f>IF($J437="","",VLOOKUP($J437,'Tong hop'!$B$10:$P$19999,3,0))</f>
        <v/>
      </c>
      <c r="M437" s="309"/>
      <c r="N437" s="210">
        <f t="shared" si="2"/>
        <v>0</v>
      </c>
      <c r="O437" s="211"/>
      <c r="P437" s="212" t="str">
        <f>IF($J437="","",VLOOKUP($J437,'Tong hop'!$B$10:$L$19999,10,0))</f>
        <v/>
      </c>
      <c r="Q437" s="213" t="str">
        <f>IF($J437="","",VLOOKUP($J437,'Tong hop'!$B$10:$L$19999,11,0))</f>
        <v/>
      </c>
      <c r="R437" s="214"/>
      <c r="S437" s="214"/>
      <c r="T437" s="214"/>
      <c r="U437" s="214"/>
      <c r="V437" s="214"/>
      <c r="W437" s="214"/>
      <c r="X437" s="214"/>
      <c r="Y437" s="214"/>
      <c r="Z437" s="214"/>
    </row>
    <row r="438" ht="18.75" customHeight="1">
      <c r="A438" s="214"/>
      <c r="B438" s="306"/>
      <c r="C438" s="307"/>
      <c r="D438" s="307"/>
      <c r="E438" s="205" t="str">
        <f>IF($D438="","",VLOOKUP($D438,DMKH!$A$6:$D$20000,2,0))</f>
        <v/>
      </c>
      <c r="F438" s="205" t="str">
        <f>IF($D438="","",VLOOKUP($D438,DMKH!$A$6:$D$20000,3,0))</f>
        <v/>
      </c>
      <c r="G438" s="205" t="str">
        <f>IF($D438="","",VLOOKUP($D438,DMKH!$A$6:$D$20000,4,0))</f>
        <v/>
      </c>
      <c r="H438" s="308"/>
      <c r="I438" s="308"/>
      <c r="J438" s="214"/>
      <c r="K438" s="205" t="str">
        <f>IF($J438="","",VLOOKUP($J438,'Tong hop'!$B$10:$P$19999,2,0))</f>
        <v/>
      </c>
      <c r="L438" s="208" t="str">
        <f>IF($J438="","",VLOOKUP($J438,'Tong hop'!$B$10:$P$19999,3,0))</f>
        <v/>
      </c>
      <c r="M438" s="309"/>
      <c r="N438" s="210">
        <f t="shared" si="2"/>
        <v>0</v>
      </c>
      <c r="O438" s="211"/>
      <c r="P438" s="212" t="str">
        <f>IF($J438="","",VLOOKUP($J438,'Tong hop'!$B$10:$L$19999,10,0))</f>
        <v/>
      </c>
      <c r="Q438" s="213" t="str">
        <f>IF($J438="","",VLOOKUP($J438,'Tong hop'!$B$10:$L$19999,11,0))</f>
        <v/>
      </c>
      <c r="R438" s="214"/>
      <c r="S438" s="214"/>
      <c r="T438" s="214"/>
      <c r="U438" s="214"/>
      <c r="V438" s="214"/>
      <c r="W438" s="214"/>
      <c r="X438" s="214"/>
      <c r="Y438" s="214"/>
      <c r="Z438" s="214"/>
    </row>
    <row r="439" ht="18.75" customHeight="1">
      <c r="A439" s="214"/>
      <c r="B439" s="306"/>
      <c r="C439" s="307"/>
      <c r="D439" s="307"/>
      <c r="E439" s="205" t="str">
        <f>IF($D439="","",VLOOKUP($D439,DMKH!$A$6:$D$20000,2,0))</f>
        <v/>
      </c>
      <c r="F439" s="205" t="str">
        <f>IF($D439="","",VLOOKUP($D439,DMKH!$A$6:$D$20000,3,0))</f>
        <v/>
      </c>
      <c r="G439" s="205" t="str">
        <f>IF($D439="","",VLOOKUP($D439,DMKH!$A$6:$D$20000,4,0))</f>
        <v/>
      </c>
      <c r="H439" s="308"/>
      <c r="I439" s="308"/>
      <c r="J439" s="214"/>
      <c r="K439" s="205" t="str">
        <f>IF($J439="","",VLOOKUP($J439,'Tong hop'!$B$10:$P$19999,2,0))</f>
        <v/>
      </c>
      <c r="L439" s="208" t="str">
        <f>IF($J439="","",VLOOKUP($J439,'Tong hop'!$B$10:$P$19999,3,0))</f>
        <v/>
      </c>
      <c r="M439" s="309"/>
      <c r="N439" s="210">
        <f t="shared" si="2"/>
        <v>0</v>
      </c>
      <c r="O439" s="211"/>
      <c r="P439" s="212" t="str">
        <f>IF($J439="","",VLOOKUP($J439,'Tong hop'!$B$10:$L$19999,10,0))</f>
        <v/>
      </c>
      <c r="Q439" s="213" t="str">
        <f>IF($J439="","",VLOOKUP($J439,'Tong hop'!$B$10:$L$19999,11,0))</f>
        <v/>
      </c>
      <c r="R439" s="214"/>
      <c r="S439" s="214"/>
      <c r="T439" s="214"/>
      <c r="U439" s="214"/>
      <c r="V439" s="214"/>
      <c r="W439" s="214"/>
      <c r="X439" s="214"/>
      <c r="Y439" s="214"/>
      <c r="Z439" s="214"/>
    </row>
    <row r="440" ht="18.75" customHeight="1">
      <c r="A440" s="214"/>
      <c r="B440" s="306"/>
      <c r="C440" s="307"/>
      <c r="D440" s="307"/>
      <c r="E440" s="205" t="str">
        <f>IF($D440="","",VLOOKUP($D440,DMKH!$A$6:$D$20000,2,0))</f>
        <v/>
      </c>
      <c r="F440" s="205" t="str">
        <f>IF($D440="","",VLOOKUP($D440,DMKH!$A$6:$D$20000,3,0))</f>
        <v/>
      </c>
      <c r="G440" s="205" t="str">
        <f>IF($D440="","",VLOOKUP($D440,DMKH!$A$6:$D$20000,4,0))</f>
        <v/>
      </c>
      <c r="H440" s="308"/>
      <c r="I440" s="308"/>
      <c r="J440" s="214"/>
      <c r="K440" s="205" t="str">
        <f>IF($J440="","",VLOOKUP($J440,'Tong hop'!$B$10:$P$19999,2,0))</f>
        <v/>
      </c>
      <c r="L440" s="208" t="str">
        <f>IF($J440="","",VLOOKUP($J440,'Tong hop'!$B$10:$P$19999,3,0))</f>
        <v/>
      </c>
      <c r="M440" s="309"/>
      <c r="N440" s="210">
        <f t="shared" si="2"/>
        <v>0</v>
      </c>
      <c r="O440" s="211"/>
      <c r="P440" s="212" t="str">
        <f>IF($J440="","",VLOOKUP($J440,'Tong hop'!$B$10:$L$19999,10,0))</f>
        <v/>
      </c>
      <c r="Q440" s="213" t="str">
        <f>IF($J440="","",VLOOKUP($J440,'Tong hop'!$B$10:$L$19999,11,0))</f>
        <v/>
      </c>
      <c r="R440" s="214"/>
      <c r="S440" s="214"/>
      <c r="T440" s="214"/>
      <c r="U440" s="214"/>
      <c r="V440" s="214"/>
      <c r="W440" s="214"/>
      <c r="X440" s="214"/>
      <c r="Y440" s="214"/>
      <c r="Z440" s="214"/>
    </row>
    <row r="441" ht="18.75" customHeight="1">
      <c r="A441" s="214"/>
      <c r="B441" s="306"/>
      <c r="C441" s="307"/>
      <c r="D441" s="307"/>
      <c r="E441" s="205" t="str">
        <f>IF($D441="","",VLOOKUP($D441,DMKH!$A$6:$D$20000,2,0))</f>
        <v/>
      </c>
      <c r="F441" s="205" t="str">
        <f>IF($D441="","",VLOOKUP($D441,DMKH!$A$6:$D$20000,3,0))</f>
        <v/>
      </c>
      <c r="G441" s="205" t="str">
        <f>IF($D441="","",VLOOKUP($D441,DMKH!$A$6:$D$20000,4,0))</f>
        <v/>
      </c>
      <c r="H441" s="308"/>
      <c r="I441" s="308"/>
      <c r="J441" s="214"/>
      <c r="K441" s="205" t="str">
        <f>IF($J441="","",VLOOKUP($J441,'Tong hop'!$B$10:$P$19999,2,0))</f>
        <v/>
      </c>
      <c r="L441" s="208" t="str">
        <f>IF($J441="","",VLOOKUP($J441,'Tong hop'!$B$10:$P$19999,3,0))</f>
        <v/>
      </c>
      <c r="M441" s="309"/>
      <c r="N441" s="210">
        <f t="shared" si="2"/>
        <v>0</v>
      </c>
      <c r="O441" s="211"/>
      <c r="P441" s="212" t="str">
        <f>IF($J441="","",VLOOKUP($J441,'Tong hop'!$B$10:$L$19999,10,0))</f>
        <v/>
      </c>
      <c r="Q441" s="213" t="str">
        <f>IF($J441="","",VLOOKUP($J441,'Tong hop'!$B$10:$L$19999,11,0))</f>
        <v/>
      </c>
      <c r="R441" s="214"/>
      <c r="S441" s="214"/>
      <c r="T441" s="214"/>
      <c r="U441" s="214"/>
      <c r="V441" s="214"/>
      <c r="W441" s="214"/>
      <c r="X441" s="214"/>
      <c r="Y441" s="214"/>
      <c r="Z441" s="214"/>
    </row>
    <row r="442" ht="18.75" customHeight="1">
      <c r="A442" s="214"/>
      <c r="B442" s="306"/>
      <c r="C442" s="307"/>
      <c r="D442" s="307"/>
      <c r="E442" s="205" t="str">
        <f>IF($D442="","",VLOOKUP($D442,DMKH!$A$6:$D$20000,2,0))</f>
        <v/>
      </c>
      <c r="F442" s="205" t="str">
        <f>IF($D442="","",VLOOKUP($D442,DMKH!$A$6:$D$20000,3,0))</f>
        <v/>
      </c>
      <c r="G442" s="205" t="str">
        <f>IF($D442="","",VLOOKUP($D442,DMKH!$A$6:$D$20000,4,0))</f>
        <v/>
      </c>
      <c r="H442" s="308"/>
      <c r="I442" s="308"/>
      <c r="J442" s="214"/>
      <c r="K442" s="205" t="str">
        <f>IF($J442="","",VLOOKUP($J442,'Tong hop'!$B$10:$P$19999,2,0))</f>
        <v/>
      </c>
      <c r="L442" s="208" t="str">
        <f>IF($J442="","",VLOOKUP($J442,'Tong hop'!$B$10:$P$19999,3,0))</f>
        <v/>
      </c>
      <c r="M442" s="309"/>
      <c r="N442" s="210">
        <f t="shared" si="2"/>
        <v>0</v>
      </c>
      <c r="O442" s="211"/>
      <c r="P442" s="212" t="str">
        <f>IF($J442="","",VLOOKUP($J442,'Tong hop'!$B$10:$L$19999,10,0))</f>
        <v/>
      </c>
      <c r="Q442" s="213" t="str">
        <f>IF($J442="","",VLOOKUP($J442,'Tong hop'!$B$10:$L$19999,11,0))</f>
        <v/>
      </c>
      <c r="R442" s="214"/>
      <c r="S442" s="214"/>
      <c r="T442" s="214"/>
      <c r="U442" s="214"/>
      <c r="V442" s="214"/>
      <c r="W442" s="214"/>
      <c r="X442" s="214"/>
      <c r="Y442" s="214"/>
      <c r="Z442" s="214"/>
    </row>
    <row r="443" ht="18.75" customHeight="1">
      <c r="A443" s="214"/>
      <c r="B443" s="306"/>
      <c r="C443" s="307"/>
      <c r="D443" s="307"/>
      <c r="E443" s="205" t="str">
        <f>IF($D443="","",VLOOKUP($D443,DMKH!$A$6:$D$20000,2,0))</f>
        <v/>
      </c>
      <c r="F443" s="205" t="str">
        <f>IF($D443="","",VLOOKUP($D443,DMKH!$A$6:$D$20000,3,0))</f>
        <v/>
      </c>
      <c r="G443" s="205" t="str">
        <f>IF($D443="","",VLOOKUP($D443,DMKH!$A$6:$D$20000,4,0))</f>
        <v/>
      </c>
      <c r="H443" s="308"/>
      <c r="I443" s="308"/>
      <c r="J443" s="214"/>
      <c r="K443" s="205" t="str">
        <f>IF($J443="","",VLOOKUP($J443,'Tong hop'!$B$10:$P$19999,2,0))</f>
        <v/>
      </c>
      <c r="L443" s="208" t="str">
        <f>IF($J443="","",VLOOKUP($J443,'Tong hop'!$B$10:$P$19999,3,0))</f>
        <v/>
      </c>
      <c r="M443" s="309"/>
      <c r="N443" s="210">
        <f t="shared" si="2"/>
        <v>0</v>
      </c>
      <c r="O443" s="211"/>
      <c r="P443" s="212" t="str">
        <f>IF($J443="","",VLOOKUP($J443,'Tong hop'!$B$10:$L$19999,10,0))</f>
        <v/>
      </c>
      <c r="Q443" s="213" t="str">
        <f>IF($J443="","",VLOOKUP($J443,'Tong hop'!$B$10:$L$19999,11,0))</f>
        <v/>
      </c>
      <c r="R443" s="214"/>
      <c r="S443" s="214"/>
      <c r="T443" s="214"/>
      <c r="U443" s="214"/>
      <c r="V443" s="214"/>
      <c r="W443" s="214"/>
      <c r="X443" s="214"/>
      <c r="Y443" s="214"/>
      <c r="Z443" s="214"/>
    </row>
    <row r="444" ht="18.75" customHeight="1">
      <c r="A444" s="214"/>
      <c r="B444" s="306"/>
      <c r="C444" s="307"/>
      <c r="D444" s="307"/>
      <c r="E444" s="205" t="str">
        <f>IF($D444="","",VLOOKUP($D444,DMKH!$A$6:$D$20000,2,0))</f>
        <v/>
      </c>
      <c r="F444" s="205" t="str">
        <f>IF($D444="","",VLOOKUP($D444,DMKH!$A$6:$D$20000,3,0))</f>
        <v/>
      </c>
      <c r="G444" s="205" t="str">
        <f>IF($D444="","",VLOOKUP($D444,DMKH!$A$6:$D$20000,4,0))</f>
        <v/>
      </c>
      <c r="H444" s="308"/>
      <c r="I444" s="308"/>
      <c r="J444" s="214"/>
      <c r="K444" s="205" t="str">
        <f>IF($J444="","",VLOOKUP($J444,'Tong hop'!$B$10:$P$19999,2,0))</f>
        <v/>
      </c>
      <c r="L444" s="208" t="str">
        <f>IF($J444="","",VLOOKUP($J444,'Tong hop'!$B$10:$P$19999,3,0))</f>
        <v/>
      </c>
      <c r="M444" s="309"/>
      <c r="N444" s="210">
        <f t="shared" si="2"/>
        <v>0</v>
      </c>
      <c r="O444" s="211"/>
      <c r="P444" s="212" t="str">
        <f>IF($J444="","",VLOOKUP($J444,'Tong hop'!$B$10:$L$19999,10,0))</f>
        <v/>
      </c>
      <c r="Q444" s="213" t="str">
        <f>IF($J444="","",VLOOKUP($J444,'Tong hop'!$B$10:$L$19999,11,0))</f>
        <v/>
      </c>
      <c r="R444" s="214"/>
      <c r="S444" s="214"/>
      <c r="T444" s="214"/>
      <c r="U444" s="214"/>
      <c r="V444" s="214"/>
      <c r="W444" s="214"/>
      <c r="X444" s="214"/>
      <c r="Y444" s="214"/>
      <c r="Z444" s="214"/>
    </row>
    <row r="445" ht="18.75" customHeight="1">
      <c r="A445" s="214"/>
      <c r="B445" s="306"/>
      <c r="C445" s="307"/>
      <c r="D445" s="307"/>
      <c r="E445" s="205" t="str">
        <f>IF($D445="","",VLOOKUP($D445,DMKH!$A$6:$D$20000,2,0))</f>
        <v/>
      </c>
      <c r="F445" s="205" t="str">
        <f>IF($D445="","",VLOOKUP($D445,DMKH!$A$6:$D$20000,3,0))</f>
        <v/>
      </c>
      <c r="G445" s="205" t="str">
        <f>IF($D445="","",VLOOKUP($D445,DMKH!$A$6:$D$20000,4,0))</f>
        <v/>
      </c>
      <c r="H445" s="308"/>
      <c r="I445" s="308"/>
      <c r="J445" s="214"/>
      <c r="K445" s="205" t="str">
        <f>IF($J445="","",VLOOKUP($J445,'Tong hop'!$B$10:$P$19999,2,0))</f>
        <v/>
      </c>
      <c r="L445" s="208" t="str">
        <f>IF($J445="","",VLOOKUP($J445,'Tong hop'!$B$10:$P$19999,3,0))</f>
        <v/>
      </c>
      <c r="M445" s="309"/>
      <c r="N445" s="210">
        <f t="shared" si="2"/>
        <v>0</v>
      </c>
      <c r="O445" s="211"/>
      <c r="P445" s="212" t="str">
        <f>IF($J445="","",VLOOKUP($J445,'Tong hop'!$B$10:$L$19999,10,0))</f>
        <v/>
      </c>
      <c r="Q445" s="213" t="str">
        <f>IF($J445="","",VLOOKUP($J445,'Tong hop'!$B$10:$L$19999,11,0))</f>
        <v/>
      </c>
      <c r="R445" s="214"/>
      <c r="S445" s="214"/>
      <c r="T445" s="214"/>
      <c r="U445" s="214"/>
      <c r="V445" s="214"/>
      <c r="W445" s="214"/>
      <c r="X445" s="214"/>
      <c r="Y445" s="214"/>
      <c r="Z445" s="214"/>
    </row>
    <row r="446" ht="18.75" customHeight="1">
      <c r="A446" s="214"/>
      <c r="B446" s="306"/>
      <c r="C446" s="307"/>
      <c r="D446" s="307"/>
      <c r="E446" s="205" t="str">
        <f>IF($D446="","",VLOOKUP($D446,DMKH!$A$6:$D$20000,2,0))</f>
        <v/>
      </c>
      <c r="F446" s="205" t="str">
        <f>IF($D446="","",VLOOKUP($D446,DMKH!$A$6:$D$20000,3,0))</f>
        <v/>
      </c>
      <c r="G446" s="205" t="str">
        <f>IF($D446="","",VLOOKUP($D446,DMKH!$A$6:$D$20000,4,0))</f>
        <v/>
      </c>
      <c r="H446" s="308"/>
      <c r="I446" s="308"/>
      <c r="J446" s="214"/>
      <c r="K446" s="205" t="str">
        <f>IF($J446="","",VLOOKUP($J446,'Tong hop'!$B$10:$P$19999,2,0))</f>
        <v/>
      </c>
      <c r="L446" s="208" t="str">
        <f>IF($J446="","",VLOOKUP($J446,'Tong hop'!$B$10:$P$19999,3,0))</f>
        <v/>
      </c>
      <c r="M446" s="309"/>
      <c r="N446" s="210">
        <f t="shared" si="2"/>
        <v>0</v>
      </c>
      <c r="O446" s="211"/>
      <c r="P446" s="212" t="str">
        <f>IF($J446="","",VLOOKUP($J446,'Tong hop'!$B$10:$L$19999,10,0))</f>
        <v/>
      </c>
      <c r="Q446" s="213" t="str">
        <f>IF($J446="","",VLOOKUP($J446,'Tong hop'!$B$10:$L$19999,11,0))</f>
        <v/>
      </c>
      <c r="R446" s="214"/>
      <c r="S446" s="214"/>
      <c r="T446" s="214"/>
      <c r="U446" s="214"/>
      <c r="V446" s="214"/>
      <c r="W446" s="214"/>
      <c r="X446" s="214"/>
      <c r="Y446" s="214"/>
      <c r="Z446" s="214"/>
    </row>
    <row r="447" ht="18.75" customHeight="1">
      <c r="A447" s="214"/>
      <c r="B447" s="306"/>
      <c r="C447" s="307"/>
      <c r="D447" s="307"/>
      <c r="E447" s="205" t="str">
        <f>IF($D447="","",VLOOKUP($D447,DMKH!$A$6:$D$20000,2,0))</f>
        <v/>
      </c>
      <c r="F447" s="205" t="str">
        <f>IF($D447="","",VLOOKUP($D447,DMKH!$A$6:$D$20000,3,0))</f>
        <v/>
      </c>
      <c r="G447" s="205" t="str">
        <f>IF($D447="","",VLOOKUP($D447,DMKH!$A$6:$D$20000,4,0))</f>
        <v/>
      </c>
      <c r="H447" s="308"/>
      <c r="I447" s="308"/>
      <c r="J447" s="214"/>
      <c r="K447" s="205" t="str">
        <f>IF($J447="","",VLOOKUP($J447,'Tong hop'!$B$10:$P$19999,2,0))</f>
        <v/>
      </c>
      <c r="L447" s="208" t="str">
        <f>IF($J447="","",VLOOKUP($J447,'Tong hop'!$B$10:$P$19999,3,0))</f>
        <v/>
      </c>
      <c r="M447" s="309"/>
      <c r="N447" s="210">
        <f t="shared" si="2"/>
        <v>0</v>
      </c>
      <c r="O447" s="211"/>
      <c r="P447" s="212" t="str">
        <f>IF($J447="","",VLOOKUP($J447,'Tong hop'!$B$10:$L$19999,10,0))</f>
        <v/>
      </c>
      <c r="Q447" s="213" t="str">
        <f>IF($J447="","",VLOOKUP($J447,'Tong hop'!$B$10:$L$19999,11,0))</f>
        <v/>
      </c>
      <c r="R447" s="214"/>
      <c r="S447" s="214"/>
      <c r="T447" s="214"/>
      <c r="U447" s="214"/>
      <c r="V447" s="214"/>
      <c r="W447" s="214"/>
      <c r="X447" s="214"/>
      <c r="Y447" s="214"/>
      <c r="Z447" s="214"/>
    </row>
    <row r="448" ht="18.75" customHeight="1">
      <c r="A448" s="214"/>
      <c r="B448" s="306"/>
      <c r="C448" s="307"/>
      <c r="D448" s="307"/>
      <c r="E448" s="205" t="str">
        <f>IF($D448="","",VLOOKUP($D448,DMKH!$A$6:$D$20000,2,0))</f>
        <v/>
      </c>
      <c r="F448" s="205" t="str">
        <f>IF($D448="","",VLOOKUP($D448,DMKH!$A$6:$D$20000,3,0))</f>
        <v/>
      </c>
      <c r="G448" s="205" t="str">
        <f>IF($D448="","",VLOOKUP($D448,DMKH!$A$6:$D$20000,4,0))</f>
        <v/>
      </c>
      <c r="H448" s="308"/>
      <c r="I448" s="308"/>
      <c r="J448" s="214"/>
      <c r="K448" s="205" t="str">
        <f>IF($J448="","",VLOOKUP($J448,'Tong hop'!$B$10:$P$19999,2,0))</f>
        <v/>
      </c>
      <c r="L448" s="208" t="str">
        <f>IF($J448="","",VLOOKUP($J448,'Tong hop'!$B$10:$P$19999,3,0))</f>
        <v/>
      </c>
      <c r="M448" s="309"/>
      <c r="N448" s="210">
        <f t="shared" si="2"/>
        <v>0</v>
      </c>
      <c r="O448" s="211"/>
      <c r="P448" s="212" t="str">
        <f>IF($J448="","",VLOOKUP($J448,'Tong hop'!$B$10:$L$19999,10,0))</f>
        <v/>
      </c>
      <c r="Q448" s="213" t="str">
        <f>IF($J448="","",VLOOKUP($J448,'Tong hop'!$B$10:$L$19999,11,0))</f>
        <v/>
      </c>
      <c r="R448" s="214"/>
      <c r="S448" s="214"/>
      <c r="T448" s="214"/>
      <c r="U448" s="214"/>
      <c r="V448" s="214"/>
      <c r="W448" s="214"/>
      <c r="X448" s="214"/>
      <c r="Y448" s="214"/>
      <c r="Z448" s="214"/>
    </row>
    <row r="449" ht="18.75" customHeight="1">
      <c r="A449" s="214"/>
      <c r="B449" s="306"/>
      <c r="C449" s="307"/>
      <c r="D449" s="307"/>
      <c r="E449" s="205" t="str">
        <f>IF($D449="","",VLOOKUP($D449,DMKH!$A$6:$D$20000,2,0))</f>
        <v/>
      </c>
      <c r="F449" s="205" t="str">
        <f>IF($D449="","",VLOOKUP($D449,DMKH!$A$6:$D$20000,3,0))</f>
        <v/>
      </c>
      <c r="G449" s="205" t="str">
        <f>IF($D449="","",VLOOKUP($D449,DMKH!$A$6:$D$20000,4,0))</f>
        <v/>
      </c>
      <c r="H449" s="308"/>
      <c r="I449" s="308"/>
      <c r="J449" s="214"/>
      <c r="K449" s="205" t="str">
        <f>IF($J449="","",VLOOKUP($J449,'Tong hop'!$B$10:$P$19999,2,0))</f>
        <v/>
      </c>
      <c r="L449" s="208" t="str">
        <f>IF($J449="","",VLOOKUP($J449,'Tong hop'!$B$10:$P$19999,3,0))</f>
        <v/>
      </c>
      <c r="M449" s="309"/>
      <c r="N449" s="210">
        <f t="shared" si="2"/>
        <v>0</v>
      </c>
      <c r="O449" s="211"/>
      <c r="P449" s="212" t="str">
        <f>IF($J449="","",VLOOKUP($J449,'Tong hop'!$B$10:$L$19999,10,0))</f>
        <v/>
      </c>
      <c r="Q449" s="213" t="str">
        <f>IF($J449="","",VLOOKUP($J449,'Tong hop'!$B$10:$L$19999,11,0))</f>
        <v/>
      </c>
      <c r="R449" s="214"/>
      <c r="S449" s="214"/>
      <c r="T449" s="214"/>
      <c r="U449" s="214"/>
      <c r="V449" s="214"/>
      <c r="W449" s="214"/>
      <c r="X449" s="214"/>
      <c r="Y449" s="214"/>
      <c r="Z449" s="214"/>
    </row>
    <row r="450" ht="18.75" customHeight="1">
      <c r="A450" s="214"/>
      <c r="B450" s="306"/>
      <c r="C450" s="307"/>
      <c r="D450" s="307"/>
      <c r="E450" s="205" t="str">
        <f>IF($D450="","",VLOOKUP($D450,DMKH!$A$6:$D$20000,2,0))</f>
        <v/>
      </c>
      <c r="F450" s="205" t="str">
        <f>IF($D450="","",VLOOKUP($D450,DMKH!$A$6:$D$20000,3,0))</f>
        <v/>
      </c>
      <c r="G450" s="205" t="str">
        <f>IF($D450="","",VLOOKUP($D450,DMKH!$A$6:$D$20000,4,0))</f>
        <v/>
      </c>
      <c r="H450" s="308"/>
      <c r="I450" s="308"/>
      <c r="J450" s="214"/>
      <c r="K450" s="205" t="str">
        <f>IF($J450="","",VLOOKUP($J450,'Tong hop'!$B$10:$P$19999,2,0))</f>
        <v/>
      </c>
      <c r="L450" s="208" t="str">
        <f>IF($J450="","",VLOOKUP($J450,'Tong hop'!$B$10:$P$19999,3,0))</f>
        <v/>
      </c>
      <c r="M450" s="309"/>
      <c r="N450" s="210">
        <f t="shared" si="2"/>
        <v>0</v>
      </c>
      <c r="O450" s="211"/>
      <c r="P450" s="212" t="str">
        <f>IF($J450="","",VLOOKUP($J450,'Tong hop'!$B$10:$L$19999,10,0))</f>
        <v/>
      </c>
      <c r="Q450" s="213" t="str">
        <f>IF($J450="","",VLOOKUP($J450,'Tong hop'!$B$10:$L$19999,11,0))</f>
        <v/>
      </c>
      <c r="R450" s="214"/>
      <c r="S450" s="214"/>
      <c r="T450" s="214"/>
      <c r="U450" s="214"/>
      <c r="V450" s="214"/>
      <c r="W450" s="214"/>
      <c r="X450" s="214"/>
      <c r="Y450" s="214"/>
      <c r="Z450" s="214"/>
    </row>
    <row r="451" ht="18.75" customHeight="1">
      <c r="A451" s="214"/>
      <c r="B451" s="306"/>
      <c r="C451" s="307"/>
      <c r="D451" s="307"/>
      <c r="E451" s="205" t="str">
        <f>IF($D451="","",VLOOKUP($D451,DMKH!$A$6:$D$20000,2,0))</f>
        <v/>
      </c>
      <c r="F451" s="205" t="str">
        <f>IF($D451="","",VLOOKUP($D451,DMKH!$A$6:$D$20000,3,0))</f>
        <v/>
      </c>
      <c r="G451" s="205" t="str">
        <f>IF($D451="","",VLOOKUP($D451,DMKH!$A$6:$D$20000,4,0))</f>
        <v/>
      </c>
      <c r="H451" s="308"/>
      <c r="I451" s="308"/>
      <c r="J451" s="214"/>
      <c r="K451" s="205" t="str">
        <f>IF($J451="","",VLOOKUP($J451,'Tong hop'!$B$10:$P$19999,2,0))</f>
        <v/>
      </c>
      <c r="L451" s="208" t="str">
        <f>IF($J451="","",VLOOKUP($J451,'Tong hop'!$B$10:$P$19999,3,0))</f>
        <v/>
      </c>
      <c r="M451" s="309"/>
      <c r="N451" s="210">
        <f t="shared" si="2"/>
        <v>0</v>
      </c>
      <c r="O451" s="211"/>
      <c r="P451" s="212" t="str">
        <f>IF($J451="","",VLOOKUP($J451,'Tong hop'!$B$10:$L$19999,10,0))</f>
        <v/>
      </c>
      <c r="Q451" s="213" t="str">
        <f>IF($J451="","",VLOOKUP($J451,'Tong hop'!$B$10:$L$19999,11,0))</f>
        <v/>
      </c>
      <c r="R451" s="214"/>
      <c r="S451" s="214"/>
      <c r="T451" s="214"/>
      <c r="U451" s="214"/>
      <c r="V451" s="214"/>
      <c r="W451" s="214"/>
      <c r="X451" s="214"/>
      <c r="Y451" s="214"/>
      <c r="Z451" s="214"/>
    </row>
    <row r="452" ht="18.75" customHeight="1">
      <c r="A452" s="214"/>
      <c r="B452" s="306"/>
      <c r="C452" s="307"/>
      <c r="D452" s="307"/>
      <c r="E452" s="205" t="str">
        <f>IF($D452="","",VLOOKUP($D452,DMKH!$A$6:$D$20000,2,0))</f>
        <v/>
      </c>
      <c r="F452" s="205" t="str">
        <f>IF($D452="","",VLOOKUP($D452,DMKH!$A$6:$D$20000,3,0))</f>
        <v/>
      </c>
      <c r="G452" s="205" t="str">
        <f>IF($D452="","",VLOOKUP($D452,DMKH!$A$6:$D$20000,4,0))</f>
        <v/>
      </c>
      <c r="H452" s="308"/>
      <c r="I452" s="308"/>
      <c r="J452" s="214"/>
      <c r="K452" s="205" t="str">
        <f>IF($J452="","",VLOOKUP($J452,'Tong hop'!$B$10:$P$19999,2,0))</f>
        <v/>
      </c>
      <c r="L452" s="208" t="str">
        <f>IF($J452="","",VLOOKUP($J452,'Tong hop'!$B$10:$P$19999,3,0))</f>
        <v/>
      </c>
      <c r="M452" s="309"/>
      <c r="N452" s="210">
        <f t="shared" si="2"/>
        <v>0</v>
      </c>
      <c r="O452" s="211"/>
      <c r="P452" s="212" t="str">
        <f>IF($J452="","",VLOOKUP($J452,'Tong hop'!$B$10:$L$19999,10,0))</f>
        <v/>
      </c>
      <c r="Q452" s="213" t="str">
        <f>IF($J452="","",VLOOKUP($J452,'Tong hop'!$B$10:$L$19999,11,0))</f>
        <v/>
      </c>
      <c r="R452" s="214"/>
      <c r="S452" s="214"/>
      <c r="T452" s="214"/>
      <c r="U452" s="214"/>
      <c r="V452" s="214"/>
      <c r="W452" s="214"/>
      <c r="X452" s="214"/>
      <c r="Y452" s="214"/>
      <c r="Z452" s="214"/>
    </row>
    <row r="453" ht="18.75" customHeight="1">
      <c r="A453" s="214"/>
      <c r="B453" s="306"/>
      <c r="C453" s="307"/>
      <c r="D453" s="307"/>
      <c r="E453" s="205" t="str">
        <f>IF($D453="","",VLOOKUP($D453,DMKH!$A$6:$D$20000,2,0))</f>
        <v/>
      </c>
      <c r="F453" s="205" t="str">
        <f>IF($D453="","",VLOOKUP($D453,DMKH!$A$6:$D$20000,3,0))</f>
        <v/>
      </c>
      <c r="G453" s="205" t="str">
        <f>IF($D453="","",VLOOKUP($D453,DMKH!$A$6:$D$20000,4,0))</f>
        <v/>
      </c>
      <c r="H453" s="308"/>
      <c r="I453" s="308"/>
      <c r="J453" s="214"/>
      <c r="K453" s="205" t="str">
        <f>IF($J453="","",VLOOKUP($J453,'Tong hop'!$B$10:$P$19999,2,0))</f>
        <v/>
      </c>
      <c r="L453" s="208" t="str">
        <f>IF($J453="","",VLOOKUP($J453,'Tong hop'!$B$10:$P$19999,3,0))</f>
        <v/>
      </c>
      <c r="M453" s="309"/>
      <c r="N453" s="210">
        <f t="shared" si="2"/>
        <v>0</v>
      </c>
      <c r="O453" s="211"/>
      <c r="P453" s="212" t="str">
        <f>IF($J453="","",VLOOKUP($J453,'Tong hop'!$B$10:$L$19999,10,0))</f>
        <v/>
      </c>
      <c r="Q453" s="213" t="str">
        <f>IF($J453="","",VLOOKUP($J453,'Tong hop'!$B$10:$L$19999,11,0))</f>
        <v/>
      </c>
      <c r="R453" s="214"/>
      <c r="S453" s="214"/>
      <c r="T453" s="214"/>
      <c r="U453" s="214"/>
      <c r="V453" s="214"/>
      <c r="W453" s="214"/>
      <c r="X453" s="214"/>
      <c r="Y453" s="214"/>
      <c r="Z453" s="214"/>
    </row>
    <row r="454" ht="18.75" customHeight="1">
      <c r="A454" s="214"/>
      <c r="B454" s="306"/>
      <c r="C454" s="307"/>
      <c r="D454" s="307"/>
      <c r="E454" s="205" t="str">
        <f>IF($D454="","",VLOOKUP($D454,DMKH!$A$6:$D$20000,2,0))</f>
        <v/>
      </c>
      <c r="F454" s="205" t="str">
        <f>IF($D454="","",VLOOKUP($D454,DMKH!$A$6:$D$20000,3,0))</f>
        <v/>
      </c>
      <c r="G454" s="205" t="str">
        <f>IF($D454="","",VLOOKUP($D454,DMKH!$A$6:$D$20000,4,0))</f>
        <v/>
      </c>
      <c r="H454" s="308"/>
      <c r="I454" s="308"/>
      <c r="J454" s="214"/>
      <c r="K454" s="205" t="str">
        <f>IF($J454="","",VLOOKUP($J454,'Tong hop'!$B$10:$P$19999,2,0))</f>
        <v/>
      </c>
      <c r="L454" s="208" t="str">
        <f>IF($J454="","",VLOOKUP($J454,'Tong hop'!$B$10:$P$19999,3,0))</f>
        <v/>
      </c>
      <c r="M454" s="309"/>
      <c r="N454" s="210">
        <f t="shared" si="2"/>
        <v>0</v>
      </c>
      <c r="O454" s="211"/>
      <c r="P454" s="212" t="str">
        <f>IF($J454="","",VLOOKUP($J454,'Tong hop'!$B$10:$L$19999,10,0))</f>
        <v/>
      </c>
      <c r="Q454" s="213" t="str">
        <f>IF($J454="","",VLOOKUP($J454,'Tong hop'!$B$10:$L$19999,11,0))</f>
        <v/>
      </c>
      <c r="R454" s="214"/>
      <c r="S454" s="214"/>
      <c r="T454" s="214"/>
      <c r="U454" s="214"/>
      <c r="V454" s="214"/>
      <c r="W454" s="214"/>
      <c r="X454" s="214"/>
      <c r="Y454" s="214"/>
      <c r="Z454" s="214"/>
    </row>
    <row r="455" ht="18.75" customHeight="1">
      <c r="A455" s="214"/>
      <c r="B455" s="306"/>
      <c r="C455" s="307"/>
      <c r="D455" s="307"/>
      <c r="E455" s="205" t="str">
        <f>IF($D455="","",VLOOKUP($D455,DMKH!$A$6:$D$20000,2,0))</f>
        <v/>
      </c>
      <c r="F455" s="205" t="str">
        <f>IF($D455="","",VLOOKUP($D455,DMKH!$A$6:$D$20000,3,0))</f>
        <v/>
      </c>
      <c r="G455" s="205" t="str">
        <f>IF($D455="","",VLOOKUP($D455,DMKH!$A$6:$D$20000,4,0))</f>
        <v/>
      </c>
      <c r="H455" s="308"/>
      <c r="I455" s="308"/>
      <c r="J455" s="214"/>
      <c r="K455" s="205" t="str">
        <f>IF($J455="","",VLOOKUP($J455,'Tong hop'!$B$10:$P$19999,2,0))</f>
        <v/>
      </c>
      <c r="L455" s="208" t="str">
        <f>IF($J455="","",VLOOKUP($J455,'Tong hop'!$B$10:$P$19999,3,0))</f>
        <v/>
      </c>
      <c r="M455" s="309"/>
      <c r="N455" s="210">
        <f t="shared" si="2"/>
        <v>0</v>
      </c>
      <c r="O455" s="211"/>
      <c r="P455" s="212" t="str">
        <f>IF($J455="","",VLOOKUP($J455,'Tong hop'!$B$10:$L$19999,10,0))</f>
        <v/>
      </c>
      <c r="Q455" s="213" t="str">
        <f>IF($J455="","",VLOOKUP($J455,'Tong hop'!$B$10:$L$19999,11,0))</f>
        <v/>
      </c>
      <c r="R455" s="214"/>
      <c r="S455" s="214"/>
      <c r="T455" s="214"/>
      <c r="U455" s="214"/>
      <c r="V455" s="214"/>
      <c r="W455" s="214"/>
      <c r="X455" s="214"/>
      <c r="Y455" s="214"/>
      <c r="Z455" s="214"/>
    </row>
    <row r="456" ht="18.75" customHeight="1">
      <c r="A456" s="214"/>
      <c r="B456" s="306"/>
      <c r="C456" s="307"/>
      <c r="D456" s="307"/>
      <c r="E456" s="205" t="str">
        <f>IF($D456="","",VLOOKUP($D456,DMKH!$A$6:$D$20000,2,0))</f>
        <v/>
      </c>
      <c r="F456" s="205" t="str">
        <f>IF($D456="","",VLOOKUP($D456,DMKH!$A$6:$D$20000,3,0))</f>
        <v/>
      </c>
      <c r="G456" s="205" t="str">
        <f>IF($D456="","",VLOOKUP($D456,DMKH!$A$6:$D$20000,4,0))</f>
        <v/>
      </c>
      <c r="H456" s="308"/>
      <c r="I456" s="308"/>
      <c r="J456" s="214"/>
      <c r="K456" s="205" t="str">
        <f>IF($J456="","",VLOOKUP($J456,'Tong hop'!$B$10:$P$19999,2,0))</f>
        <v/>
      </c>
      <c r="L456" s="208" t="str">
        <f>IF($J456="","",VLOOKUP($J456,'Tong hop'!$B$10:$P$19999,3,0))</f>
        <v/>
      </c>
      <c r="M456" s="309"/>
      <c r="N456" s="210">
        <f t="shared" si="2"/>
        <v>0</v>
      </c>
      <c r="O456" s="211"/>
      <c r="P456" s="212" t="str">
        <f>IF($J456="","",VLOOKUP($J456,'Tong hop'!$B$10:$L$19999,10,0))</f>
        <v/>
      </c>
      <c r="Q456" s="213" t="str">
        <f>IF($J456="","",VLOOKUP($J456,'Tong hop'!$B$10:$L$19999,11,0))</f>
        <v/>
      </c>
      <c r="R456" s="214"/>
      <c r="S456" s="214"/>
      <c r="T456" s="214"/>
      <c r="U456" s="214"/>
      <c r="V456" s="214"/>
      <c r="W456" s="214"/>
      <c r="X456" s="214"/>
      <c r="Y456" s="214"/>
      <c r="Z456" s="214"/>
    </row>
    <row r="457" ht="18.75" customHeight="1">
      <c r="A457" s="214"/>
      <c r="B457" s="306"/>
      <c r="C457" s="307"/>
      <c r="D457" s="307"/>
      <c r="E457" s="205" t="str">
        <f>IF($D457="","",VLOOKUP($D457,DMKH!$A$6:$D$20000,2,0))</f>
        <v/>
      </c>
      <c r="F457" s="205" t="str">
        <f>IF($D457="","",VLOOKUP($D457,DMKH!$A$6:$D$20000,3,0))</f>
        <v/>
      </c>
      <c r="G457" s="205" t="str">
        <f>IF($D457="","",VLOOKUP($D457,DMKH!$A$6:$D$20000,4,0))</f>
        <v/>
      </c>
      <c r="H457" s="308"/>
      <c r="I457" s="308"/>
      <c r="J457" s="214"/>
      <c r="K457" s="205" t="str">
        <f>IF($J457="","",VLOOKUP($J457,'Tong hop'!$B$10:$P$19999,2,0))</f>
        <v/>
      </c>
      <c r="L457" s="208" t="str">
        <f>IF($J457="","",VLOOKUP($J457,'Tong hop'!$B$10:$P$19999,3,0))</f>
        <v/>
      </c>
      <c r="M457" s="309"/>
      <c r="N457" s="210">
        <f t="shared" si="2"/>
        <v>0</v>
      </c>
      <c r="O457" s="211"/>
      <c r="P457" s="212" t="str">
        <f>IF($J457="","",VLOOKUP($J457,'Tong hop'!$B$10:$L$19999,10,0))</f>
        <v/>
      </c>
      <c r="Q457" s="213" t="str">
        <f>IF($J457="","",VLOOKUP($J457,'Tong hop'!$B$10:$L$19999,11,0))</f>
        <v/>
      </c>
      <c r="R457" s="214"/>
      <c r="S457" s="214"/>
      <c r="T457" s="214"/>
      <c r="U457" s="214"/>
      <c r="V457" s="214"/>
      <c r="W457" s="214"/>
      <c r="X457" s="214"/>
      <c r="Y457" s="214"/>
      <c r="Z457" s="214"/>
    </row>
    <row r="458" ht="18.75" customHeight="1">
      <c r="A458" s="214"/>
      <c r="B458" s="306"/>
      <c r="C458" s="307"/>
      <c r="D458" s="307"/>
      <c r="E458" s="205" t="str">
        <f>IF($D458="","",VLOOKUP($D458,DMKH!$A$6:$D$20000,2,0))</f>
        <v/>
      </c>
      <c r="F458" s="205" t="str">
        <f>IF($D458="","",VLOOKUP($D458,DMKH!$A$6:$D$20000,3,0))</f>
        <v/>
      </c>
      <c r="G458" s="205" t="str">
        <f>IF($D458="","",VLOOKUP($D458,DMKH!$A$6:$D$20000,4,0))</f>
        <v/>
      </c>
      <c r="H458" s="308"/>
      <c r="I458" s="308"/>
      <c r="J458" s="214"/>
      <c r="K458" s="205" t="str">
        <f>IF($J458="","",VLOOKUP($J458,'Tong hop'!$B$10:$P$19999,2,0))</f>
        <v/>
      </c>
      <c r="L458" s="208" t="str">
        <f>IF($J458="","",VLOOKUP($J458,'Tong hop'!$B$10:$P$19999,3,0))</f>
        <v/>
      </c>
      <c r="M458" s="309"/>
      <c r="N458" s="210">
        <f t="shared" si="2"/>
        <v>0</v>
      </c>
      <c r="O458" s="211"/>
      <c r="P458" s="212" t="str">
        <f>IF($J458="","",VLOOKUP($J458,'Tong hop'!$B$10:$L$19999,10,0))</f>
        <v/>
      </c>
      <c r="Q458" s="213" t="str">
        <f>IF($J458="","",VLOOKUP($J458,'Tong hop'!$B$10:$L$19999,11,0))</f>
        <v/>
      </c>
      <c r="R458" s="214"/>
      <c r="S458" s="214"/>
      <c r="T458" s="214"/>
      <c r="U458" s="214"/>
      <c r="V458" s="214"/>
      <c r="W458" s="214"/>
      <c r="X458" s="214"/>
      <c r="Y458" s="214"/>
      <c r="Z458" s="214"/>
    </row>
    <row r="459" ht="18.75" customHeight="1">
      <c r="A459" s="214"/>
      <c r="B459" s="306"/>
      <c r="C459" s="307"/>
      <c r="D459" s="307"/>
      <c r="E459" s="205" t="str">
        <f>IF($D459="","",VLOOKUP($D459,DMKH!$A$6:$D$20000,2,0))</f>
        <v/>
      </c>
      <c r="F459" s="205" t="str">
        <f>IF($D459="","",VLOOKUP($D459,DMKH!$A$6:$D$20000,3,0))</f>
        <v/>
      </c>
      <c r="G459" s="205" t="str">
        <f>IF($D459="","",VLOOKUP($D459,DMKH!$A$6:$D$20000,4,0))</f>
        <v/>
      </c>
      <c r="H459" s="308"/>
      <c r="I459" s="308"/>
      <c r="J459" s="214"/>
      <c r="K459" s="205" t="str">
        <f>IF($J459="","",VLOOKUP($J459,'Tong hop'!$B$10:$P$19999,2,0))</f>
        <v/>
      </c>
      <c r="L459" s="208" t="str">
        <f>IF($J459="","",VLOOKUP($J459,'Tong hop'!$B$10:$P$19999,3,0))</f>
        <v/>
      </c>
      <c r="M459" s="309"/>
      <c r="N459" s="210">
        <f t="shared" si="2"/>
        <v>0</v>
      </c>
      <c r="O459" s="211"/>
      <c r="P459" s="212" t="str">
        <f>IF($J459="","",VLOOKUP($J459,'Tong hop'!$B$10:$L$19999,10,0))</f>
        <v/>
      </c>
      <c r="Q459" s="213" t="str">
        <f>IF($J459="","",VLOOKUP($J459,'Tong hop'!$B$10:$L$19999,11,0))</f>
        <v/>
      </c>
      <c r="R459" s="214"/>
      <c r="S459" s="214"/>
      <c r="T459" s="214"/>
      <c r="U459" s="214"/>
      <c r="V459" s="214"/>
      <c r="W459" s="214"/>
      <c r="X459" s="214"/>
      <c r="Y459" s="214"/>
      <c r="Z459" s="214"/>
    </row>
    <row r="460" ht="18.75" customHeight="1">
      <c r="A460" s="214"/>
      <c r="B460" s="306"/>
      <c r="C460" s="307"/>
      <c r="D460" s="307"/>
      <c r="E460" s="205" t="str">
        <f>IF($D460="","",VLOOKUP($D460,DMKH!$A$6:$D$20000,2,0))</f>
        <v/>
      </c>
      <c r="F460" s="205" t="str">
        <f>IF($D460="","",VLOOKUP($D460,DMKH!$A$6:$D$20000,3,0))</f>
        <v/>
      </c>
      <c r="G460" s="205" t="str">
        <f>IF($D460="","",VLOOKUP($D460,DMKH!$A$6:$D$20000,4,0))</f>
        <v/>
      </c>
      <c r="H460" s="308"/>
      <c r="I460" s="308"/>
      <c r="J460" s="214"/>
      <c r="K460" s="205" t="str">
        <f>IF($J460="","",VLOOKUP($J460,'Tong hop'!$B$10:$P$19999,2,0))</f>
        <v/>
      </c>
      <c r="L460" s="208" t="str">
        <f>IF($J460="","",VLOOKUP($J460,'Tong hop'!$B$10:$P$19999,3,0))</f>
        <v/>
      </c>
      <c r="M460" s="309"/>
      <c r="N460" s="210">
        <f t="shared" si="2"/>
        <v>0</v>
      </c>
      <c r="O460" s="211"/>
      <c r="P460" s="212" t="str">
        <f>IF($J460="","",VLOOKUP($J460,'Tong hop'!$B$10:$L$19999,10,0))</f>
        <v/>
      </c>
      <c r="Q460" s="213" t="str">
        <f>IF($J460="","",VLOOKUP($J460,'Tong hop'!$B$10:$L$19999,11,0))</f>
        <v/>
      </c>
      <c r="R460" s="214"/>
      <c r="S460" s="214"/>
      <c r="T460" s="214"/>
      <c r="U460" s="214"/>
      <c r="V460" s="214"/>
      <c r="W460" s="214"/>
      <c r="X460" s="214"/>
      <c r="Y460" s="214"/>
      <c r="Z460" s="214"/>
    </row>
    <row r="461" ht="18.75" customHeight="1">
      <c r="A461" s="214"/>
      <c r="B461" s="306"/>
      <c r="C461" s="307"/>
      <c r="D461" s="307"/>
      <c r="E461" s="205" t="str">
        <f>IF($D461="","",VLOOKUP($D461,DMKH!$A$6:$D$20000,2,0))</f>
        <v/>
      </c>
      <c r="F461" s="205" t="str">
        <f>IF($D461="","",VLOOKUP($D461,DMKH!$A$6:$D$20000,3,0))</f>
        <v/>
      </c>
      <c r="G461" s="205" t="str">
        <f>IF($D461="","",VLOOKUP($D461,DMKH!$A$6:$D$20000,4,0))</f>
        <v/>
      </c>
      <c r="H461" s="308"/>
      <c r="I461" s="308"/>
      <c r="J461" s="214"/>
      <c r="K461" s="205" t="str">
        <f>IF($J461="","",VLOOKUP($J461,'Tong hop'!$B$10:$P$19999,2,0))</f>
        <v/>
      </c>
      <c r="L461" s="208" t="str">
        <f>IF($J461="","",VLOOKUP($J461,'Tong hop'!$B$10:$P$19999,3,0))</f>
        <v/>
      </c>
      <c r="M461" s="309"/>
      <c r="N461" s="210">
        <f t="shared" si="2"/>
        <v>0</v>
      </c>
      <c r="O461" s="211"/>
      <c r="P461" s="212" t="str">
        <f>IF($J461="","",VLOOKUP($J461,'Tong hop'!$B$10:$L$19999,10,0))</f>
        <v/>
      </c>
      <c r="Q461" s="213" t="str">
        <f>IF($J461="","",VLOOKUP($J461,'Tong hop'!$B$10:$L$19999,11,0))</f>
        <v/>
      </c>
      <c r="R461" s="214"/>
      <c r="S461" s="214"/>
      <c r="T461" s="214"/>
      <c r="U461" s="214"/>
      <c r="V461" s="214"/>
      <c r="W461" s="214"/>
      <c r="X461" s="214"/>
      <c r="Y461" s="214"/>
      <c r="Z461" s="214"/>
    </row>
    <row r="462" ht="18.75" customHeight="1">
      <c r="A462" s="214"/>
      <c r="B462" s="306"/>
      <c r="C462" s="307"/>
      <c r="D462" s="307"/>
      <c r="E462" s="205" t="str">
        <f>IF($D462="","",VLOOKUP($D462,DMKH!$A$6:$D$20000,2,0))</f>
        <v/>
      </c>
      <c r="F462" s="205" t="str">
        <f>IF($D462="","",VLOOKUP($D462,DMKH!$A$6:$D$20000,3,0))</f>
        <v/>
      </c>
      <c r="G462" s="205" t="str">
        <f>IF($D462="","",VLOOKUP($D462,DMKH!$A$6:$D$20000,4,0))</f>
        <v/>
      </c>
      <c r="H462" s="308"/>
      <c r="I462" s="308"/>
      <c r="J462" s="214"/>
      <c r="K462" s="205" t="str">
        <f>IF($J462="","",VLOOKUP($J462,'Tong hop'!$B$10:$P$19999,2,0))</f>
        <v/>
      </c>
      <c r="L462" s="208" t="str">
        <f>IF($J462="","",VLOOKUP($J462,'Tong hop'!$B$10:$P$19999,3,0))</f>
        <v/>
      </c>
      <c r="M462" s="309"/>
      <c r="N462" s="210">
        <f t="shared" si="2"/>
        <v>0</v>
      </c>
      <c r="O462" s="211"/>
      <c r="P462" s="212" t="str">
        <f>IF($J462="","",VLOOKUP($J462,'Tong hop'!$B$10:$L$19999,10,0))</f>
        <v/>
      </c>
      <c r="Q462" s="213" t="str">
        <f>IF($J462="","",VLOOKUP($J462,'Tong hop'!$B$10:$L$19999,11,0))</f>
        <v/>
      </c>
      <c r="R462" s="214"/>
      <c r="S462" s="214"/>
      <c r="T462" s="214"/>
      <c r="U462" s="214"/>
      <c r="V462" s="214"/>
      <c r="W462" s="214"/>
      <c r="X462" s="214"/>
      <c r="Y462" s="214"/>
      <c r="Z462" s="214"/>
    </row>
    <row r="463" ht="18.75" customHeight="1">
      <c r="A463" s="214"/>
      <c r="B463" s="306"/>
      <c r="C463" s="307"/>
      <c r="D463" s="307"/>
      <c r="E463" s="205" t="str">
        <f>IF($D463="","",VLOOKUP($D463,DMKH!$A$6:$D$20000,2,0))</f>
        <v/>
      </c>
      <c r="F463" s="205" t="str">
        <f>IF($D463="","",VLOOKUP($D463,DMKH!$A$6:$D$20000,3,0))</f>
        <v/>
      </c>
      <c r="G463" s="205" t="str">
        <f>IF($D463="","",VLOOKUP($D463,DMKH!$A$6:$D$20000,4,0))</f>
        <v/>
      </c>
      <c r="H463" s="308"/>
      <c r="I463" s="308"/>
      <c r="J463" s="214"/>
      <c r="K463" s="205" t="str">
        <f>IF($J463="","",VLOOKUP($J463,'Tong hop'!$B$10:$P$19999,2,0))</f>
        <v/>
      </c>
      <c r="L463" s="208" t="str">
        <f>IF($J463="","",VLOOKUP($J463,'Tong hop'!$B$10:$P$19999,3,0))</f>
        <v/>
      </c>
      <c r="M463" s="309"/>
      <c r="N463" s="210">
        <f t="shared" si="2"/>
        <v>0</v>
      </c>
      <c r="O463" s="211"/>
      <c r="P463" s="212" t="str">
        <f>IF($J463="","",VLOOKUP($J463,'Tong hop'!$B$10:$L$19999,10,0))</f>
        <v/>
      </c>
      <c r="Q463" s="213" t="str">
        <f>IF($J463="","",VLOOKUP($J463,'Tong hop'!$B$10:$L$19999,11,0))</f>
        <v/>
      </c>
      <c r="R463" s="214"/>
      <c r="S463" s="214"/>
      <c r="T463" s="214"/>
      <c r="U463" s="214"/>
      <c r="V463" s="214"/>
      <c r="W463" s="214"/>
      <c r="X463" s="214"/>
      <c r="Y463" s="214"/>
      <c r="Z463" s="214"/>
    </row>
    <row r="464" ht="18.75" customHeight="1">
      <c r="A464" s="214"/>
      <c r="B464" s="306"/>
      <c r="C464" s="307"/>
      <c r="D464" s="307"/>
      <c r="E464" s="205" t="str">
        <f>IF($D464="","",VLOOKUP($D464,DMKH!$A$6:$D$20000,2,0))</f>
        <v/>
      </c>
      <c r="F464" s="205" t="str">
        <f>IF($D464="","",VLOOKUP($D464,DMKH!$A$6:$D$20000,3,0))</f>
        <v/>
      </c>
      <c r="G464" s="205" t="str">
        <f>IF($D464="","",VLOOKUP($D464,DMKH!$A$6:$D$20000,4,0))</f>
        <v/>
      </c>
      <c r="H464" s="308"/>
      <c r="I464" s="308"/>
      <c r="J464" s="214"/>
      <c r="K464" s="205" t="str">
        <f>IF($J464="","",VLOOKUP($J464,'Tong hop'!$B$10:$P$19999,2,0))</f>
        <v/>
      </c>
      <c r="L464" s="208" t="str">
        <f>IF($J464="","",VLOOKUP($J464,'Tong hop'!$B$10:$P$19999,3,0))</f>
        <v/>
      </c>
      <c r="M464" s="309"/>
      <c r="N464" s="210">
        <f t="shared" si="2"/>
        <v>0</v>
      </c>
      <c r="O464" s="211"/>
      <c r="P464" s="212" t="str">
        <f>IF($J464="","",VLOOKUP($J464,'Tong hop'!$B$10:$L$19999,10,0))</f>
        <v/>
      </c>
      <c r="Q464" s="213" t="str">
        <f>IF($J464="","",VLOOKUP($J464,'Tong hop'!$B$10:$L$19999,11,0))</f>
        <v/>
      </c>
      <c r="R464" s="214"/>
      <c r="S464" s="214"/>
      <c r="T464" s="214"/>
      <c r="U464" s="214"/>
      <c r="V464" s="214"/>
      <c r="W464" s="214"/>
      <c r="X464" s="214"/>
      <c r="Y464" s="214"/>
      <c r="Z464" s="214"/>
    </row>
    <row r="465" ht="18.75" customHeight="1">
      <c r="A465" s="214"/>
      <c r="B465" s="306"/>
      <c r="C465" s="307"/>
      <c r="D465" s="307"/>
      <c r="E465" s="205" t="str">
        <f>IF($D465="","",VLOOKUP($D465,DMKH!$A$6:$D$20000,2,0))</f>
        <v/>
      </c>
      <c r="F465" s="205" t="str">
        <f>IF($D465="","",VLOOKUP($D465,DMKH!$A$6:$D$20000,3,0))</f>
        <v/>
      </c>
      <c r="G465" s="205" t="str">
        <f>IF($D465="","",VLOOKUP($D465,DMKH!$A$6:$D$20000,4,0))</f>
        <v/>
      </c>
      <c r="H465" s="308"/>
      <c r="I465" s="308"/>
      <c r="J465" s="214"/>
      <c r="K465" s="205" t="str">
        <f>IF($J465="","",VLOOKUP($J465,'Tong hop'!$B$10:$P$19999,2,0))</f>
        <v/>
      </c>
      <c r="L465" s="208" t="str">
        <f>IF($J465="","",VLOOKUP($J465,'Tong hop'!$B$10:$P$19999,3,0))</f>
        <v/>
      </c>
      <c r="M465" s="309"/>
      <c r="N465" s="210">
        <f t="shared" si="2"/>
        <v>0</v>
      </c>
      <c r="O465" s="211"/>
      <c r="P465" s="212" t="str">
        <f>IF($J465="","",VLOOKUP($J465,'Tong hop'!$B$10:$L$19999,10,0))</f>
        <v/>
      </c>
      <c r="Q465" s="213" t="str">
        <f>IF($J465="","",VLOOKUP($J465,'Tong hop'!$B$10:$L$19999,11,0))</f>
        <v/>
      </c>
      <c r="R465" s="214"/>
      <c r="S465" s="214"/>
      <c r="T465" s="214"/>
      <c r="U465" s="214"/>
      <c r="V465" s="214"/>
      <c r="W465" s="214"/>
      <c r="X465" s="214"/>
      <c r="Y465" s="214"/>
      <c r="Z465" s="214"/>
    </row>
    <row r="466" ht="18.75" customHeight="1">
      <c r="A466" s="214"/>
      <c r="B466" s="306"/>
      <c r="C466" s="307"/>
      <c r="D466" s="307"/>
      <c r="E466" s="205" t="str">
        <f>IF($D466="","",VLOOKUP($D466,DMKH!$A$6:$D$20000,2,0))</f>
        <v/>
      </c>
      <c r="F466" s="205" t="str">
        <f>IF($D466="","",VLOOKUP($D466,DMKH!$A$6:$D$20000,3,0))</f>
        <v/>
      </c>
      <c r="G466" s="205" t="str">
        <f>IF($D466="","",VLOOKUP($D466,DMKH!$A$6:$D$20000,4,0))</f>
        <v/>
      </c>
      <c r="H466" s="308"/>
      <c r="I466" s="308"/>
      <c r="J466" s="214"/>
      <c r="K466" s="205" t="str">
        <f>IF($J466="","",VLOOKUP($J466,'Tong hop'!$B$10:$P$19999,2,0))</f>
        <v/>
      </c>
      <c r="L466" s="208" t="str">
        <f>IF($J466="","",VLOOKUP($J466,'Tong hop'!$B$10:$P$19999,3,0))</f>
        <v/>
      </c>
      <c r="M466" s="309"/>
      <c r="N466" s="210">
        <f t="shared" si="2"/>
        <v>0</v>
      </c>
      <c r="O466" s="211"/>
      <c r="P466" s="212" t="str">
        <f>IF($J466="","",VLOOKUP($J466,'Tong hop'!$B$10:$L$19999,10,0))</f>
        <v/>
      </c>
      <c r="Q466" s="213" t="str">
        <f>IF($J466="","",VLOOKUP($J466,'Tong hop'!$B$10:$L$19999,11,0))</f>
        <v/>
      </c>
      <c r="R466" s="214"/>
      <c r="S466" s="214"/>
      <c r="T466" s="214"/>
      <c r="U466" s="214"/>
      <c r="V466" s="214"/>
      <c r="W466" s="214"/>
      <c r="X466" s="214"/>
      <c r="Y466" s="214"/>
      <c r="Z466" s="214"/>
    </row>
    <row r="467" ht="18.75" customHeight="1">
      <c r="A467" s="214"/>
      <c r="B467" s="306"/>
      <c r="C467" s="307"/>
      <c r="D467" s="307"/>
      <c r="E467" s="205" t="str">
        <f>IF($D467="","",VLOOKUP($D467,DMKH!$A$6:$D$20000,2,0))</f>
        <v/>
      </c>
      <c r="F467" s="205" t="str">
        <f>IF($D467="","",VLOOKUP($D467,DMKH!$A$6:$D$20000,3,0))</f>
        <v/>
      </c>
      <c r="G467" s="205" t="str">
        <f>IF($D467="","",VLOOKUP($D467,DMKH!$A$6:$D$20000,4,0))</f>
        <v/>
      </c>
      <c r="H467" s="308"/>
      <c r="I467" s="308"/>
      <c r="J467" s="214"/>
      <c r="K467" s="205" t="str">
        <f>IF($J467="","",VLOOKUP($J467,'Tong hop'!$B$10:$P$19999,2,0))</f>
        <v/>
      </c>
      <c r="L467" s="208" t="str">
        <f>IF($J467="","",VLOOKUP($J467,'Tong hop'!$B$10:$P$19999,3,0))</f>
        <v/>
      </c>
      <c r="M467" s="309"/>
      <c r="N467" s="210">
        <f t="shared" si="2"/>
        <v>0</v>
      </c>
      <c r="O467" s="211"/>
      <c r="P467" s="212" t="str">
        <f>IF($J467="","",VLOOKUP($J467,'Tong hop'!$B$10:$L$19999,10,0))</f>
        <v/>
      </c>
      <c r="Q467" s="213" t="str">
        <f>IF($J467="","",VLOOKUP($J467,'Tong hop'!$B$10:$L$19999,11,0))</f>
        <v/>
      </c>
      <c r="R467" s="214"/>
      <c r="S467" s="214"/>
      <c r="T467" s="214"/>
      <c r="U467" s="214"/>
      <c r="V467" s="214"/>
      <c r="W467" s="214"/>
      <c r="X467" s="214"/>
      <c r="Y467" s="214"/>
      <c r="Z467" s="214"/>
    </row>
    <row r="468" ht="18.75" customHeight="1">
      <c r="A468" s="214"/>
      <c r="B468" s="306"/>
      <c r="C468" s="307"/>
      <c r="D468" s="307"/>
      <c r="E468" s="205" t="str">
        <f>IF($D468="","",VLOOKUP($D468,DMKH!$A$6:$D$20000,2,0))</f>
        <v/>
      </c>
      <c r="F468" s="205" t="str">
        <f>IF($D468="","",VLOOKUP($D468,DMKH!$A$6:$D$20000,3,0))</f>
        <v/>
      </c>
      <c r="G468" s="205" t="str">
        <f>IF($D468="","",VLOOKUP($D468,DMKH!$A$6:$D$20000,4,0))</f>
        <v/>
      </c>
      <c r="H468" s="308"/>
      <c r="I468" s="308"/>
      <c r="J468" s="214"/>
      <c r="K468" s="205" t="str">
        <f>IF($J468="","",VLOOKUP($J468,'Tong hop'!$B$10:$P$19999,2,0))</f>
        <v/>
      </c>
      <c r="L468" s="208" t="str">
        <f>IF($J468="","",VLOOKUP($J468,'Tong hop'!$B$10:$P$19999,3,0))</f>
        <v/>
      </c>
      <c r="M468" s="309"/>
      <c r="N468" s="210">
        <f t="shared" si="2"/>
        <v>0</v>
      </c>
      <c r="O468" s="211"/>
      <c r="P468" s="212" t="str">
        <f>IF($J468="","",VLOOKUP($J468,'Tong hop'!$B$10:$L$19999,10,0))</f>
        <v/>
      </c>
      <c r="Q468" s="213" t="str">
        <f>IF($J468="","",VLOOKUP($J468,'Tong hop'!$B$10:$L$19999,11,0))</f>
        <v/>
      </c>
      <c r="R468" s="214"/>
      <c r="S468" s="214"/>
      <c r="T468" s="214"/>
      <c r="U468" s="214"/>
      <c r="V468" s="214"/>
      <c r="W468" s="214"/>
      <c r="X468" s="214"/>
      <c r="Y468" s="214"/>
      <c r="Z468" s="214"/>
    </row>
    <row r="469" ht="18.75" customHeight="1">
      <c r="A469" s="214"/>
      <c r="B469" s="306"/>
      <c r="C469" s="307"/>
      <c r="D469" s="307"/>
      <c r="E469" s="205" t="str">
        <f>IF($D469="","",VLOOKUP($D469,DMKH!$A$6:$D$20000,2,0))</f>
        <v/>
      </c>
      <c r="F469" s="205" t="str">
        <f>IF($D469="","",VLOOKUP($D469,DMKH!$A$6:$D$20000,3,0))</f>
        <v/>
      </c>
      <c r="G469" s="205" t="str">
        <f>IF($D469="","",VLOOKUP($D469,DMKH!$A$6:$D$20000,4,0))</f>
        <v/>
      </c>
      <c r="H469" s="308"/>
      <c r="I469" s="308"/>
      <c r="J469" s="214"/>
      <c r="K469" s="205" t="str">
        <f>IF($J469="","",VLOOKUP($J469,'Tong hop'!$B$10:$P$19999,2,0))</f>
        <v/>
      </c>
      <c r="L469" s="208" t="str">
        <f>IF($J469="","",VLOOKUP($J469,'Tong hop'!$B$10:$P$19999,3,0))</f>
        <v/>
      </c>
      <c r="M469" s="309"/>
      <c r="N469" s="210">
        <f t="shared" si="2"/>
        <v>0</v>
      </c>
      <c r="O469" s="211"/>
      <c r="P469" s="212" t="str">
        <f>IF($J469="","",VLOOKUP($J469,'Tong hop'!$B$10:$L$19999,10,0))</f>
        <v/>
      </c>
      <c r="Q469" s="213" t="str">
        <f>IF($J469="","",VLOOKUP($J469,'Tong hop'!$B$10:$L$19999,11,0))</f>
        <v/>
      </c>
      <c r="R469" s="214"/>
      <c r="S469" s="214"/>
      <c r="T469" s="214"/>
      <c r="U469" s="214"/>
      <c r="V469" s="214"/>
      <c r="W469" s="214"/>
      <c r="X469" s="214"/>
      <c r="Y469" s="214"/>
      <c r="Z469" s="214"/>
    </row>
    <row r="470" ht="18.75" customHeight="1">
      <c r="A470" s="214"/>
      <c r="B470" s="306"/>
      <c r="C470" s="307"/>
      <c r="D470" s="307"/>
      <c r="E470" s="205" t="str">
        <f>IF($D470="","",VLOOKUP($D470,DMKH!$A$6:$D$20000,2,0))</f>
        <v/>
      </c>
      <c r="F470" s="205" t="str">
        <f>IF($D470="","",VLOOKUP($D470,DMKH!$A$6:$D$20000,3,0))</f>
        <v/>
      </c>
      <c r="G470" s="205" t="str">
        <f>IF($D470="","",VLOOKUP($D470,DMKH!$A$6:$D$20000,4,0))</f>
        <v/>
      </c>
      <c r="H470" s="308"/>
      <c r="I470" s="308"/>
      <c r="J470" s="214"/>
      <c r="K470" s="205" t="str">
        <f>IF($J470="","",VLOOKUP($J470,'Tong hop'!$B$10:$P$19999,2,0))</f>
        <v/>
      </c>
      <c r="L470" s="208" t="str">
        <f>IF($J470="","",VLOOKUP($J470,'Tong hop'!$B$10:$P$19999,3,0))</f>
        <v/>
      </c>
      <c r="M470" s="309"/>
      <c r="N470" s="210">
        <f t="shared" si="2"/>
        <v>0</v>
      </c>
      <c r="O470" s="211"/>
      <c r="P470" s="212" t="str">
        <f>IF($J470="","",VLOOKUP($J470,'Tong hop'!$B$10:$L$19999,10,0))</f>
        <v/>
      </c>
      <c r="Q470" s="213" t="str">
        <f>IF($J470="","",VLOOKUP($J470,'Tong hop'!$B$10:$L$19999,11,0))</f>
        <v/>
      </c>
      <c r="R470" s="214"/>
      <c r="S470" s="214"/>
      <c r="T470" s="214"/>
      <c r="U470" s="214"/>
      <c r="V470" s="214"/>
      <c r="W470" s="214"/>
      <c r="X470" s="214"/>
      <c r="Y470" s="214"/>
      <c r="Z470" s="214"/>
    </row>
    <row r="471" ht="18.75" customHeight="1">
      <c r="A471" s="214"/>
      <c r="B471" s="306"/>
      <c r="C471" s="307"/>
      <c r="D471" s="307"/>
      <c r="E471" s="205" t="str">
        <f>IF($D471="","",VLOOKUP($D471,DMKH!$A$6:$D$20000,2,0))</f>
        <v/>
      </c>
      <c r="F471" s="205" t="str">
        <f>IF($D471="","",VLOOKUP($D471,DMKH!$A$6:$D$20000,3,0))</f>
        <v/>
      </c>
      <c r="G471" s="205" t="str">
        <f>IF($D471="","",VLOOKUP($D471,DMKH!$A$6:$D$20000,4,0))</f>
        <v/>
      </c>
      <c r="H471" s="308"/>
      <c r="I471" s="308"/>
      <c r="J471" s="214"/>
      <c r="K471" s="205" t="str">
        <f>IF($J471="","",VLOOKUP($J471,'Tong hop'!$B$10:$P$19999,2,0))</f>
        <v/>
      </c>
      <c r="L471" s="208" t="str">
        <f>IF($J471="","",VLOOKUP($J471,'Tong hop'!$B$10:$P$19999,3,0))</f>
        <v/>
      </c>
      <c r="M471" s="309"/>
      <c r="N471" s="210">
        <f t="shared" si="2"/>
        <v>0</v>
      </c>
      <c r="O471" s="211"/>
      <c r="P471" s="212" t="str">
        <f>IF($J471="","",VLOOKUP($J471,'Tong hop'!$B$10:$L$19999,10,0))</f>
        <v/>
      </c>
      <c r="Q471" s="213" t="str">
        <f>IF($J471="","",VLOOKUP($J471,'Tong hop'!$B$10:$L$19999,11,0))</f>
        <v/>
      </c>
      <c r="R471" s="214"/>
      <c r="S471" s="214"/>
      <c r="T471" s="214"/>
      <c r="U471" s="214"/>
      <c r="V471" s="214"/>
      <c r="W471" s="214"/>
      <c r="X471" s="214"/>
      <c r="Y471" s="214"/>
      <c r="Z471" s="214"/>
    </row>
    <row r="472" ht="18.75" customHeight="1">
      <c r="A472" s="214"/>
      <c r="B472" s="306"/>
      <c r="C472" s="307"/>
      <c r="D472" s="307"/>
      <c r="E472" s="205" t="str">
        <f>IF($D472="","",VLOOKUP($D472,DMKH!$A$6:$D$20000,2,0))</f>
        <v/>
      </c>
      <c r="F472" s="205" t="str">
        <f>IF($D472="","",VLOOKUP($D472,DMKH!$A$6:$D$20000,3,0))</f>
        <v/>
      </c>
      <c r="G472" s="205" t="str">
        <f>IF($D472="","",VLOOKUP($D472,DMKH!$A$6:$D$20000,4,0))</f>
        <v/>
      </c>
      <c r="H472" s="308"/>
      <c r="I472" s="308"/>
      <c r="J472" s="214"/>
      <c r="K472" s="205" t="str">
        <f>IF($J472="","",VLOOKUP($J472,'Tong hop'!$B$10:$P$19999,2,0))</f>
        <v/>
      </c>
      <c r="L472" s="208" t="str">
        <f>IF($J472="","",VLOOKUP($J472,'Tong hop'!$B$10:$P$19999,3,0))</f>
        <v/>
      </c>
      <c r="M472" s="309"/>
      <c r="N472" s="210">
        <f t="shared" si="2"/>
        <v>0</v>
      </c>
      <c r="O472" s="211"/>
      <c r="P472" s="212" t="str">
        <f>IF($J472="","",VLOOKUP($J472,'Tong hop'!$B$10:$L$19999,10,0))</f>
        <v/>
      </c>
      <c r="Q472" s="213" t="str">
        <f>IF($J472="","",VLOOKUP($J472,'Tong hop'!$B$10:$L$19999,11,0))</f>
        <v/>
      </c>
      <c r="R472" s="214"/>
      <c r="S472" s="214"/>
      <c r="T472" s="214"/>
      <c r="U472" s="214"/>
      <c r="V472" s="214"/>
      <c r="W472" s="214"/>
      <c r="X472" s="214"/>
      <c r="Y472" s="214"/>
      <c r="Z472" s="214"/>
    </row>
    <row r="473" ht="18.75" customHeight="1">
      <c r="A473" s="214"/>
      <c r="B473" s="306"/>
      <c r="C473" s="307"/>
      <c r="D473" s="307"/>
      <c r="E473" s="205" t="str">
        <f>IF($D473="","",VLOOKUP($D473,DMKH!$A$6:$D$20000,2,0))</f>
        <v/>
      </c>
      <c r="F473" s="205" t="str">
        <f>IF($D473="","",VLOOKUP($D473,DMKH!$A$6:$D$20000,3,0))</f>
        <v/>
      </c>
      <c r="G473" s="205" t="str">
        <f>IF($D473="","",VLOOKUP($D473,DMKH!$A$6:$D$20000,4,0))</f>
        <v/>
      </c>
      <c r="H473" s="308"/>
      <c r="I473" s="308"/>
      <c r="J473" s="214"/>
      <c r="K473" s="205" t="str">
        <f>IF($J473="","",VLOOKUP($J473,'Tong hop'!$B$10:$P$19999,2,0))</f>
        <v/>
      </c>
      <c r="L473" s="208" t="str">
        <f>IF($J473="","",VLOOKUP($J473,'Tong hop'!$B$10:$P$19999,3,0))</f>
        <v/>
      </c>
      <c r="M473" s="309"/>
      <c r="N473" s="210">
        <f t="shared" si="2"/>
        <v>0</v>
      </c>
      <c r="O473" s="211"/>
      <c r="P473" s="212" t="str">
        <f>IF($J473="","",VLOOKUP($J473,'Tong hop'!$B$10:$L$19999,10,0))</f>
        <v/>
      </c>
      <c r="Q473" s="213" t="str">
        <f>IF($J473="","",VLOOKUP($J473,'Tong hop'!$B$10:$L$19999,11,0))</f>
        <v/>
      </c>
      <c r="R473" s="214"/>
      <c r="S473" s="214"/>
      <c r="T473" s="214"/>
      <c r="U473" s="214"/>
      <c r="V473" s="214"/>
      <c r="W473" s="214"/>
      <c r="X473" s="214"/>
      <c r="Y473" s="214"/>
      <c r="Z473" s="214"/>
    </row>
    <row r="474" ht="18.75" customHeight="1">
      <c r="A474" s="214"/>
      <c r="B474" s="306"/>
      <c r="C474" s="307"/>
      <c r="D474" s="307"/>
      <c r="E474" s="205" t="str">
        <f>IF($D474="","",VLOOKUP($D474,DMKH!$A$6:$D$20000,2,0))</f>
        <v/>
      </c>
      <c r="F474" s="205" t="str">
        <f>IF($D474="","",VLOOKUP($D474,DMKH!$A$6:$D$20000,3,0))</f>
        <v/>
      </c>
      <c r="G474" s="205" t="str">
        <f>IF($D474="","",VLOOKUP($D474,DMKH!$A$6:$D$20000,4,0))</f>
        <v/>
      </c>
      <c r="H474" s="308"/>
      <c r="I474" s="308"/>
      <c r="J474" s="214"/>
      <c r="K474" s="205" t="str">
        <f>IF($J474="","",VLOOKUP($J474,'Tong hop'!$B$10:$P$19999,2,0))</f>
        <v/>
      </c>
      <c r="L474" s="208" t="str">
        <f>IF($J474="","",VLOOKUP($J474,'Tong hop'!$B$10:$P$19999,3,0))</f>
        <v/>
      </c>
      <c r="M474" s="309"/>
      <c r="N474" s="210">
        <f t="shared" si="2"/>
        <v>0</v>
      </c>
      <c r="O474" s="211"/>
      <c r="P474" s="212" t="str">
        <f>IF($J474="","",VLOOKUP($J474,'Tong hop'!$B$10:$L$19999,10,0))</f>
        <v/>
      </c>
      <c r="Q474" s="213" t="str">
        <f>IF($J474="","",VLOOKUP($J474,'Tong hop'!$B$10:$L$19999,11,0))</f>
        <v/>
      </c>
      <c r="R474" s="214"/>
      <c r="S474" s="214"/>
      <c r="T474" s="214"/>
      <c r="U474" s="214"/>
      <c r="V474" s="214"/>
      <c r="W474" s="214"/>
      <c r="X474" s="214"/>
      <c r="Y474" s="214"/>
      <c r="Z474" s="214"/>
    </row>
    <row r="475" ht="18.75" customHeight="1">
      <c r="A475" s="214"/>
      <c r="B475" s="306"/>
      <c r="C475" s="307"/>
      <c r="D475" s="307"/>
      <c r="E475" s="205" t="str">
        <f>IF($D475="","",VLOOKUP($D475,DMKH!$A$6:$D$20000,2,0))</f>
        <v/>
      </c>
      <c r="F475" s="205" t="str">
        <f>IF($D475="","",VLOOKUP($D475,DMKH!$A$6:$D$20000,3,0))</f>
        <v/>
      </c>
      <c r="G475" s="205" t="str">
        <f>IF($D475="","",VLOOKUP($D475,DMKH!$A$6:$D$20000,4,0))</f>
        <v/>
      </c>
      <c r="H475" s="308"/>
      <c r="I475" s="308"/>
      <c r="J475" s="214"/>
      <c r="K475" s="205" t="str">
        <f>IF($J475="","",VLOOKUP($J475,'Tong hop'!$B$10:$P$19999,2,0))</f>
        <v/>
      </c>
      <c r="L475" s="208" t="str">
        <f>IF($J475="","",VLOOKUP($J475,'Tong hop'!$B$10:$P$19999,3,0))</f>
        <v/>
      </c>
      <c r="M475" s="309"/>
      <c r="N475" s="210">
        <f t="shared" si="2"/>
        <v>0</v>
      </c>
      <c r="O475" s="211"/>
      <c r="P475" s="212" t="str">
        <f>IF($J475="","",VLOOKUP($J475,'Tong hop'!$B$10:$L$19999,10,0))</f>
        <v/>
      </c>
      <c r="Q475" s="213" t="str">
        <f>IF($J475="","",VLOOKUP($J475,'Tong hop'!$B$10:$L$19999,11,0))</f>
        <v/>
      </c>
      <c r="R475" s="214"/>
      <c r="S475" s="214"/>
      <c r="T475" s="214"/>
      <c r="U475" s="214"/>
      <c r="V475" s="214"/>
      <c r="W475" s="214"/>
      <c r="X475" s="214"/>
      <c r="Y475" s="214"/>
      <c r="Z475" s="214"/>
    </row>
    <row r="476" ht="18.75" customHeight="1">
      <c r="A476" s="214"/>
      <c r="B476" s="306"/>
      <c r="C476" s="307"/>
      <c r="D476" s="307"/>
      <c r="E476" s="205" t="str">
        <f>IF($D476="","",VLOOKUP($D476,DMKH!$A$6:$D$20000,2,0))</f>
        <v/>
      </c>
      <c r="F476" s="205" t="str">
        <f>IF($D476="","",VLOOKUP($D476,DMKH!$A$6:$D$20000,3,0))</f>
        <v/>
      </c>
      <c r="G476" s="205" t="str">
        <f>IF($D476="","",VLOOKUP($D476,DMKH!$A$6:$D$20000,4,0))</f>
        <v/>
      </c>
      <c r="H476" s="308"/>
      <c r="I476" s="308"/>
      <c r="J476" s="214"/>
      <c r="K476" s="205" t="str">
        <f>IF($J476="","",VLOOKUP($J476,'Tong hop'!$B$10:$P$19999,2,0))</f>
        <v/>
      </c>
      <c r="L476" s="208" t="str">
        <f>IF($J476="","",VLOOKUP($J476,'Tong hop'!$B$10:$P$19999,3,0))</f>
        <v/>
      </c>
      <c r="M476" s="309"/>
      <c r="N476" s="210">
        <f t="shared" si="2"/>
        <v>0</v>
      </c>
      <c r="O476" s="211"/>
      <c r="P476" s="212" t="str">
        <f>IF($J476="","",VLOOKUP($J476,'Tong hop'!$B$10:$L$19999,10,0))</f>
        <v/>
      </c>
      <c r="Q476" s="213" t="str">
        <f>IF($J476="","",VLOOKUP($J476,'Tong hop'!$B$10:$L$19999,11,0))</f>
        <v/>
      </c>
      <c r="R476" s="214"/>
      <c r="S476" s="214"/>
      <c r="T476" s="214"/>
      <c r="U476" s="214"/>
      <c r="V476" s="214"/>
      <c r="W476" s="214"/>
      <c r="X476" s="214"/>
      <c r="Y476" s="214"/>
      <c r="Z476" s="214"/>
    </row>
    <row r="477" ht="18.75" customHeight="1">
      <c r="A477" s="214"/>
      <c r="B477" s="306"/>
      <c r="C477" s="307"/>
      <c r="D477" s="307"/>
      <c r="E477" s="205" t="str">
        <f>IF($D477="","",VLOOKUP($D477,DMKH!$A$6:$D$20000,2,0))</f>
        <v/>
      </c>
      <c r="F477" s="205" t="str">
        <f>IF($D477="","",VLOOKUP($D477,DMKH!$A$6:$D$20000,3,0))</f>
        <v/>
      </c>
      <c r="G477" s="205" t="str">
        <f>IF($D477="","",VLOOKUP($D477,DMKH!$A$6:$D$20000,4,0))</f>
        <v/>
      </c>
      <c r="H477" s="308"/>
      <c r="I477" s="308"/>
      <c r="J477" s="214"/>
      <c r="K477" s="205" t="str">
        <f>IF($J477="","",VLOOKUP($J477,'Tong hop'!$B$10:$P$19999,2,0))</f>
        <v/>
      </c>
      <c r="L477" s="208" t="str">
        <f>IF($J477="","",VLOOKUP($J477,'Tong hop'!$B$10:$P$19999,3,0))</f>
        <v/>
      </c>
      <c r="M477" s="309"/>
      <c r="N477" s="210">
        <f t="shared" si="2"/>
        <v>0</v>
      </c>
      <c r="O477" s="211"/>
      <c r="P477" s="212" t="str">
        <f>IF($J477="","",VLOOKUP($J477,'Tong hop'!$B$10:$L$19999,10,0))</f>
        <v/>
      </c>
      <c r="Q477" s="213" t="str">
        <f>IF($J477="","",VLOOKUP($J477,'Tong hop'!$B$10:$L$19999,11,0))</f>
        <v/>
      </c>
      <c r="R477" s="214"/>
      <c r="S477" s="214"/>
      <c r="T477" s="214"/>
      <c r="U477" s="214"/>
      <c r="V477" s="214"/>
      <c r="W477" s="214"/>
      <c r="X477" s="214"/>
      <c r="Y477" s="214"/>
      <c r="Z477" s="214"/>
    </row>
    <row r="478" ht="18.75" customHeight="1">
      <c r="A478" s="214"/>
      <c r="B478" s="306"/>
      <c r="C478" s="307"/>
      <c r="D478" s="307"/>
      <c r="E478" s="205" t="str">
        <f>IF($D478="","",VLOOKUP($D478,DMKH!$A$6:$D$20000,2,0))</f>
        <v/>
      </c>
      <c r="F478" s="205" t="str">
        <f>IF($D478="","",VLOOKUP($D478,DMKH!$A$6:$D$20000,3,0))</f>
        <v/>
      </c>
      <c r="G478" s="205" t="str">
        <f>IF($D478="","",VLOOKUP($D478,DMKH!$A$6:$D$20000,4,0))</f>
        <v/>
      </c>
      <c r="H478" s="308"/>
      <c r="I478" s="308"/>
      <c r="J478" s="214"/>
      <c r="K478" s="205" t="str">
        <f>IF($J478="","",VLOOKUP($J478,'Tong hop'!$B$10:$P$19999,2,0))</f>
        <v/>
      </c>
      <c r="L478" s="208" t="str">
        <f>IF($J478="","",VLOOKUP($J478,'Tong hop'!$B$10:$P$19999,3,0))</f>
        <v/>
      </c>
      <c r="M478" s="309"/>
      <c r="N478" s="210">
        <f t="shared" si="2"/>
        <v>0</v>
      </c>
      <c r="O478" s="211"/>
      <c r="P478" s="212" t="str">
        <f>IF($J478="","",VLOOKUP($J478,'Tong hop'!$B$10:$L$19999,10,0))</f>
        <v/>
      </c>
      <c r="Q478" s="213" t="str">
        <f>IF($J478="","",VLOOKUP($J478,'Tong hop'!$B$10:$L$19999,11,0))</f>
        <v/>
      </c>
      <c r="R478" s="214"/>
      <c r="S478" s="214"/>
      <c r="T478" s="214"/>
      <c r="U478" s="214"/>
      <c r="V478" s="214"/>
      <c r="W478" s="214"/>
      <c r="X478" s="214"/>
      <c r="Y478" s="214"/>
      <c r="Z478" s="214"/>
    </row>
    <row r="479" ht="18.75" customHeight="1">
      <c r="A479" s="214"/>
      <c r="B479" s="306"/>
      <c r="C479" s="307"/>
      <c r="D479" s="307"/>
      <c r="E479" s="205" t="str">
        <f>IF($D479="","",VLOOKUP($D479,DMKH!$A$6:$D$20000,2,0))</f>
        <v/>
      </c>
      <c r="F479" s="205" t="str">
        <f>IF($D479="","",VLOOKUP($D479,DMKH!$A$6:$D$20000,3,0))</f>
        <v/>
      </c>
      <c r="G479" s="205" t="str">
        <f>IF($D479="","",VLOOKUP($D479,DMKH!$A$6:$D$20000,4,0))</f>
        <v/>
      </c>
      <c r="H479" s="308"/>
      <c r="I479" s="308"/>
      <c r="J479" s="214"/>
      <c r="K479" s="205" t="str">
        <f>IF($J479="","",VLOOKUP($J479,'Tong hop'!$B$10:$P$19999,2,0))</f>
        <v/>
      </c>
      <c r="L479" s="208" t="str">
        <f>IF($J479="","",VLOOKUP($J479,'Tong hop'!$B$10:$P$19999,3,0))</f>
        <v/>
      </c>
      <c r="M479" s="309"/>
      <c r="N479" s="210">
        <f t="shared" si="2"/>
        <v>0</v>
      </c>
      <c r="O479" s="211"/>
      <c r="P479" s="212" t="str">
        <f>IF($J479="","",VLOOKUP($J479,'Tong hop'!$B$10:$L$19999,10,0))</f>
        <v/>
      </c>
      <c r="Q479" s="213" t="str">
        <f>IF($J479="","",VLOOKUP($J479,'Tong hop'!$B$10:$L$19999,11,0))</f>
        <v/>
      </c>
      <c r="R479" s="214"/>
      <c r="S479" s="214"/>
      <c r="T479" s="214"/>
      <c r="U479" s="214"/>
      <c r="V479" s="214"/>
      <c r="W479" s="214"/>
      <c r="X479" s="214"/>
      <c r="Y479" s="214"/>
      <c r="Z479" s="214"/>
    </row>
    <row r="480" ht="18.75" customHeight="1">
      <c r="A480" s="214"/>
      <c r="B480" s="306"/>
      <c r="C480" s="307"/>
      <c r="D480" s="307"/>
      <c r="E480" s="205" t="str">
        <f>IF($D480="","",VLOOKUP($D480,DMKH!$A$6:$D$20000,2,0))</f>
        <v/>
      </c>
      <c r="F480" s="205" t="str">
        <f>IF($D480="","",VLOOKUP($D480,DMKH!$A$6:$D$20000,3,0))</f>
        <v/>
      </c>
      <c r="G480" s="205" t="str">
        <f>IF($D480="","",VLOOKUP($D480,DMKH!$A$6:$D$20000,4,0))</f>
        <v/>
      </c>
      <c r="H480" s="308"/>
      <c r="I480" s="308"/>
      <c r="J480" s="214"/>
      <c r="K480" s="205" t="str">
        <f>IF($J480="","",VLOOKUP($J480,'Tong hop'!$B$10:$P$19999,2,0))</f>
        <v/>
      </c>
      <c r="L480" s="208" t="str">
        <f>IF($J480="","",VLOOKUP($J480,'Tong hop'!$B$10:$P$19999,3,0))</f>
        <v/>
      </c>
      <c r="M480" s="309"/>
      <c r="N480" s="210">
        <f t="shared" si="2"/>
        <v>0</v>
      </c>
      <c r="O480" s="211"/>
      <c r="P480" s="212" t="str">
        <f>IF($J480="","",VLOOKUP($J480,'Tong hop'!$B$10:$L$19999,10,0))</f>
        <v/>
      </c>
      <c r="Q480" s="213" t="str">
        <f>IF($J480="","",VLOOKUP($J480,'Tong hop'!$B$10:$L$19999,11,0))</f>
        <v/>
      </c>
      <c r="R480" s="214"/>
      <c r="S480" s="214"/>
      <c r="T480" s="214"/>
      <c r="U480" s="214"/>
      <c r="V480" s="214"/>
      <c r="W480" s="214"/>
      <c r="X480" s="214"/>
      <c r="Y480" s="214"/>
      <c r="Z480" s="214"/>
    </row>
    <row r="481" ht="18.75" customHeight="1">
      <c r="A481" s="214"/>
      <c r="B481" s="306"/>
      <c r="C481" s="307"/>
      <c r="D481" s="307"/>
      <c r="E481" s="205" t="str">
        <f>IF($D481="","",VLOOKUP($D481,DMKH!$A$6:$D$20000,2,0))</f>
        <v/>
      </c>
      <c r="F481" s="205" t="str">
        <f>IF($D481="","",VLOOKUP($D481,DMKH!$A$6:$D$20000,3,0))</f>
        <v/>
      </c>
      <c r="G481" s="205" t="str">
        <f>IF($D481="","",VLOOKUP($D481,DMKH!$A$6:$D$20000,4,0))</f>
        <v/>
      </c>
      <c r="H481" s="308"/>
      <c r="I481" s="308"/>
      <c r="J481" s="214"/>
      <c r="K481" s="205" t="str">
        <f>IF($J481="","",VLOOKUP($J481,'Tong hop'!$B$10:$P$19999,2,0))</f>
        <v/>
      </c>
      <c r="L481" s="208" t="str">
        <f>IF($J481="","",VLOOKUP($J481,'Tong hop'!$B$10:$P$19999,3,0))</f>
        <v/>
      </c>
      <c r="M481" s="309"/>
      <c r="N481" s="210">
        <f t="shared" si="2"/>
        <v>0</v>
      </c>
      <c r="O481" s="211"/>
      <c r="P481" s="212" t="str">
        <f>IF($J481="","",VLOOKUP($J481,'Tong hop'!$B$10:$L$19999,10,0))</f>
        <v/>
      </c>
      <c r="Q481" s="213" t="str">
        <f>IF($J481="","",VLOOKUP($J481,'Tong hop'!$B$10:$L$19999,11,0))</f>
        <v/>
      </c>
      <c r="R481" s="214"/>
      <c r="S481" s="214"/>
      <c r="T481" s="214"/>
      <c r="U481" s="214"/>
      <c r="V481" s="214"/>
      <c r="W481" s="214"/>
      <c r="X481" s="214"/>
      <c r="Y481" s="214"/>
      <c r="Z481" s="214"/>
    </row>
    <row r="482" ht="18.75" customHeight="1">
      <c r="A482" s="214"/>
      <c r="B482" s="306"/>
      <c r="C482" s="307"/>
      <c r="D482" s="307"/>
      <c r="E482" s="205" t="str">
        <f>IF($D482="","",VLOOKUP($D482,DMKH!$A$6:$D$20000,2,0))</f>
        <v/>
      </c>
      <c r="F482" s="205" t="str">
        <f>IF($D482="","",VLOOKUP($D482,DMKH!$A$6:$D$20000,3,0))</f>
        <v/>
      </c>
      <c r="G482" s="205" t="str">
        <f>IF($D482="","",VLOOKUP($D482,DMKH!$A$6:$D$20000,4,0))</f>
        <v/>
      </c>
      <c r="H482" s="308"/>
      <c r="I482" s="308"/>
      <c r="J482" s="214"/>
      <c r="K482" s="205" t="str">
        <f>IF($J482="","",VLOOKUP($J482,'Tong hop'!$B$10:$P$19999,2,0))</f>
        <v/>
      </c>
      <c r="L482" s="208" t="str">
        <f>IF($J482="","",VLOOKUP($J482,'Tong hop'!$B$10:$P$19999,3,0))</f>
        <v/>
      </c>
      <c r="M482" s="309"/>
      <c r="N482" s="210">
        <f t="shared" si="2"/>
        <v>0</v>
      </c>
      <c r="O482" s="211"/>
      <c r="P482" s="212" t="str">
        <f>IF($J482="","",VLOOKUP($J482,'Tong hop'!$B$10:$L$19999,10,0))</f>
        <v/>
      </c>
      <c r="Q482" s="213" t="str">
        <f>IF($J482="","",VLOOKUP($J482,'Tong hop'!$B$10:$L$19999,11,0))</f>
        <v/>
      </c>
      <c r="R482" s="214"/>
      <c r="S482" s="214"/>
      <c r="T482" s="214"/>
      <c r="U482" s="214"/>
      <c r="V482" s="214"/>
      <c r="W482" s="214"/>
      <c r="X482" s="214"/>
      <c r="Y482" s="214"/>
      <c r="Z482" s="214"/>
    </row>
    <row r="483" ht="18.75" customHeight="1">
      <c r="A483" s="214"/>
      <c r="B483" s="306"/>
      <c r="C483" s="307"/>
      <c r="D483" s="307"/>
      <c r="E483" s="205" t="str">
        <f>IF($D483="","",VLOOKUP($D483,DMKH!$A$6:$D$20000,2,0))</f>
        <v/>
      </c>
      <c r="F483" s="205" t="str">
        <f>IF($D483="","",VLOOKUP($D483,DMKH!$A$6:$D$20000,3,0))</f>
        <v/>
      </c>
      <c r="G483" s="205" t="str">
        <f>IF($D483="","",VLOOKUP($D483,DMKH!$A$6:$D$20000,4,0))</f>
        <v/>
      </c>
      <c r="H483" s="308"/>
      <c r="I483" s="308"/>
      <c r="J483" s="214"/>
      <c r="K483" s="205" t="str">
        <f>IF($J483="","",VLOOKUP($J483,'Tong hop'!$B$10:$P$19999,2,0))</f>
        <v/>
      </c>
      <c r="L483" s="208" t="str">
        <f>IF($J483="","",VLOOKUP($J483,'Tong hop'!$B$10:$P$19999,3,0))</f>
        <v/>
      </c>
      <c r="M483" s="309"/>
      <c r="N483" s="210">
        <f t="shared" si="2"/>
        <v>0</v>
      </c>
      <c r="O483" s="211"/>
      <c r="P483" s="212" t="str">
        <f>IF($J483="","",VLOOKUP($J483,'Tong hop'!$B$10:$L$19999,10,0))</f>
        <v/>
      </c>
      <c r="Q483" s="213" t="str">
        <f>IF($J483="","",VLOOKUP($J483,'Tong hop'!$B$10:$L$19999,11,0))</f>
        <v/>
      </c>
      <c r="R483" s="214"/>
      <c r="S483" s="214"/>
      <c r="T483" s="214"/>
      <c r="U483" s="214"/>
      <c r="V483" s="214"/>
      <c r="W483" s="214"/>
      <c r="X483" s="214"/>
      <c r="Y483" s="214"/>
      <c r="Z483" s="214"/>
    </row>
    <row r="484" ht="18.75" customHeight="1">
      <c r="A484" s="214"/>
      <c r="B484" s="306"/>
      <c r="C484" s="307"/>
      <c r="D484" s="307"/>
      <c r="E484" s="205" t="str">
        <f>IF($D484="","",VLOOKUP($D484,DMKH!$A$6:$D$20000,2,0))</f>
        <v/>
      </c>
      <c r="F484" s="205" t="str">
        <f>IF($D484="","",VLOOKUP($D484,DMKH!$A$6:$D$20000,3,0))</f>
        <v/>
      </c>
      <c r="G484" s="205" t="str">
        <f>IF($D484="","",VLOOKUP($D484,DMKH!$A$6:$D$20000,4,0))</f>
        <v/>
      </c>
      <c r="H484" s="308"/>
      <c r="I484" s="308"/>
      <c r="J484" s="214"/>
      <c r="K484" s="205" t="str">
        <f>IF($J484="","",VLOOKUP($J484,'Tong hop'!$B$10:$P$19999,2,0))</f>
        <v/>
      </c>
      <c r="L484" s="208" t="str">
        <f>IF($J484="","",VLOOKUP($J484,'Tong hop'!$B$10:$P$19999,3,0))</f>
        <v/>
      </c>
      <c r="M484" s="309"/>
      <c r="N484" s="210">
        <f t="shared" si="2"/>
        <v>0</v>
      </c>
      <c r="O484" s="211"/>
      <c r="P484" s="212" t="str">
        <f>IF($J484="","",VLOOKUP($J484,'Tong hop'!$B$10:$L$19999,10,0))</f>
        <v/>
      </c>
      <c r="Q484" s="213" t="str">
        <f>IF($J484="","",VLOOKUP($J484,'Tong hop'!$B$10:$L$19999,11,0))</f>
        <v/>
      </c>
      <c r="R484" s="214"/>
      <c r="S484" s="214"/>
      <c r="T484" s="214"/>
      <c r="U484" s="214"/>
      <c r="V484" s="214"/>
      <c r="W484" s="214"/>
      <c r="X484" s="214"/>
      <c r="Y484" s="214"/>
      <c r="Z484" s="214"/>
    </row>
    <row r="485" ht="18.75" customHeight="1">
      <c r="A485" s="214"/>
      <c r="B485" s="306"/>
      <c r="C485" s="307"/>
      <c r="D485" s="307"/>
      <c r="E485" s="205" t="str">
        <f>IF($D485="","",VLOOKUP($D485,DMKH!$A$6:$D$20000,2,0))</f>
        <v/>
      </c>
      <c r="F485" s="205" t="str">
        <f>IF($D485="","",VLOOKUP($D485,DMKH!$A$6:$D$20000,3,0))</f>
        <v/>
      </c>
      <c r="G485" s="205" t="str">
        <f>IF($D485="","",VLOOKUP($D485,DMKH!$A$6:$D$20000,4,0))</f>
        <v/>
      </c>
      <c r="H485" s="308"/>
      <c r="I485" s="308"/>
      <c r="J485" s="214"/>
      <c r="K485" s="205" t="str">
        <f>IF($J485="","",VLOOKUP($J485,'Tong hop'!$B$10:$P$19999,2,0))</f>
        <v/>
      </c>
      <c r="L485" s="208" t="str">
        <f>IF($J485="","",VLOOKUP($J485,'Tong hop'!$B$10:$P$19999,3,0))</f>
        <v/>
      </c>
      <c r="M485" s="309"/>
      <c r="N485" s="210">
        <f t="shared" si="2"/>
        <v>0</v>
      </c>
      <c r="O485" s="211"/>
      <c r="P485" s="212" t="str">
        <f>IF($J485="","",VLOOKUP($J485,'Tong hop'!$B$10:$L$19999,10,0))</f>
        <v/>
      </c>
      <c r="Q485" s="213" t="str">
        <f>IF($J485="","",VLOOKUP($J485,'Tong hop'!$B$10:$L$19999,11,0))</f>
        <v/>
      </c>
      <c r="R485" s="214"/>
      <c r="S485" s="214"/>
      <c r="T485" s="214"/>
      <c r="U485" s="214"/>
      <c r="V485" s="214"/>
      <c r="W485" s="214"/>
      <c r="X485" s="214"/>
      <c r="Y485" s="214"/>
      <c r="Z485" s="214"/>
    </row>
    <row r="486" ht="18.75" customHeight="1">
      <c r="A486" s="214"/>
      <c r="B486" s="306"/>
      <c r="C486" s="307"/>
      <c r="D486" s="307"/>
      <c r="E486" s="205" t="str">
        <f>IF($D486="","",VLOOKUP($D486,DMKH!$A$6:$D$20000,2,0))</f>
        <v/>
      </c>
      <c r="F486" s="205" t="str">
        <f>IF($D486="","",VLOOKUP($D486,DMKH!$A$6:$D$20000,3,0))</f>
        <v/>
      </c>
      <c r="G486" s="205" t="str">
        <f>IF($D486="","",VLOOKUP($D486,DMKH!$A$6:$D$20000,4,0))</f>
        <v/>
      </c>
      <c r="H486" s="308"/>
      <c r="I486" s="308"/>
      <c r="J486" s="214"/>
      <c r="K486" s="205" t="str">
        <f>IF($J486="","",VLOOKUP($J486,'Tong hop'!$B$10:$P$19999,2,0))</f>
        <v/>
      </c>
      <c r="L486" s="208" t="str">
        <f>IF($J486="","",VLOOKUP($J486,'Tong hop'!$B$10:$P$19999,3,0))</f>
        <v/>
      </c>
      <c r="M486" s="309"/>
      <c r="N486" s="210">
        <f t="shared" si="2"/>
        <v>0</v>
      </c>
      <c r="O486" s="211"/>
      <c r="P486" s="212" t="str">
        <f>IF($J486="","",VLOOKUP($J486,'Tong hop'!$B$10:$L$19999,10,0))</f>
        <v/>
      </c>
      <c r="Q486" s="213" t="str">
        <f>IF($J486="","",VLOOKUP($J486,'Tong hop'!$B$10:$L$19999,11,0))</f>
        <v/>
      </c>
      <c r="R486" s="214"/>
      <c r="S486" s="214"/>
      <c r="T486" s="214"/>
      <c r="U486" s="214"/>
      <c r="V486" s="214"/>
      <c r="W486" s="214"/>
      <c r="X486" s="214"/>
      <c r="Y486" s="214"/>
      <c r="Z486" s="214"/>
    </row>
    <row r="487" ht="18.75" customHeight="1">
      <c r="A487" s="214"/>
      <c r="B487" s="306"/>
      <c r="C487" s="307"/>
      <c r="D487" s="307"/>
      <c r="E487" s="205" t="str">
        <f>IF($D487="","",VLOOKUP($D487,DMKH!$A$6:$D$20000,2,0))</f>
        <v/>
      </c>
      <c r="F487" s="205" t="str">
        <f>IF($D487="","",VLOOKUP($D487,DMKH!$A$6:$D$20000,3,0))</f>
        <v/>
      </c>
      <c r="G487" s="205" t="str">
        <f>IF($D487="","",VLOOKUP($D487,DMKH!$A$6:$D$20000,4,0))</f>
        <v/>
      </c>
      <c r="H487" s="308"/>
      <c r="I487" s="308"/>
      <c r="J487" s="214"/>
      <c r="K487" s="205" t="str">
        <f>IF($J487="","",VLOOKUP($J487,'Tong hop'!$B$10:$P$19999,2,0))</f>
        <v/>
      </c>
      <c r="L487" s="208" t="str">
        <f>IF($J487="","",VLOOKUP($J487,'Tong hop'!$B$10:$P$19999,3,0))</f>
        <v/>
      </c>
      <c r="M487" s="309"/>
      <c r="N487" s="210">
        <f t="shared" si="2"/>
        <v>0</v>
      </c>
      <c r="O487" s="211"/>
      <c r="P487" s="212" t="str">
        <f>IF($J487="","",VLOOKUP($J487,'Tong hop'!$B$10:$L$19999,10,0))</f>
        <v/>
      </c>
      <c r="Q487" s="213" t="str">
        <f>IF($J487="","",VLOOKUP($J487,'Tong hop'!$B$10:$L$19999,11,0))</f>
        <v/>
      </c>
      <c r="R487" s="214"/>
      <c r="S487" s="214"/>
      <c r="T487" s="214"/>
      <c r="U487" s="214"/>
      <c r="V487" s="214"/>
      <c r="W487" s="214"/>
      <c r="X487" s="214"/>
      <c r="Y487" s="214"/>
      <c r="Z487" s="214"/>
    </row>
    <row r="488" ht="18.75" customHeight="1">
      <c r="A488" s="214"/>
      <c r="B488" s="306"/>
      <c r="C488" s="307"/>
      <c r="D488" s="307"/>
      <c r="E488" s="205" t="str">
        <f>IF($D488="","",VLOOKUP($D488,DMKH!$A$6:$D$20000,2,0))</f>
        <v/>
      </c>
      <c r="F488" s="205" t="str">
        <f>IF($D488="","",VLOOKUP($D488,DMKH!$A$6:$D$20000,3,0))</f>
        <v/>
      </c>
      <c r="G488" s="205" t="str">
        <f>IF($D488="","",VLOOKUP($D488,DMKH!$A$6:$D$20000,4,0))</f>
        <v/>
      </c>
      <c r="H488" s="308"/>
      <c r="I488" s="308"/>
      <c r="J488" s="214"/>
      <c r="K488" s="205" t="str">
        <f>IF($J488="","",VLOOKUP($J488,'Tong hop'!$B$10:$P$19999,2,0))</f>
        <v/>
      </c>
      <c r="L488" s="208" t="str">
        <f>IF($J488="","",VLOOKUP($J488,'Tong hop'!$B$10:$P$19999,3,0))</f>
        <v/>
      </c>
      <c r="M488" s="309"/>
      <c r="N488" s="210">
        <f t="shared" si="2"/>
        <v>0</v>
      </c>
      <c r="O488" s="211"/>
      <c r="P488" s="212" t="str">
        <f>IF($J488="","",VLOOKUP($J488,'Tong hop'!$B$10:$L$19999,10,0))</f>
        <v/>
      </c>
      <c r="Q488" s="213" t="str">
        <f>IF($J488="","",VLOOKUP($J488,'Tong hop'!$B$10:$L$19999,11,0))</f>
        <v/>
      </c>
      <c r="R488" s="214"/>
      <c r="S488" s="214"/>
      <c r="T488" s="214"/>
      <c r="U488" s="214"/>
      <c r="V488" s="214"/>
      <c r="W488" s="214"/>
      <c r="X488" s="214"/>
      <c r="Y488" s="214"/>
      <c r="Z488" s="214"/>
    </row>
    <row r="489" ht="18.75" customHeight="1">
      <c r="A489" s="214"/>
      <c r="B489" s="306"/>
      <c r="C489" s="307"/>
      <c r="D489" s="307"/>
      <c r="E489" s="205" t="str">
        <f>IF($D489="","",VLOOKUP($D489,DMKH!$A$6:$D$20000,2,0))</f>
        <v/>
      </c>
      <c r="F489" s="205" t="str">
        <f>IF($D489="","",VLOOKUP($D489,DMKH!$A$6:$D$20000,3,0))</f>
        <v/>
      </c>
      <c r="G489" s="205" t="str">
        <f>IF($D489="","",VLOOKUP($D489,DMKH!$A$6:$D$20000,4,0))</f>
        <v/>
      </c>
      <c r="H489" s="308"/>
      <c r="I489" s="308"/>
      <c r="J489" s="214"/>
      <c r="K489" s="205" t="str">
        <f>IF($J489="","",VLOOKUP($J489,'Tong hop'!$B$10:$P$19999,2,0))</f>
        <v/>
      </c>
      <c r="L489" s="208" t="str">
        <f>IF($J489="","",VLOOKUP($J489,'Tong hop'!$B$10:$P$19999,3,0))</f>
        <v/>
      </c>
      <c r="M489" s="309"/>
      <c r="N489" s="210">
        <f t="shared" si="2"/>
        <v>0</v>
      </c>
      <c r="O489" s="211"/>
      <c r="P489" s="212" t="str">
        <f>IF($J489="","",VLOOKUP($J489,'Tong hop'!$B$10:$L$19999,10,0))</f>
        <v/>
      </c>
      <c r="Q489" s="213" t="str">
        <f>IF($J489="","",VLOOKUP($J489,'Tong hop'!$B$10:$L$19999,11,0))</f>
        <v/>
      </c>
      <c r="R489" s="214"/>
      <c r="S489" s="214"/>
      <c r="T489" s="214"/>
      <c r="U489" s="214"/>
      <c r="V489" s="214"/>
      <c r="W489" s="214"/>
      <c r="X489" s="214"/>
      <c r="Y489" s="214"/>
      <c r="Z489" s="214"/>
    </row>
    <row r="490" ht="18.75" customHeight="1">
      <c r="A490" s="214"/>
      <c r="B490" s="306"/>
      <c r="C490" s="307"/>
      <c r="D490" s="307"/>
      <c r="E490" s="205" t="str">
        <f>IF($D490="","",VLOOKUP($D490,DMKH!$A$6:$D$20000,2,0))</f>
        <v/>
      </c>
      <c r="F490" s="205" t="str">
        <f>IF($D490="","",VLOOKUP($D490,DMKH!$A$6:$D$20000,3,0))</f>
        <v/>
      </c>
      <c r="G490" s="205" t="str">
        <f>IF($D490="","",VLOOKUP($D490,DMKH!$A$6:$D$20000,4,0))</f>
        <v/>
      </c>
      <c r="H490" s="308"/>
      <c r="I490" s="308"/>
      <c r="J490" s="214"/>
      <c r="K490" s="205" t="str">
        <f>IF($J490="","",VLOOKUP($J490,'Tong hop'!$B$10:$P$19999,2,0))</f>
        <v/>
      </c>
      <c r="L490" s="208" t="str">
        <f>IF($J490="","",VLOOKUP($J490,'Tong hop'!$B$10:$P$19999,3,0))</f>
        <v/>
      </c>
      <c r="M490" s="309"/>
      <c r="N490" s="210">
        <f t="shared" si="2"/>
        <v>0</v>
      </c>
      <c r="O490" s="211"/>
      <c r="P490" s="212" t="str">
        <f>IF($J490="","",VLOOKUP($J490,'Tong hop'!$B$10:$L$19999,10,0))</f>
        <v/>
      </c>
      <c r="Q490" s="213" t="str">
        <f>IF($J490="","",VLOOKUP($J490,'Tong hop'!$B$10:$L$19999,11,0))</f>
        <v/>
      </c>
      <c r="R490" s="214"/>
      <c r="S490" s="214"/>
      <c r="T490" s="214"/>
      <c r="U490" s="214"/>
      <c r="V490" s="214"/>
      <c r="W490" s="214"/>
      <c r="X490" s="214"/>
      <c r="Y490" s="214"/>
      <c r="Z490" s="214"/>
    </row>
    <row r="491" ht="18.75" customHeight="1">
      <c r="A491" s="214"/>
      <c r="B491" s="306"/>
      <c r="C491" s="307"/>
      <c r="D491" s="307"/>
      <c r="E491" s="205" t="str">
        <f>IF($D491="","",VLOOKUP($D491,DMKH!$A$6:$D$20000,2,0))</f>
        <v/>
      </c>
      <c r="F491" s="205" t="str">
        <f>IF($D491="","",VLOOKUP($D491,DMKH!$A$6:$D$20000,3,0))</f>
        <v/>
      </c>
      <c r="G491" s="205" t="str">
        <f>IF($D491="","",VLOOKUP($D491,DMKH!$A$6:$D$20000,4,0))</f>
        <v/>
      </c>
      <c r="H491" s="308"/>
      <c r="I491" s="308"/>
      <c r="J491" s="214"/>
      <c r="K491" s="205" t="str">
        <f>IF($J491="","",VLOOKUP($J491,'Tong hop'!$B$10:$P$19999,2,0))</f>
        <v/>
      </c>
      <c r="L491" s="208" t="str">
        <f>IF($J491="","",VLOOKUP($J491,'Tong hop'!$B$10:$P$19999,3,0))</f>
        <v/>
      </c>
      <c r="M491" s="309"/>
      <c r="N491" s="210">
        <f t="shared" si="2"/>
        <v>0</v>
      </c>
      <c r="O491" s="211"/>
      <c r="P491" s="212" t="str">
        <f>IF($J491="","",VLOOKUP($J491,'Tong hop'!$B$10:$L$19999,10,0))</f>
        <v/>
      </c>
      <c r="Q491" s="213" t="str">
        <f>IF($J491="","",VLOOKUP($J491,'Tong hop'!$B$10:$L$19999,11,0))</f>
        <v/>
      </c>
      <c r="R491" s="214"/>
      <c r="S491" s="214"/>
      <c r="T491" s="214"/>
      <c r="U491" s="214"/>
      <c r="V491" s="214"/>
      <c r="W491" s="214"/>
      <c r="X491" s="214"/>
      <c r="Y491" s="214"/>
      <c r="Z491" s="214"/>
    </row>
    <row r="492" ht="18.75" customHeight="1">
      <c r="A492" s="214"/>
      <c r="B492" s="306"/>
      <c r="C492" s="307"/>
      <c r="D492" s="307"/>
      <c r="E492" s="205" t="str">
        <f>IF($D492="","",VLOOKUP($D492,DMKH!$A$6:$D$20000,2,0))</f>
        <v/>
      </c>
      <c r="F492" s="205" t="str">
        <f>IF($D492="","",VLOOKUP($D492,DMKH!$A$6:$D$20000,3,0))</f>
        <v/>
      </c>
      <c r="G492" s="205" t="str">
        <f>IF($D492="","",VLOOKUP($D492,DMKH!$A$6:$D$20000,4,0))</f>
        <v/>
      </c>
      <c r="H492" s="308"/>
      <c r="I492" s="308"/>
      <c r="J492" s="214"/>
      <c r="K492" s="205" t="str">
        <f>IF($J492="","",VLOOKUP($J492,'Tong hop'!$B$10:$P$19999,2,0))</f>
        <v/>
      </c>
      <c r="L492" s="208" t="str">
        <f>IF($J492="","",VLOOKUP($J492,'Tong hop'!$B$10:$P$19999,3,0))</f>
        <v/>
      </c>
      <c r="M492" s="309"/>
      <c r="N492" s="210">
        <f t="shared" si="2"/>
        <v>0</v>
      </c>
      <c r="O492" s="211"/>
      <c r="P492" s="212" t="str">
        <f>IF($J492="","",VLOOKUP($J492,'Tong hop'!$B$10:$L$19999,10,0))</f>
        <v/>
      </c>
      <c r="Q492" s="213" t="str">
        <f>IF($J492="","",VLOOKUP($J492,'Tong hop'!$B$10:$L$19999,11,0))</f>
        <v/>
      </c>
      <c r="R492" s="214"/>
      <c r="S492" s="214"/>
      <c r="T492" s="214"/>
      <c r="U492" s="214"/>
      <c r="V492" s="214"/>
      <c r="W492" s="214"/>
      <c r="X492" s="214"/>
      <c r="Y492" s="214"/>
      <c r="Z492" s="214"/>
    </row>
    <row r="493" ht="18.75" customHeight="1">
      <c r="A493" s="214"/>
      <c r="B493" s="306"/>
      <c r="C493" s="307"/>
      <c r="D493" s="307"/>
      <c r="E493" s="205" t="str">
        <f>IF($D493="","",VLOOKUP($D493,DMKH!$A$6:$D$20000,2,0))</f>
        <v/>
      </c>
      <c r="F493" s="205" t="str">
        <f>IF($D493="","",VLOOKUP($D493,DMKH!$A$6:$D$20000,3,0))</f>
        <v/>
      </c>
      <c r="G493" s="205" t="str">
        <f>IF($D493="","",VLOOKUP($D493,DMKH!$A$6:$D$20000,4,0))</f>
        <v/>
      </c>
      <c r="H493" s="308"/>
      <c r="I493" s="308"/>
      <c r="J493" s="214"/>
      <c r="K493" s="205" t="str">
        <f>IF($J493="","",VLOOKUP($J493,'Tong hop'!$B$10:$P$19999,2,0))</f>
        <v/>
      </c>
      <c r="L493" s="208" t="str">
        <f>IF($J493="","",VLOOKUP($J493,'Tong hop'!$B$10:$P$19999,3,0))</f>
        <v/>
      </c>
      <c r="M493" s="309"/>
      <c r="N493" s="210">
        <f t="shared" si="2"/>
        <v>0</v>
      </c>
      <c r="O493" s="211"/>
      <c r="P493" s="212" t="str">
        <f>IF($J493="","",VLOOKUP($J493,'Tong hop'!$B$10:$L$19999,10,0))</f>
        <v/>
      </c>
      <c r="Q493" s="213" t="str">
        <f>IF($J493="","",VLOOKUP($J493,'Tong hop'!$B$10:$L$19999,11,0))</f>
        <v/>
      </c>
      <c r="R493" s="214"/>
      <c r="S493" s="214"/>
      <c r="T493" s="214"/>
      <c r="U493" s="214"/>
      <c r="V493" s="214"/>
      <c r="W493" s="214"/>
      <c r="X493" s="214"/>
      <c r="Y493" s="214"/>
      <c r="Z493" s="214"/>
    </row>
    <row r="494" ht="18.75" customHeight="1">
      <c r="A494" s="214"/>
      <c r="B494" s="306"/>
      <c r="C494" s="307"/>
      <c r="D494" s="307"/>
      <c r="E494" s="205" t="str">
        <f>IF($D494="","",VLOOKUP($D494,DMKH!$A$6:$D$20000,2,0))</f>
        <v/>
      </c>
      <c r="F494" s="205" t="str">
        <f>IF($D494="","",VLOOKUP($D494,DMKH!$A$6:$D$20000,3,0))</f>
        <v/>
      </c>
      <c r="G494" s="205" t="str">
        <f>IF($D494="","",VLOOKUP($D494,DMKH!$A$6:$D$20000,4,0))</f>
        <v/>
      </c>
      <c r="H494" s="308"/>
      <c r="I494" s="308"/>
      <c r="J494" s="214"/>
      <c r="K494" s="205" t="str">
        <f>IF($J494="","",VLOOKUP($J494,'Tong hop'!$B$10:$P$19999,2,0))</f>
        <v/>
      </c>
      <c r="L494" s="208" t="str">
        <f>IF($J494="","",VLOOKUP($J494,'Tong hop'!$B$10:$P$19999,3,0))</f>
        <v/>
      </c>
      <c r="M494" s="309"/>
      <c r="N494" s="210">
        <f t="shared" si="2"/>
        <v>0</v>
      </c>
      <c r="O494" s="211"/>
      <c r="P494" s="212" t="str">
        <f>IF($J494="","",VLOOKUP($J494,'Tong hop'!$B$10:$L$19999,10,0))</f>
        <v/>
      </c>
      <c r="Q494" s="213" t="str">
        <f>IF($J494="","",VLOOKUP($J494,'Tong hop'!$B$10:$L$19999,11,0))</f>
        <v/>
      </c>
      <c r="R494" s="214"/>
      <c r="S494" s="214"/>
      <c r="T494" s="214"/>
      <c r="U494" s="214"/>
      <c r="V494" s="214"/>
      <c r="W494" s="214"/>
      <c r="X494" s="214"/>
      <c r="Y494" s="214"/>
      <c r="Z494" s="214"/>
    </row>
    <row r="495" ht="18.75" customHeight="1">
      <c r="A495" s="214"/>
      <c r="B495" s="306"/>
      <c r="C495" s="307"/>
      <c r="D495" s="307"/>
      <c r="E495" s="205" t="str">
        <f>IF($D495="","",VLOOKUP($D495,DMKH!$A$6:$D$20000,2,0))</f>
        <v/>
      </c>
      <c r="F495" s="205" t="str">
        <f>IF($D495="","",VLOOKUP($D495,DMKH!$A$6:$D$20000,3,0))</f>
        <v/>
      </c>
      <c r="G495" s="205" t="str">
        <f>IF($D495="","",VLOOKUP($D495,DMKH!$A$6:$D$20000,4,0))</f>
        <v/>
      </c>
      <c r="H495" s="308"/>
      <c r="I495" s="308"/>
      <c r="J495" s="214"/>
      <c r="K495" s="205" t="str">
        <f>IF($J495="","",VLOOKUP($J495,'Tong hop'!$B$10:$P$19999,2,0))</f>
        <v/>
      </c>
      <c r="L495" s="208" t="str">
        <f>IF($J495="","",VLOOKUP($J495,'Tong hop'!$B$10:$P$19999,3,0))</f>
        <v/>
      </c>
      <c r="M495" s="309"/>
      <c r="N495" s="210">
        <f t="shared" si="2"/>
        <v>0</v>
      </c>
      <c r="O495" s="211"/>
      <c r="P495" s="212" t="str">
        <f>IF($J495="","",VLOOKUP($J495,'Tong hop'!$B$10:$L$19999,10,0))</f>
        <v/>
      </c>
      <c r="Q495" s="213" t="str">
        <f>IF($J495="","",VLOOKUP($J495,'Tong hop'!$B$10:$L$19999,11,0))</f>
        <v/>
      </c>
      <c r="R495" s="214"/>
      <c r="S495" s="214"/>
      <c r="T495" s="214"/>
      <c r="U495" s="214"/>
      <c r="V495" s="214"/>
      <c r="W495" s="214"/>
      <c r="X495" s="214"/>
      <c r="Y495" s="214"/>
      <c r="Z495" s="214"/>
    </row>
    <row r="496" ht="18.75" customHeight="1">
      <c r="A496" s="214"/>
      <c r="B496" s="306"/>
      <c r="C496" s="307"/>
      <c r="D496" s="307"/>
      <c r="E496" s="205" t="str">
        <f>IF($D496="","",VLOOKUP($D496,DMKH!$A$6:$D$20000,2,0))</f>
        <v/>
      </c>
      <c r="F496" s="205" t="str">
        <f>IF($D496="","",VLOOKUP($D496,DMKH!$A$6:$D$20000,3,0))</f>
        <v/>
      </c>
      <c r="G496" s="205" t="str">
        <f>IF($D496="","",VLOOKUP($D496,DMKH!$A$6:$D$20000,4,0))</f>
        <v/>
      </c>
      <c r="H496" s="308"/>
      <c r="I496" s="308"/>
      <c r="J496" s="214"/>
      <c r="K496" s="205" t="str">
        <f>IF($J496="","",VLOOKUP($J496,'Tong hop'!$B$10:$P$19999,2,0))</f>
        <v/>
      </c>
      <c r="L496" s="208" t="str">
        <f>IF($J496="","",VLOOKUP($J496,'Tong hop'!$B$10:$P$19999,3,0))</f>
        <v/>
      </c>
      <c r="M496" s="309"/>
      <c r="N496" s="210">
        <f t="shared" si="2"/>
        <v>0</v>
      </c>
      <c r="O496" s="211"/>
      <c r="P496" s="212" t="str">
        <f>IF($J496="","",VLOOKUP($J496,'Tong hop'!$B$10:$L$19999,10,0))</f>
        <v/>
      </c>
      <c r="Q496" s="213" t="str">
        <f>IF($J496="","",VLOOKUP($J496,'Tong hop'!$B$10:$L$19999,11,0))</f>
        <v/>
      </c>
      <c r="R496" s="214"/>
      <c r="S496" s="214"/>
      <c r="T496" s="214"/>
      <c r="U496" s="214"/>
      <c r="V496" s="214"/>
      <c r="W496" s="214"/>
      <c r="X496" s="214"/>
      <c r="Y496" s="214"/>
      <c r="Z496" s="214"/>
    </row>
    <row r="497" ht="18.75" customHeight="1">
      <c r="A497" s="214"/>
      <c r="B497" s="306"/>
      <c r="C497" s="307"/>
      <c r="D497" s="307"/>
      <c r="E497" s="205" t="str">
        <f>IF($D497="","",VLOOKUP($D497,DMKH!$A$6:$D$20000,2,0))</f>
        <v/>
      </c>
      <c r="F497" s="205" t="str">
        <f>IF($D497="","",VLOOKUP($D497,DMKH!$A$6:$D$20000,3,0))</f>
        <v/>
      </c>
      <c r="G497" s="205" t="str">
        <f>IF($D497="","",VLOOKUP($D497,DMKH!$A$6:$D$20000,4,0))</f>
        <v/>
      </c>
      <c r="H497" s="308"/>
      <c r="I497" s="308"/>
      <c r="J497" s="214"/>
      <c r="K497" s="205" t="str">
        <f>IF($J497="","",VLOOKUP($J497,'Tong hop'!$B$10:$P$19999,2,0))</f>
        <v/>
      </c>
      <c r="L497" s="208" t="str">
        <f>IF($J497="","",VLOOKUP($J497,'Tong hop'!$B$10:$P$19999,3,0))</f>
        <v/>
      </c>
      <c r="M497" s="309"/>
      <c r="N497" s="210">
        <f t="shared" si="2"/>
        <v>0</v>
      </c>
      <c r="O497" s="211"/>
      <c r="P497" s="212" t="str">
        <f>IF($J497="","",VLOOKUP($J497,'Tong hop'!$B$10:$L$19999,10,0))</f>
        <v/>
      </c>
      <c r="Q497" s="213" t="str">
        <f>IF($J497="","",VLOOKUP($J497,'Tong hop'!$B$10:$L$19999,11,0))</f>
        <v/>
      </c>
      <c r="R497" s="214"/>
      <c r="S497" s="214"/>
      <c r="T497" s="214"/>
      <c r="U497" s="214"/>
      <c r="V497" s="214"/>
      <c r="W497" s="214"/>
      <c r="X497" s="214"/>
      <c r="Y497" s="214"/>
      <c r="Z497" s="214"/>
    </row>
    <row r="498" ht="18.75" customHeight="1">
      <c r="A498" s="214"/>
      <c r="B498" s="306"/>
      <c r="C498" s="307"/>
      <c r="D498" s="307"/>
      <c r="E498" s="205" t="str">
        <f>IF($D498="","",VLOOKUP($D498,DMKH!$A$6:$D$20000,2,0))</f>
        <v/>
      </c>
      <c r="F498" s="205" t="str">
        <f>IF($D498="","",VLOOKUP($D498,DMKH!$A$6:$D$20000,3,0))</f>
        <v/>
      </c>
      <c r="G498" s="205" t="str">
        <f>IF($D498="","",VLOOKUP($D498,DMKH!$A$6:$D$20000,4,0))</f>
        <v/>
      </c>
      <c r="H498" s="308"/>
      <c r="I498" s="308"/>
      <c r="J498" s="214"/>
      <c r="K498" s="205" t="str">
        <f>IF($J498="","",VLOOKUP($J498,'Tong hop'!$B$10:$P$19999,2,0))</f>
        <v/>
      </c>
      <c r="L498" s="208" t="str">
        <f>IF($J498="","",VLOOKUP($J498,'Tong hop'!$B$10:$P$19999,3,0))</f>
        <v/>
      </c>
      <c r="M498" s="309"/>
      <c r="N498" s="210">
        <f t="shared" si="2"/>
        <v>0</v>
      </c>
      <c r="O498" s="211"/>
      <c r="P498" s="212" t="str">
        <f>IF($J498="","",VLOOKUP($J498,'Tong hop'!$B$10:$L$19999,10,0))</f>
        <v/>
      </c>
      <c r="Q498" s="213" t="str">
        <f>IF($J498="","",VLOOKUP($J498,'Tong hop'!$B$10:$L$19999,11,0))</f>
        <v/>
      </c>
      <c r="R498" s="214"/>
      <c r="S498" s="214"/>
      <c r="T498" s="214"/>
      <c r="U498" s="214"/>
      <c r="V498" s="214"/>
      <c r="W498" s="214"/>
      <c r="X498" s="214"/>
      <c r="Y498" s="214"/>
      <c r="Z498" s="214"/>
    </row>
    <row r="499" ht="18.75" customHeight="1">
      <c r="A499" s="214"/>
      <c r="B499" s="306"/>
      <c r="C499" s="307"/>
      <c r="D499" s="307"/>
      <c r="E499" s="205" t="str">
        <f>IF($D499="","",VLOOKUP($D499,DMKH!$A$6:$D$20000,2,0))</f>
        <v/>
      </c>
      <c r="F499" s="205" t="str">
        <f>IF($D499="","",VLOOKUP($D499,DMKH!$A$6:$D$20000,3,0))</f>
        <v/>
      </c>
      <c r="G499" s="205" t="str">
        <f>IF($D499="","",VLOOKUP($D499,DMKH!$A$6:$D$20000,4,0))</f>
        <v/>
      </c>
      <c r="H499" s="308"/>
      <c r="I499" s="308"/>
      <c r="J499" s="214"/>
      <c r="K499" s="205" t="str">
        <f>IF($J499="","",VLOOKUP($J499,'Tong hop'!$B$10:$P$19999,2,0))</f>
        <v/>
      </c>
      <c r="L499" s="208" t="str">
        <f>IF($J499="","",VLOOKUP($J499,'Tong hop'!$B$10:$P$19999,3,0))</f>
        <v/>
      </c>
      <c r="M499" s="309"/>
      <c r="N499" s="210">
        <f t="shared" si="2"/>
        <v>0</v>
      </c>
      <c r="O499" s="211"/>
      <c r="P499" s="212" t="str">
        <f>IF($J499="","",VLOOKUP($J499,'Tong hop'!$B$10:$L$19999,10,0))</f>
        <v/>
      </c>
      <c r="Q499" s="213" t="str">
        <f>IF($J499="","",VLOOKUP($J499,'Tong hop'!$B$10:$L$19999,11,0))</f>
        <v/>
      </c>
      <c r="R499" s="214"/>
      <c r="S499" s="214"/>
      <c r="T499" s="214"/>
      <c r="U499" s="214"/>
      <c r="V499" s="214"/>
      <c r="W499" s="214"/>
      <c r="X499" s="214"/>
      <c r="Y499" s="214"/>
      <c r="Z499" s="214"/>
    </row>
    <row r="500" ht="18.75" customHeight="1">
      <c r="A500" s="214"/>
      <c r="B500" s="306"/>
      <c r="C500" s="307"/>
      <c r="D500" s="307"/>
      <c r="E500" s="205" t="str">
        <f>IF($D500="","",VLOOKUP($D500,DMKH!$A$6:$D$20000,2,0))</f>
        <v/>
      </c>
      <c r="F500" s="205" t="str">
        <f>IF($D500="","",VLOOKUP($D500,DMKH!$A$6:$D$20000,3,0))</f>
        <v/>
      </c>
      <c r="G500" s="205" t="str">
        <f>IF($D500="","",VLOOKUP($D500,DMKH!$A$6:$D$20000,4,0))</f>
        <v/>
      </c>
      <c r="H500" s="308"/>
      <c r="I500" s="308"/>
      <c r="J500" s="214"/>
      <c r="K500" s="205" t="str">
        <f>IF($J500="","",VLOOKUP($J500,'Tong hop'!$B$10:$P$19999,2,0))</f>
        <v/>
      </c>
      <c r="L500" s="208" t="str">
        <f>IF($J500="","",VLOOKUP($J500,'Tong hop'!$B$10:$P$19999,3,0))</f>
        <v/>
      </c>
      <c r="M500" s="309"/>
      <c r="N500" s="210">
        <f t="shared" si="2"/>
        <v>0</v>
      </c>
      <c r="O500" s="211"/>
      <c r="P500" s="212" t="str">
        <f>IF($J500="","",VLOOKUP($J500,'Tong hop'!$B$10:$L$19999,10,0))</f>
        <v/>
      </c>
      <c r="Q500" s="213" t="str">
        <f>IF($J500="","",VLOOKUP($J500,'Tong hop'!$B$10:$L$19999,11,0))</f>
        <v/>
      </c>
      <c r="R500" s="214"/>
      <c r="S500" s="214"/>
      <c r="T500" s="214"/>
      <c r="U500" s="214"/>
      <c r="V500" s="214"/>
      <c r="W500" s="214"/>
      <c r="X500" s="214"/>
      <c r="Y500" s="214"/>
      <c r="Z500" s="214"/>
    </row>
    <row r="501" ht="18.75" customHeight="1">
      <c r="A501" s="214"/>
      <c r="B501" s="306"/>
      <c r="C501" s="307"/>
      <c r="D501" s="307"/>
      <c r="E501" s="205" t="str">
        <f>IF($D501="","",VLOOKUP($D501,DMKH!$A$6:$D$20000,2,0))</f>
        <v/>
      </c>
      <c r="F501" s="205" t="str">
        <f>IF($D501="","",VLOOKUP($D501,DMKH!$A$6:$D$20000,3,0))</f>
        <v/>
      </c>
      <c r="G501" s="205" t="str">
        <f>IF($D501="","",VLOOKUP($D501,DMKH!$A$6:$D$20000,4,0))</f>
        <v/>
      </c>
      <c r="H501" s="308"/>
      <c r="I501" s="308"/>
      <c r="J501" s="214"/>
      <c r="K501" s="205" t="str">
        <f>IF($J501="","",VLOOKUP($J501,'Tong hop'!$B$10:$P$19999,2,0))</f>
        <v/>
      </c>
      <c r="L501" s="208" t="str">
        <f>IF($J501="","",VLOOKUP($J501,'Tong hop'!$B$10:$P$19999,3,0))</f>
        <v/>
      </c>
      <c r="M501" s="309"/>
      <c r="N501" s="210">
        <f t="shared" si="2"/>
        <v>0</v>
      </c>
      <c r="O501" s="211"/>
      <c r="P501" s="212" t="str">
        <f>IF($J501="","",VLOOKUP($J501,'Tong hop'!$B$10:$L$19999,10,0))</f>
        <v/>
      </c>
      <c r="Q501" s="213" t="str">
        <f>IF($J501="","",VLOOKUP($J501,'Tong hop'!$B$10:$L$19999,11,0))</f>
        <v/>
      </c>
      <c r="R501" s="214"/>
      <c r="S501" s="214"/>
      <c r="T501" s="214"/>
      <c r="U501" s="214"/>
      <c r="V501" s="214"/>
      <c r="W501" s="214"/>
      <c r="X501" s="214"/>
      <c r="Y501" s="214"/>
      <c r="Z501" s="214"/>
    </row>
    <row r="502" ht="18.75" customHeight="1">
      <c r="A502" s="214"/>
      <c r="B502" s="306"/>
      <c r="C502" s="307"/>
      <c r="D502" s="307"/>
      <c r="E502" s="205" t="str">
        <f>IF($D502="","",VLOOKUP($D502,DMKH!$A$6:$D$20000,2,0))</f>
        <v/>
      </c>
      <c r="F502" s="205" t="str">
        <f>IF($D502="","",VLOOKUP($D502,DMKH!$A$6:$D$20000,3,0))</f>
        <v/>
      </c>
      <c r="G502" s="205" t="str">
        <f>IF($D502="","",VLOOKUP($D502,DMKH!$A$6:$D$20000,4,0))</f>
        <v/>
      </c>
      <c r="H502" s="308"/>
      <c r="I502" s="308"/>
      <c r="J502" s="214"/>
      <c r="K502" s="205" t="str">
        <f>IF($J502="","",VLOOKUP($J502,'Tong hop'!$B$10:$P$19999,2,0))</f>
        <v/>
      </c>
      <c r="L502" s="208" t="str">
        <f>IF($J502="","",VLOOKUP($J502,'Tong hop'!$B$10:$P$19999,3,0))</f>
        <v/>
      </c>
      <c r="M502" s="309"/>
      <c r="N502" s="210">
        <f t="shared" si="2"/>
        <v>0</v>
      </c>
      <c r="O502" s="211"/>
      <c r="P502" s="212" t="str">
        <f>IF($J502="","",VLOOKUP($J502,'Tong hop'!$B$10:$L$19999,10,0))</f>
        <v/>
      </c>
      <c r="Q502" s="213" t="str">
        <f>IF($J502="","",VLOOKUP($J502,'Tong hop'!$B$10:$L$19999,11,0))</f>
        <v/>
      </c>
      <c r="R502" s="214"/>
      <c r="S502" s="214"/>
      <c r="T502" s="214"/>
      <c r="U502" s="214"/>
      <c r="V502" s="214"/>
      <c r="W502" s="214"/>
      <c r="X502" s="214"/>
      <c r="Y502" s="214"/>
      <c r="Z502" s="214"/>
    </row>
    <row r="503" ht="18.75" customHeight="1">
      <c r="A503" s="214"/>
      <c r="B503" s="306"/>
      <c r="C503" s="307"/>
      <c r="D503" s="307"/>
      <c r="E503" s="205" t="str">
        <f>IF($D503="","",VLOOKUP($D503,DMKH!$A$6:$D$20000,2,0))</f>
        <v/>
      </c>
      <c r="F503" s="205" t="str">
        <f>IF($D503="","",VLOOKUP($D503,DMKH!$A$6:$D$20000,3,0))</f>
        <v/>
      </c>
      <c r="G503" s="205" t="str">
        <f>IF($D503="","",VLOOKUP($D503,DMKH!$A$6:$D$20000,4,0))</f>
        <v/>
      </c>
      <c r="H503" s="308"/>
      <c r="I503" s="308"/>
      <c r="J503" s="214"/>
      <c r="K503" s="205" t="str">
        <f>IF($J503="","",VLOOKUP($J503,'Tong hop'!$B$10:$P$19999,2,0))</f>
        <v/>
      </c>
      <c r="L503" s="208" t="str">
        <f>IF($J503="","",VLOOKUP($J503,'Tong hop'!$B$10:$P$19999,3,0))</f>
        <v/>
      </c>
      <c r="M503" s="309"/>
      <c r="N503" s="210">
        <f t="shared" si="2"/>
        <v>0</v>
      </c>
      <c r="O503" s="211"/>
      <c r="P503" s="212" t="str">
        <f>IF($J503="","",VLOOKUP($J503,'Tong hop'!$B$10:$L$19999,10,0))</f>
        <v/>
      </c>
      <c r="Q503" s="213" t="str">
        <f>IF($J503="","",VLOOKUP($J503,'Tong hop'!$B$10:$L$19999,11,0))</f>
        <v/>
      </c>
      <c r="R503" s="214"/>
      <c r="S503" s="214"/>
      <c r="T503" s="214"/>
      <c r="U503" s="214"/>
      <c r="V503" s="214"/>
      <c r="W503" s="214"/>
      <c r="X503" s="214"/>
      <c r="Y503" s="214"/>
      <c r="Z503" s="214"/>
    </row>
    <row r="504" ht="18.75" customHeight="1">
      <c r="A504" s="214"/>
      <c r="B504" s="306"/>
      <c r="C504" s="307"/>
      <c r="D504" s="307"/>
      <c r="E504" s="205" t="str">
        <f>IF($D504="","",VLOOKUP($D504,DMKH!$A$6:$D$20000,2,0))</f>
        <v/>
      </c>
      <c r="F504" s="205" t="str">
        <f>IF($D504="","",VLOOKUP($D504,DMKH!$A$6:$D$20000,3,0))</f>
        <v/>
      </c>
      <c r="G504" s="205" t="str">
        <f>IF($D504="","",VLOOKUP($D504,DMKH!$A$6:$D$20000,4,0))</f>
        <v/>
      </c>
      <c r="H504" s="308"/>
      <c r="I504" s="308"/>
      <c r="J504" s="214"/>
      <c r="K504" s="205" t="str">
        <f>IF($J504="","",VLOOKUP($J504,'Tong hop'!$B$10:$P$19999,2,0))</f>
        <v/>
      </c>
      <c r="L504" s="208" t="str">
        <f>IF($J504="","",VLOOKUP($J504,'Tong hop'!$B$10:$P$19999,3,0))</f>
        <v/>
      </c>
      <c r="M504" s="309"/>
      <c r="N504" s="210">
        <f t="shared" si="2"/>
        <v>0</v>
      </c>
      <c r="O504" s="211"/>
      <c r="P504" s="212" t="str">
        <f>IF($J504="","",VLOOKUP($J504,'Tong hop'!$B$10:$L$19999,10,0))</f>
        <v/>
      </c>
      <c r="Q504" s="213" t="str">
        <f>IF($J504="","",VLOOKUP($J504,'Tong hop'!$B$10:$L$19999,11,0))</f>
        <v/>
      </c>
      <c r="R504" s="214"/>
      <c r="S504" s="214"/>
      <c r="T504" s="214"/>
      <c r="U504" s="214"/>
      <c r="V504" s="214"/>
      <c r="W504" s="214"/>
      <c r="X504" s="214"/>
      <c r="Y504" s="214"/>
      <c r="Z504" s="214"/>
    </row>
    <row r="505" ht="18.75" customHeight="1">
      <c r="A505" s="214"/>
      <c r="B505" s="306"/>
      <c r="C505" s="307"/>
      <c r="D505" s="307"/>
      <c r="E505" s="205" t="str">
        <f>IF($D505="","",VLOOKUP($D505,DMKH!$A$6:$D$20000,2,0))</f>
        <v/>
      </c>
      <c r="F505" s="205" t="str">
        <f>IF($D505="","",VLOOKUP($D505,DMKH!$A$6:$D$20000,3,0))</f>
        <v/>
      </c>
      <c r="G505" s="205" t="str">
        <f>IF($D505="","",VLOOKUP($D505,DMKH!$A$6:$D$20000,4,0))</f>
        <v/>
      </c>
      <c r="H505" s="308"/>
      <c r="I505" s="308"/>
      <c r="J505" s="214"/>
      <c r="K505" s="205" t="str">
        <f>IF($J505="","",VLOOKUP($J505,'Tong hop'!$B$10:$P$19999,2,0))</f>
        <v/>
      </c>
      <c r="L505" s="208" t="str">
        <f>IF($J505="","",VLOOKUP($J505,'Tong hop'!$B$10:$P$19999,3,0))</f>
        <v/>
      </c>
      <c r="M505" s="309"/>
      <c r="N505" s="210">
        <f t="shared" si="2"/>
        <v>0</v>
      </c>
      <c r="O505" s="211"/>
      <c r="P505" s="212" t="str">
        <f>IF($J505="","",VLOOKUP($J505,'Tong hop'!$B$10:$L$19999,10,0))</f>
        <v/>
      </c>
      <c r="Q505" s="213" t="str">
        <f>IF($J505="","",VLOOKUP($J505,'Tong hop'!$B$10:$L$19999,11,0))</f>
        <v/>
      </c>
      <c r="R505" s="214"/>
      <c r="S505" s="214"/>
      <c r="T505" s="214"/>
      <c r="U505" s="214"/>
      <c r="V505" s="214"/>
      <c r="W505" s="214"/>
      <c r="X505" s="214"/>
      <c r="Y505" s="214"/>
      <c r="Z505" s="214"/>
    </row>
    <row r="506" ht="18.75" customHeight="1">
      <c r="A506" s="214"/>
      <c r="B506" s="306"/>
      <c r="C506" s="307"/>
      <c r="D506" s="307"/>
      <c r="E506" s="205" t="str">
        <f>IF($D506="","",VLOOKUP($D506,DMKH!$A$6:$D$20000,2,0))</f>
        <v/>
      </c>
      <c r="F506" s="205" t="str">
        <f>IF($D506="","",VLOOKUP($D506,DMKH!$A$6:$D$20000,3,0))</f>
        <v/>
      </c>
      <c r="G506" s="205" t="str">
        <f>IF($D506="","",VLOOKUP($D506,DMKH!$A$6:$D$20000,4,0))</f>
        <v/>
      </c>
      <c r="H506" s="308"/>
      <c r="I506" s="308"/>
      <c r="J506" s="214"/>
      <c r="K506" s="205" t="str">
        <f>IF($J506="","",VLOOKUP($J506,'Tong hop'!$B$10:$P$19999,2,0))</f>
        <v/>
      </c>
      <c r="L506" s="208" t="str">
        <f>IF($J506="","",VLOOKUP($J506,'Tong hop'!$B$10:$P$19999,3,0))</f>
        <v/>
      </c>
      <c r="M506" s="309"/>
      <c r="N506" s="210">
        <f t="shared" si="2"/>
        <v>0</v>
      </c>
      <c r="O506" s="211"/>
      <c r="P506" s="212" t="str">
        <f>IF($J506="","",VLOOKUP($J506,'Tong hop'!$B$10:$L$19999,10,0))</f>
        <v/>
      </c>
      <c r="Q506" s="213" t="str">
        <f>IF($J506="","",VLOOKUP($J506,'Tong hop'!$B$10:$L$19999,11,0))</f>
        <v/>
      </c>
      <c r="R506" s="214"/>
      <c r="S506" s="214"/>
      <c r="T506" s="214"/>
      <c r="U506" s="214"/>
      <c r="V506" s="214"/>
      <c r="W506" s="214"/>
      <c r="X506" s="214"/>
      <c r="Y506" s="214"/>
      <c r="Z506" s="214"/>
    </row>
    <row r="507" ht="18.75" customHeight="1">
      <c r="A507" s="214"/>
      <c r="B507" s="306"/>
      <c r="C507" s="307"/>
      <c r="D507" s="307"/>
      <c r="E507" s="205" t="str">
        <f>IF($D507="","",VLOOKUP($D507,DMKH!$A$6:$D$20000,2,0))</f>
        <v/>
      </c>
      <c r="F507" s="205" t="str">
        <f>IF($D507="","",VLOOKUP($D507,DMKH!$A$6:$D$20000,3,0))</f>
        <v/>
      </c>
      <c r="G507" s="205" t="str">
        <f>IF($D507="","",VLOOKUP($D507,DMKH!$A$6:$D$20000,4,0))</f>
        <v/>
      </c>
      <c r="H507" s="308"/>
      <c r="I507" s="308"/>
      <c r="J507" s="214"/>
      <c r="K507" s="205" t="str">
        <f>IF($J507="","",VLOOKUP($J507,'Tong hop'!$B$10:$P$19999,2,0))</f>
        <v/>
      </c>
      <c r="L507" s="208" t="str">
        <f>IF($J507="","",VLOOKUP($J507,'Tong hop'!$B$10:$P$19999,3,0))</f>
        <v/>
      </c>
      <c r="M507" s="309"/>
      <c r="N507" s="210">
        <f t="shared" si="2"/>
        <v>0</v>
      </c>
      <c r="O507" s="211"/>
      <c r="P507" s="212" t="str">
        <f>IF($J507="","",VLOOKUP($J507,'Tong hop'!$B$10:$L$19999,10,0))</f>
        <v/>
      </c>
      <c r="Q507" s="213" t="str">
        <f>IF($J507="","",VLOOKUP($J507,'Tong hop'!$B$10:$L$19999,11,0))</f>
        <v/>
      </c>
      <c r="R507" s="214"/>
      <c r="S507" s="214"/>
      <c r="T507" s="214"/>
      <c r="U507" s="214"/>
      <c r="V507" s="214"/>
      <c r="W507" s="214"/>
      <c r="X507" s="214"/>
      <c r="Y507" s="214"/>
      <c r="Z507" s="214"/>
    </row>
    <row r="508" ht="18.75" customHeight="1">
      <c r="A508" s="214"/>
      <c r="B508" s="306"/>
      <c r="C508" s="307"/>
      <c r="D508" s="307"/>
      <c r="E508" s="205" t="str">
        <f>IF($D508="","",VLOOKUP($D508,DMKH!$A$6:$D$20000,2,0))</f>
        <v/>
      </c>
      <c r="F508" s="205" t="str">
        <f>IF($D508="","",VLOOKUP($D508,DMKH!$A$6:$D$20000,3,0))</f>
        <v/>
      </c>
      <c r="G508" s="205" t="str">
        <f>IF($D508="","",VLOOKUP($D508,DMKH!$A$6:$D$20000,4,0))</f>
        <v/>
      </c>
      <c r="H508" s="308"/>
      <c r="I508" s="308"/>
      <c r="J508" s="214"/>
      <c r="K508" s="205" t="str">
        <f>IF($J508="","",VLOOKUP($J508,'Tong hop'!$B$10:$P$19999,2,0))</f>
        <v/>
      </c>
      <c r="L508" s="208" t="str">
        <f>IF($J508="","",VLOOKUP($J508,'Tong hop'!$B$10:$P$19999,3,0))</f>
        <v/>
      </c>
      <c r="M508" s="309"/>
      <c r="N508" s="210">
        <f t="shared" si="2"/>
        <v>0</v>
      </c>
      <c r="O508" s="211"/>
      <c r="P508" s="212" t="str">
        <f>IF($J508="","",VLOOKUP($J508,'Tong hop'!$B$10:$L$19999,10,0))</f>
        <v/>
      </c>
      <c r="Q508" s="213" t="str">
        <f>IF($J508="","",VLOOKUP($J508,'Tong hop'!$B$10:$L$19999,11,0))</f>
        <v/>
      </c>
      <c r="R508" s="214"/>
      <c r="S508" s="214"/>
      <c r="T508" s="214"/>
      <c r="U508" s="214"/>
      <c r="V508" s="214"/>
      <c r="W508" s="214"/>
      <c r="X508" s="214"/>
      <c r="Y508" s="214"/>
      <c r="Z508" s="214"/>
    </row>
    <row r="509" ht="18.75" customHeight="1">
      <c r="A509" s="214"/>
      <c r="B509" s="306"/>
      <c r="C509" s="307"/>
      <c r="D509" s="307"/>
      <c r="E509" s="205" t="str">
        <f>IF($D509="","",VLOOKUP($D509,DMKH!$A$6:$D$20000,2,0))</f>
        <v/>
      </c>
      <c r="F509" s="205" t="str">
        <f>IF($D509="","",VLOOKUP($D509,DMKH!$A$6:$D$20000,3,0))</f>
        <v/>
      </c>
      <c r="G509" s="205" t="str">
        <f>IF($D509="","",VLOOKUP($D509,DMKH!$A$6:$D$20000,4,0))</f>
        <v/>
      </c>
      <c r="H509" s="308"/>
      <c r="I509" s="308"/>
      <c r="J509" s="214"/>
      <c r="K509" s="205" t="str">
        <f>IF($J509="","",VLOOKUP($J509,'Tong hop'!$B$10:$P$19999,2,0))</f>
        <v/>
      </c>
      <c r="L509" s="208" t="str">
        <f>IF($J509="","",VLOOKUP($J509,'Tong hop'!$B$10:$P$19999,3,0))</f>
        <v/>
      </c>
      <c r="M509" s="309"/>
      <c r="N509" s="210">
        <f t="shared" si="2"/>
        <v>0</v>
      </c>
      <c r="O509" s="211"/>
      <c r="P509" s="212" t="str">
        <f>IF($J509="","",VLOOKUP($J509,'Tong hop'!$B$10:$L$19999,10,0))</f>
        <v/>
      </c>
      <c r="Q509" s="213" t="str">
        <f>IF($J509="","",VLOOKUP($J509,'Tong hop'!$B$10:$L$19999,11,0))</f>
        <v/>
      </c>
      <c r="R509" s="214"/>
      <c r="S509" s="214"/>
      <c r="T509" s="214"/>
      <c r="U509" s="214"/>
      <c r="V509" s="214"/>
      <c r="W509" s="214"/>
      <c r="X509" s="214"/>
      <c r="Y509" s="214"/>
      <c r="Z509" s="214"/>
    </row>
    <row r="510" ht="18.75" customHeight="1">
      <c r="A510" s="214"/>
      <c r="B510" s="306"/>
      <c r="C510" s="307"/>
      <c r="D510" s="307"/>
      <c r="E510" s="205" t="str">
        <f>IF($D510="","",VLOOKUP($D510,DMKH!$A$6:$D$20000,2,0))</f>
        <v/>
      </c>
      <c r="F510" s="205" t="str">
        <f>IF($D510="","",VLOOKUP($D510,DMKH!$A$6:$D$20000,3,0))</f>
        <v/>
      </c>
      <c r="G510" s="205" t="str">
        <f>IF($D510="","",VLOOKUP($D510,DMKH!$A$6:$D$20000,4,0))</f>
        <v/>
      </c>
      <c r="H510" s="308"/>
      <c r="I510" s="308"/>
      <c r="J510" s="214"/>
      <c r="K510" s="205" t="str">
        <f>IF($J510="","",VLOOKUP($J510,'Tong hop'!$B$10:$P$19999,2,0))</f>
        <v/>
      </c>
      <c r="L510" s="208" t="str">
        <f>IF($J510="","",VLOOKUP($J510,'Tong hop'!$B$10:$P$19999,3,0))</f>
        <v/>
      </c>
      <c r="M510" s="309"/>
      <c r="N510" s="210">
        <f t="shared" si="2"/>
        <v>0</v>
      </c>
      <c r="O510" s="211"/>
      <c r="P510" s="212" t="str">
        <f>IF($J510="","",VLOOKUP($J510,'Tong hop'!$B$10:$L$19999,10,0))</f>
        <v/>
      </c>
      <c r="Q510" s="213" t="str">
        <f>IF($J510="","",VLOOKUP($J510,'Tong hop'!$B$10:$L$19999,11,0))</f>
        <v/>
      </c>
      <c r="R510" s="214"/>
      <c r="S510" s="214"/>
      <c r="T510" s="214"/>
      <c r="U510" s="214"/>
      <c r="V510" s="214"/>
      <c r="W510" s="214"/>
      <c r="X510" s="214"/>
      <c r="Y510" s="214"/>
      <c r="Z510" s="214"/>
    </row>
    <row r="511" ht="18.75" customHeight="1">
      <c r="A511" s="214"/>
      <c r="B511" s="306"/>
      <c r="C511" s="307"/>
      <c r="D511" s="307"/>
      <c r="E511" s="205" t="str">
        <f>IF($D511="","",VLOOKUP($D511,DMKH!$A$6:$D$20000,2,0))</f>
        <v/>
      </c>
      <c r="F511" s="205" t="str">
        <f>IF($D511="","",VLOOKUP($D511,DMKH!$A$6:$D$20000,3,0))</f>
        <v/>
      </c>
      <c r="G511" s="205" t="str">
        <f>IF($D511="","",VLOOKUP($D511,DMKH!$A$6:$D$20000,4,0))</f>
        <v/>
      </c>
      <c r="H511" s="308"/>
      <c r="I511" s="308"/>
      <c r="J511" s="214"/>
      <c r="K511" s="205" t="str">
        <f>IF($J511="","",VLOOKUP($J511,'Tong hop'!$B$10:$P$19999,2,0))</f>
        <v/>
      </c>
      <c r="L511" s="208" t="str">
        <f>IF($J511="","",VLOOKUP($J511,'Tong hop'!$B$10:$P$19999,3,0))</f>
        <v/>
      </c>
      <c r="M511" s="309"/>
      <c r="N511" s="210">
        <f t="shared" si="2"/>
        <v>0</v>
      </c>
      <c r="O511" s="211"/>
      <c r="P511" s="212" t="str">
        <f>IF($J511="","",VLOOKUP($J511,'Tong hop'!$B$10:$L$19999,10,0))</f>
        <v/>
      </c>
      <c r="Q511" s="213" t="str">
        <f>IF($J511="","",VLOOKUP($J511,'Tong hop'!$B$10:$L$19999,11,0))</f>
        <v/>
      </c>
      <c r="R511" s="214"/>
      <c r="S511" s="214"/>
      <c r="T511" s="214"/>
      <c r="U511" s="214"/>
      <c r="V511" s="214"/>
      <c r="W511" s="214"/>
      <c r="X511" s="214"/>
      <c r="Y511" s="214"/>
      <c r="Z511" s="214"/>
    </row>
    <row r="512" ht="18.75" customHeight="1">
      <c r="A512" s="214"/>
      <c r="B512" s="306"/>
      <c r="C512" s="307"/>
      <c r="D512" s="307"/>
      <c r="E512" s="205" t="str">
        <f>IF($D512="","",VLOOKUP($D512,DMKH!$A$6:$D$20000,2,0))</f>
        <v/>
      </c>
      <c r="F512" s="205" t="str">
        <f>IF($D512="","",VLOOKUP($D512,DMKH!$A$6:$D$20000,3,0))</f>
        <v/>
      </c>
      <c r="G512" s="205" t="str">
        <f>IF($D512="","",VLOOKUP($D512,DMKH!$A$6:$D$20000,4,0))</f>
        <v/>
      </c>
      <c r="H512" s="308"/>
      <c r="I512" s="308"/>
      <c r="J512" s="214"/>
      <c r="K512" s="205" t="str">
        <f>IF($J512="","",VLOOKUP($J512,'Tong hop'!$B$10:$P$19999,2,0))</f>
        <v/>
      </c>
      <c r="L512" s="208" t="str">
        <f>IF($J512="","",VLOOKUP($J512,'Tong hop'!$B$10:$P$19999,3,0))</f>
        <v/>
      </c>
      <c r="M512" s="309"/>
      <c r="N512" s="210">
        <f t="shared" si="2"/>
        <v>0</v>
      </c>
      <c r="O512" s="211"/>
      <c r="P512" s="212" t="str">
        <f>IF($J512="","",VLOOKUP($J512,'Tong hop'!$B$10:$L$19999,10,0))</f>
        <v/>
      </c>
      <c r="Q512" s="213" t="str">
        <f>IF($J512="","",VLOOKUP($J512,'Tong hop'!$B$10:$L$19999,11,0))</f>
        <v/>
      </c>
      <c r="R512" s="214"/>
      <c r="S512" s="214"/>
      <c r="T512" s="214"/>
      <c r="U512" s="214"/>
      <c r="V512" s="214"/>
      <c r="W512" s="214"/>
      <c r="X512" s="214"/>
      <c r="Y512" s="214"/>
      <c r="Z512" s="214"/>
    </row>
    <row r="513" ht="18.75" customHeight="1">
      <c r="A513" s="214"/>
      <c r="B513" s="306"/>
      <c r="C513" s="307"/>
      <c r="D513" s="307"/>
      <c r="E513" s="205" t="str">
        <f>IF($D513="","",VLOOKUP($D513,DMKH!$A$6:$D$20000,2,0))</f>
        <v/>
      </c>
      <c r="F513" s="205" t="str">
        <f>IF($D513="","",VLOOKUP($D513,DMKH!$A$6:$D$20000,3,0))</f>
        <v/>
      </c>
      <c r="G513" s="205" t="str">
        <f>IF($D513="","",VLOOKUP($D513,DMKH!$A$6:$D$20000,4,0))</f>
        <v/>
      </c>
      <c r="H513" s="308"/>
      <c r="I513" s="308"/>
      <c r="J513" s="214"/>
      <c r="K513" s="205" t="str">
        <f>IF($J513="","",VLOOKUP($J513,'Tong hop'!$B$10:$P$19999,2,0))</f>
        <v/>
      </c>
      <c r="L513" s="208" t="str">
        <f>IF($J513="","",VLOOKUP($J513,'Tong hop'!$B$10:$P$19999,3,0))</f>
        <v/>
      </c>
      <c r="M513" s="309"/>
      <c r="N513" s="210">
        <f t="shared" si="2"/>
        <v>0</v>
      </c>
      <c r="O513" s="211"/>
      <c r="P513" s="212" t="str">
        <f>IF($J513="","",VLOOKUP($J513,'Tong hop'!$B$10:$L$19999,10,0))</f>
        <v/>
      </c>
      <c r="Q513" s="213" t="str">
        <f>IF($J513="","",VLOOKUP($J513,'Tong hop'!$B$10:$L$19999,11,0))</f>
        <v/>
      </c>
      <c r="R513" s="214"/>
      <c r="S513" s="214"/>
      <c r="T513" s="214"/>
      <c r="U513" s="214"/>
      <c r="V513" s="214"/>
      <c r="W513" s="214"/>
      <c r="X513" s="214"/>
      <c r="Y513" s="214"/>
      <c r="Z513" s="214"/>
    </row>
    <row r="514" ht="18.75" customHeight="1">
      <c r="A514" s="214"/>
      <c r="B514" s="306"/>
      <c r="C514" s="307"/>
      <c r="D514" s="307"/>
      <c r="E514" s="205" t="str">
        <f>IF($D514="","",VLOOKUP($D514,DMKH!$A$6:$D$20000,2,0))</f>
        <v/>
      </c>
      <c r="F514" s="205" t="str">
        <f>IF($D514="","",VLOOKUP($D514,DMKH!$A$6:$D$20000,3,0))</f>
        <v/>
      </c>
      <c r="G514" s="205" t="str">
        <f>IF($D514="","",VLOOKUP($D514,DMKH!$A$6:$D$20000,4,0))</f>
        <v/>
      </c>
      <c r="H514" s="308"/>
      <c r="I514" s="308"/>
      <c r="J514" s="214"/>
      <c r="K514" s="205" t="str">
        <f>IF($J514="","",VLOOKUP($J514,'Tong hop'!$B$10:$P$19999,2,0))</f>
        <v/>
      </c>
      <c r="L514" s="208" t="str">
        <f>IF($J514="","",VLOOKUP($J514,'Tong hop'!$B$10:$P$19999,3,0))</f>
        <v/>
      </c>
      <c r="M514" s="309"/>
      <c r="N514" s="210">
        <f t="shared" si="2"/>
        <v>0</v>
      </c>
      <c r="O514" s="211"/>
      <c r="P514" s="212" t="str">
        <f>IF($J514="","",VLOOKUP($J514,'Tong hop'!$B$10:$L$19999,10,0))</f>
        <v/>
      </c>
      <c r="Q514" s="213" t="str">
        <f>IF($J514="","",VLOOKUP($J514,'Tong hop'!$B$10:$L$19999,11,0))</f>
        <v/>
      </c>
      <c r="R514" s="214"/>
      <c r="S514" s="214"/>
      <c r="T514" s="214"/>
      <c r="U514" s="214"/>
      <c r="V514" s="214"/>
      <c r="W514" s="214"/>
      <c r="X514" s="214"/>
      <c r="Y514" s="214"/>
      <c r="Z514" s="214"/>
    </row>
    <row r="515" ht="18.75" customHeight="1">
      <c r="A515" s="214"/>
      <c r="B515" s="306"/>
      <c r="C515" s="307"/>
      <c r="D515" s="307"/>
      <c r="E515" s="205" t="str">
        <f>IF($D515="","",VLOOKUP($D515,DMKH!$A$6:$D$20000,2,0))</f>
        <v/>
      </c>
      <c r="F515" s="205" t="str">
        <f>IF($D515="","",VLOOKUP($D515,DMKH!$A$6:$D$20000,3,0))</f>
        <v/>
      </c>
      <c r="G515" s="205" t="str">
        <f>IF($D515="","",VLOOKUP($D515,DMKH!$A$6:$D$20000,4,0))</f>
        <v/>
      </c>
      <c r="H515" s="308"/>
      <c r="I515" s="308"/>
      <c r="J515" s="214"/>
      <c r="K515" s="205" t="str">
        <f>IF($J515="","",VLOOKUP($J515,'Tong hop'!$B$10:$P$19999,2,0))</f>
        <v/>
      </c>
      <c r="L515" s="208" t="str">
        <f>IF($J515="","",VLOOKUP($J515,'Tong hop'!$B$10:$P$19999,3,0))</f>
        <v/>
      </c>
      <c r="M515" s="309"/>
      <c r="N515" s="210">
        <f t="shared" si="2"/>
        <v>0</v>
      </c>
      <c r="O515" s="211"/>
      <c r="P515" s="212" t="str">
        <f>IF($J515="","",VLOOKUP($J515,'Tong hop'!$B$10:$L$19999,10,0))</f>
        <v/>
      </c>
      <c r="Q515" s="213" t="str">
        <f>IF($J515="","",VLOOKUP($J515,'Tong hop'!$B$10:$L$19999,11,0))</f>
        <v/>
      </c>
      <c r="R515" s="214"/>
      <c r="S515" s="214"/>
      <c r="T515" s="214"/>
      <c r="U515" s="214"/>
      <c r="V515" s="214"/>
      <c r="W515" s="214"/>
      <c r="X515" s="214"/>
      <c r="Y515" s="214"/>
      <c r="Z515" s="214"/>
    </row>
    <row r="516" ht="18.75" customHeight="1">
      <c r="A516" s="214"/>
      <c r="B516" s="306"/>
      <c r="C516" s="307"/>
      <c r="D516" s="307"/>
      <c r="E516" s="205" t="str">
        <f>IF($D516="","",VLOOKUP($D516,DMKH!$A$6:$D$20000,2,0))</f>
        <v/>
      </c>
      <c r="F516" s="205" t="str">
        <f>IF($D516="","",VLOOKUP($D516,DMKH!$A$6:$D$20000,3,0))</f>
        <v/>
      </c>
      <c r="G516" s="205" t="str">
        <f>IF($D516="","",VLOOKUP($D516,DMKH!$A$6:$D$20000,4,0))</f>
        <v/>
      </c>
      <c r="H516" s="308"/>
      <c r="I516" s="308"/>
      <c r="J516" s="214"/>
      <c r="K516" s="205" t="str">
        <f>IF($J516="","",VLOOKUP($J516,'Tong hop'!$B$10:$P$19999,2,0))</f>
        <v/>
      </c>
      <c r="L516" s="208" t="str">
        <f>IF($J516="","",VLOOKUP($J516,'Tong hop'!$B$10:$P$19999,3,0))</f>
        <v/>
      </c>
      <c r="M516" s="309"/>
      <c r="N516" s="210">
        <f t="shared" si="2"/>
        <v>0</v>
      </c>
      <c r="O516" s="211"/>
      <c r="P516" s="212" t="str">
        <f>IF($J516="","",VLOOKUP($J516,'Tong hop'!$B$10:$L$19999,10,0))</f>
        <v/>
      </c>
      <c r="Q516" s="213" t="str">
        <f>IF($J516="","",VLOOKUP($J516,'Tong hop'!$B$10:$L$19999,11,0))</f>
        <v/>
      </c>
      <c r="R516" s="214"/>
      <c r="S516" s="214"/>
      <c r="T516" s="214"/>
      <c r="U516" s="214"/>
      <c r="V516" s="214"/>
      <c r="W516" s="214"/>
      <c r="X516" s="214"/>
      <c r="Y516" s="214"/>
      <c r="Z516" s="214"/>
    </row>
    <row r="517" ht="18.75" customHeight="1">
      <c r="A517" s="214"/>
      <c r="B517" s="306"/>
      <c r="C517" s="307"/>
      <c r="D517" s="307"/>
      <c r="E517" s="205" t="str">
        <f>IF($D517="","",VLOOKUP($D517,DMKH!$A$6:$D$20000,2,0))</f>
        <v/>
      </c>
      <c r="F517" s="205" t="str">
        <f>IF($D517="","",VLOOKUP($D517,DMKH!$A$6:$D$20000,3,0))</f>
        <v/>
      </c>
      <c r="G517" s="205" t="str">
        <f>IF($D517="","",VLOOKUP($D517,DMKH!$A$6:$D$20000,4,0))</f>
        <v/>
      </c>
      <c r="H517" s="308"/>
      <c r="I517" s="308"/>
      <c r="J517" s="214"/>
      <c r="K517" s="205" t="str">
        <f>IF($J517="","",VLOOKUP($J517,'Tong hop'!$B$10:$P$19999,2,0))</f>
        <v/>
      </c>
      <c r="L517" s="208" t="str">
        <f>IF($J517="","",VLOOKUP($J517,'Tong hop'!$B$10:$P$19999,3,0))</f>
        <v/>
      </c>
      <c r="M517" s="309"/>
      <c r="N517" s="210">
        <f t="shared" si="2"/>
        <v>0</v>
      </c>
      <c r="O517" s="211"/>
      <c r="P517" s="212" t="str">
        <f>IF($J517="","",VLOOKUP($J517,'Tong hop'!$B$10:$L$19999,10,0))</f>
        <v/>
      </c>
      <c r="Q517" s="213" t="str">
        <f>IF($J517="","",VLOOKUP($J517,'Tong hop'!$B$10:$L$19999,11,0))</f>
        <v/>
      </c>
      <c r="R517" s="214"/>
      <c r="S517" s="214"/>
      <c r="T517" s="214"/>
      <c r="U517" s="214"/>
      <c r="V517" s="214"/>
      <c r="W517" s="214"/>
      <c r="X517" s="214"/>
      <c r="Y517" s="214"/>
      <c r="Z517" s="214"/>
    </row>
    <row r="518" ht="18.75" customHeight="1">
      <c r="A518" s="214"/>
      <c r="B518" s="306"/>
      <c r="C518" s="307"/>
      <c r="D518" s="307"/>
      <c r="E518" s="205" t="str">
        <f>IF($D518="","",VLOOKUP($D518,DMKH!$A$6:$D$20000,2,0))</f>
        <v/>
      </c>
      <c r="F518" s="205" t="str">
        <f>IF($D518="","",VLOOKUP($D518,DMKH!$A$6:$D$20000,3,0))</f>
        <v/>
      </c>
      <c r="G518" s="205" t="str">
        <f>IF($D518="","",VLOOKUP($D518,DMKH!$A$6:$D$20000,4,0))</f>
        <v/>
      </c>
      <c r="H518" s="308"/>
      <c r="I518" s="308"/>
      <c r="J518" s="214"/>
      <c r="K518" s="205" t="str">
        <f>IF($J518="","",VLOOKUP($J518,'Tong hop'!$B$10:$P$19999,2,0))</f>
        <v/>
      </c>
      <c r="L518" s="208" t="str">
        <f>IF($J518="","",VLOOKUP($J518,'Tong hop'!$B$10:$P$19999,3,0))</f>
        <v/>
      </c>
      <c r="M518" s="309"/>
      <c r="N518" s="210">
        <f t="shared" si="2"/>
        <v>0</v>
      </c>
      <c r="O518" s="211"/>
      <c r="P518" s="212" t="str">
        <f>IF($J518="","",VLOOKUP($J518,'Tong hop'!$B$10:$L$19999,10,0))</f>
        <v/>
      </c>
      <c r="Q518" s="213" t="str">
        <f>IF($J518="","",VLOOKUP($J518,'Tong hop'!$B$10:$L$19999,11,0))</f>
        <v/>
      </c>
      <c r="R518" s="214"/>
      <c r="S518" s="214"/>
      <c r="T518" s="214"/>
      <c r="U518" s="214"/>
      <c r="V518" s="214"/>
      <c r="W518" s="214"/>
      <c r="X518" s="214"/>
      <c r="Y518" s="214"/>
      <c r="Z518" s="214"/>
    </row>
    <row r="519" ht="18.75" customHeight="1">
      <c r="A519" s="214"/>
      <c r="B519" s="306"/>
      <c r="C519" s="307"/>
      <c r="D519" s="307"/>
      <c r="E519" s="205" t="str">
        <f>IF($D519="","",VLOOKUP($D519,DMKH!$A$6:$D$20000,2,0))</f>
        <v/>
      </c>
      <c r="F519" s="205" t="str">
        <f>IF($D519="","",VLOOKUP($D519,DMKH!$A$6:$D$20000,3,0))</f>
        <v/>
      </c>
      <c r="G519" s="205" t="str">
        <f>IF($D519="","",VLOOKUP($D519,DMKH!$A$6:$D$20000,4,0))</f>
        <v/>
      </c>
      <c r="H519" s="308"/>
      <c r="I519" s="308"/>
      <c r="J519" s="214"/>
      <c r="K519" s="205" t="str">
        <f>IF($J519="","",VLOOKUP($J519,'Tong hop'!$B$10:$P$19999,2,0))</f>
        <v/>
      </c>
      <c r="L519" s="208" t="str">
        <f>IF($J519="","",VLOOKUP($J519,'Tong hop'!$B$10:$P$19999,3,0))</f>
        <v/>
      </c>
      <c r="M519" s="309"/>
      <c r="N519" s="210">
        <f t="shared" si="2"/>
        <v>0</v>
      </c>
      <c r="O519" s="211"/>
      <c r="P519" s="212" t="str">
        <f>IF($J519="","",VLOOKUP($J519,'Tong hop'!$B$10:$L$19999,10,0))</f>
        <v/>
      </c>
      <c r="Q519" s="213" t="str">
        <f>IF($J519="","",VLOOKUP($J519,'Tong hop'!$B$10:$L$19999,11,0))</f>
        <v/>
      </c>
      <c r="R519" s="214"/>
      <c r="S519" s="214"/>
      <c r="T519" s="214"/>
      <c r="U519" s="214"/>
      <c r="V519" s="214"/>
      <c r="W519" s="214"/>
      <c r="X519" s="214"/>
      <c r="Y519" s="214"/>
      <c r="Z519" s="214"/>
    </row>
    <row r="520" ht="18.75" customHeight="1">
      <c r="A520" s="214"/>
      <c r="B520" s="306"/>
      <c r="C520" s="307"/>
      <c r="D520" s="307"/>
      <c r="E520" s="205" t="str">
        <f>IF($D520="","",VLOOKUP($D520,DMKH!$A$6:$D$20000,2,0))</f>
        <v/>
      </c>
      <c r="F520" s="205" t="str">
        <f>IF($D520="","",VLOOKUP($D520,DMKH!$A$6:$D$20000,3,0))</f>
        <v/>
      </c>
      <c r="G520" s="205" t="str">
        <f>IF($D520="","",VLOOKUP($D520,DMKH!$A$6:$D$20000,4,0))</f>
        <v/>
      </c>
      <c r="H520" s="308"/>
      <c r="I520" s="308"/>
      <c r="J520" s="214"/>
      <c r="K520" s="205" t="str">
        <f>IF($J520="","",VLOOKUP($J520,'Tong hop'!$B$10:$P$19999,2,0))</f>
        <v/>
      </c>
      <c r="L520" s="208" t="str">
        <f>IF($J520="","",VLOOKUP($J520,'Tong hop'!$B$10:$P$19999,3,0))</f>
        <v/>
      </c>
      <c r="M520" s="309"/>
      <c r="N520" s="210">
        <f t="shared" si="2"/>
        <v>0</v>
      </c>
      <c r="O520" s="211"/>
      <c r="P520" s="212" t="str">
        <f>IF($J520="","",VLOOKUP($J520,'Tong hop'!$B$10:$L$19999,10,0))</f>
        <v/>
      </c>
      <c r="Q520" s="213" t="str">
        <f>IF($J520="","",VLOOKUP($J520,'Tong hop'!$B$10:$L$19999,11,0))</f>
        <v/>
      </c>
      <c r="R520" s="214"/>
      <c r="S520" s="214"/>
      <c r="T520" s="214"/>
      <c r="U520" s="214"/>
      <c r="V520" s="214"/>
      <c r="W520" s="214"/>
      <c r="X520" s="214"/>
      <c r="Y520" s="214"/>
      <c r="Z520" s="214"/>
    </row>
    <row r="521" ht="18.75" customHeight="1">
      <c r="A521" s="214"/>
      <c r="B521" s="306"/>
      <c r="C521" s="307"/>
      <c r="D521" s="307"/>
      <c r="E521" s="205" t="str">
        <f>IF($D521="","",VLOOKUP($D521,DMKH!$A$6:$D$20000,2,0))</f>
        <v/>
      </c>
      <c r="F521" s="205" t="str">
        <f>IF($D521="","",VLOOKUP($D521,DMKH!$A$6:$D$20000,3,0))</f>
        <v/>
      </c>
      <c r="G521" s="205" t="str">
        <f>IF($D521="","",VLOOKUP($D521,DMKH!$A$6:$D$20000,4,0))</f>
        <v/>
      </c>
      <c r="H521" s="308"/>
      <c r="I521" s="308"/>
      <c r="J521" s="214"/>
      <c r="K521" s="205" t="str">
        <f>IF($J521="","",VLOOKUP($J521,'Tong hop'!$B$10:$P$19999,2,0))</f>
        <v/>
      </c>
      <c r="L521" s="208" t="str">
        <f>IF($J521="","",VLOOKUP($J521,'Tong hop'!$B$10:$P$19999,3,0))</f>
        <v/>
      </c>
      <c r="M521" s="309"/>
      <c r="N521" s="210">
        <f t="shared" si="2"/>
        <v>0</v>
      </c>
      <c r="O521" s="211"/>
      <c r="P521" s="212" t="str">
        <f>IF($J521="","",VLOOKUP($J521,'Tong hop'!$B$10:$L$19999,10,0))</f>
        <v/>
      </c>
      <c r="Q521" s="213" t="str">
        <f>IF($J521="","",VLOOKUP($J521,'Tong hop'!$B$10:$L$19999,11,0))</f>
        <v/>
      </c>
      <c r="R521" s="214"/>
      <c r="S521" s="214"/>
      <c r="T521" s="214"/>
      <c r="U521" s="214"/>
      <c r="V521" s="214"/>
      <c r="W521" s="214"/>
      <c r="X521" s="214"/>
      <c r="Y521" s="214"/>
      <c r="Z521" s="214"/>
    </row>
    <row r="522" ht="18.75" customHeight="1">
      <c r="A522" s="214"/>
      <c r="B522" s="306"/>
      <c r="C522" s="307"/>
      <c r="D522" s="307"/>
      <c r="E522" s="205" t="str">
        <f>IF($D522="","",VLOOKUP($D522,DMKH!$A$6:$D$20000,2,0))</f>
        <v/>
      </c>
      <c r="F522" s="205" t="str">
        <f>IF($D522="","",VLOOKUP($D522,DMKH!$A$6:$D$20000,3,0))</f>
        <v/>
      </c>
      <c r="G522" s="205" t="str">
        <f>IF($D522="","",VLOOKUP($D522,DMKH!$A$6:$D$20000,4,0))</f>
        <v/>
      </c>
      <c r="H522" s="308"/>
      <c r="I522" s="308"/>
      <c r="J522" s="214"/>
      <c r="K522" s="205" t="str">
        <f>IF($J522="","",VLOOKUP($J522,'Tong hop'!$B$10:$P$19999,2,0))</f>
        <v/>
      </c>
      <c r="L522" s="208" t="str">
        <f>IF($J522="","",VLOOKUP($J522,'Tong hop'!$B$10:$P$19999,3,0))</f>
        <v/>
      </c>
      <c r="M522" s="309"/>
      <c r="N522" s="210">
        <f t="shared" si="2"/>
        <v>0</v>
      </c>
      <c r="O522" s="211"/>
      <c r="P522" s="212" t="str">
        <f>IF($J522="","",VLOOKUP($J522,'Tong hop'!$B$10:$L$19999,10,0))</f>
        <v/>
      </c>
      <c r="Q522" s="213" t="str">
        <f>IF($J522="","",VLOOKUP($J522,'Tong hop'!$B$10:$L$19999,11,0))</f>
        <v/>
      </c>
      <c r="R522" s="214"/>
      <c r="S522" s="214"/>
      <c r="T522" s="214"/>
      <c r="U522" s="214"/>
      <c r="V522" s="214"/>
      <c r="W522" s="214"/>
      <c r="X522" s="214"/>
      <c r="Y522" s="214"/>
      <c r="Z522" s="214"/>
    </row>
    <row r="523" ht="18.75" customHeight="1">
      <c r="A523" s="214"/>
      <c r="B523" s="306"/>
      <c r="C523" s="307"/>
      <c r="D523" s="307"/>
      <c r="E523" s="205" t="str">
        <f>IF($D523="","",VLOOKUP($D523,DMKH!$A$6:$D$20000,2,0))</f>
        <v/>
      </c>
      <c r="F523" s="205" t="str">
        <f>IF($D523="","",VLOOKUP($D523,DMKH!$A$6:$D$20000,3,0))</f>
        <v/>
      </c>
      <c r="G523" s="205" t="str">
        <f>IF($D523="","",VLOOKUP($D523,DMKH!$A$6:$D$20000,4,0))</f>
        <v/>
      </c>
      <c r="H523" s="308"/>
      <c r="I523" s="308"/>
      <c r="J523" s="214"/>
      <c r="K523" s="205" t="str">
        <f>IF($J523="","",VLOOKUP($J523,'Tong hop'!$B$10:$P$19999,2,0))</f>
        <v/>
      </c>
      <c r="L523" s="208" t="str">
        <f>IF($J523="","",VLOOKUP($J523,'Tong hop'!$B$10:$P$19999,3,0))</f>
        <v/>
      </c>
      <c r="M523" s="309"/>
      <c r="N523" s="210">
        <f t="shared" si="2"/>
        <v>0</v>
      </c>
      <c r="O523" s="211"/>
      <c r="P523" s="212" t="str">
        <f>IF($J523="","",VLOOKUP($J523,'Tong hop'!$B$10:$L$19999,10,0))</f>
        <v/>
      </c>
      <c r="Q523" s="213" t="str">
        <f>IF($J523="","",VLOOKUP($J523,'Tong hop'!$B$10:$L$19999,11,0))</f>
        <v/>
      </c>
      <c r="R523" s="214"/>
      <c r="S523" s="214"/>
      <c r="T523" s="214"/>
      <c r="U523" s="214"/>
      <c r="V523" s="214"/>
      <c r="W523" s="214"/>
      <c r="X523" s="214"/>
      <c r="Y523" s="214"/>
      <c r="Z523" s="214"/>
    </row>
    <row r="524" ht="18.75" customHeight="1">
      <c r="A524" s="214"/>
      <c r="B524" s="306"/>
      <c r="C524" s="307"/>
      <c r="D524" s="307"/>
      <c r="E524" s="205" t="str">
        <f>IF($D524="","",VLOOKUP($D524,DMKH!$A$6:$D$20000,2,0))</f>
        <v/>
      </c>
      <c r="F524" s="205" t="str">
        <f>IF($D524="","",VLOOKUP($D524,DMKH!$A$6:$D$20000,3,0))</f>
        <v/>
      </c>
      <c r="G524" s="205" t="str">
        <f>IF($D524="","",VLOOKUP($D524,DMKH!$A$6:$D$20000,4,0))</f>
        <v/>
      </c>
      <c r="H524" s="308"/>
      <c r="I524" s="308"/>
      <c r="J524" s="214"/>
      <c r="K524" s="205" t="str">
        <f>IF($J524="","",VLOOKUP($J524,'Tong hop'!$B$10:$P$19999,2,0))</f>
        <v/>
      </c>
      <c r="L524" s="208" t="str">
        <f>IF($J524="","",VLOOKUP($J524,'Tong hop'!$B$10:$P$19999,3,0))</f>
        <v/>
      </c>
      <c r="M524" s="309"/>
      <c r="N524" s="210">
        <f t="shared" si="2"/>
        <v>0</v>
      </c>
      <c r="O524" s="211"/>
      <c r="P524" s="212" t="str">
        <f>IF($J524="","",VLOOKUP($J524,'Tong hop'!$B$10:$L$19999,10,0))</f>
        <v/>
      </c>
      <c r="Q524" s="213" t="str">
        <f>IF($J524="","",VLOOKUP($J524,'Tong hop'!$B$10:$L$19999,11,0))</f>
        <v/>
      </c>
      <c r="R524" s="214"/>
      <c r="S524" s="214"/>
      <c r="T524" s="214"/>
      <c r="U524" s="214"/>
      <c r="V524" s="214"/>
      <c r="W524" s="214"/>
      <c r="X524" s="214"/>
      <c r="Y524" s="214"/>
      <c r="Z524" s="214"/>
    </row>
    <row r="525" ht="18.75" customHeight="1">
      <c r="A525" s="214"/>
      <c r="B525" s="306"/>
      <c r="C525" s="307"/>
      <c r="D525" s="307"/>
      <c r="E525" s="205" t="str">
        <f>IF($D525="","",VLOOKUP($D525,DMKH!$A$6:$D$20000,2,0))</f>
        <v/>
      </c>
      <c r="F525" s="205" t="str">
        <f>IF($D525="","",VLOOKUP($D525,DMKH!$A$6:$D$20000,3,0))</f>
        <v/>
      </c>
      <c r="G525" s="205" t="str">
        <f>IF($D525="","",VLOOKUP($D525,DMKH!$A$6:$D$20000,4,0))</f>
        <v/>
      </c>
      <c r="H525" s="308"/>
      <c r="I525" s="308"/>
      <c r="J525" s="214"/>
      <c r="K525" s="205" t="str">
        <f>IF($J525="","",VLOOKUP($J525,'Tong hop'!$B$10:$P$19999,2,0))</f>
        <v/>
      </c>
      <c r="L525" s="208" t="str">
        <f>IF($J525="","",VLOOKUP($J525,'Tong hop'!$B$10:$P$19999,3,0))</f>
        <v/>
      </c>
      <c r="M525" s="309"/>
      <c r="N525" s="210">
        <f t="shared" si="2"/>
        <v>0</v>
      </c>
      <c r="O525" s="211"/>
      <c r="P525" s="212" t="str">
        <f>IF($J525="","",VLOOKUP($J525,'Tong hop'!$B$10:$L$19999,10,0))</f>
        <v/>
      </c>
      <c r="Q525" s="213" t="str">
        <f>IF($J525="","",VLOOKUP($J525,'Tong hop'!$B$10:$L$19999,11,0))</f>
        <v/>
      </c>
      <c r="R525" s="214"/>
      <c r="S525" s="214"/>
      <c r="T525" s="214"/>
      <c r="U525" s="214"/>
      <c r="V525" s="214"/>
      <c r="W525" s="214"/>
      <c r="X525" s="214"/>
      <c r="Y525" s="214"/>
      <c r="Z525" s="214"/>
    </row>
    <row r="526" ht="18.75" customHeight="1">
      <c r="A526" s="214"/>
      <c r="B526" s="306"/>
      <c r="C526" s="307"/>
      <c r="D526" s="307"/>
      <c r="E526" s="205" t="str">
        <f>IF($D526="","",VLOOKUP($D526,DMKH!$A$6:$D$20000,2,0))</f>
        <v/>
      </c>
      <c r="F526" s="205" t="str">
        <f>IF($D526="","",VLOOKUP($D526,DMKH!$A$6:$D$20000,3,0))</f>
        <v/>
      </c>
      <c r="G526" s="205" t="str">
        <f>IF($D526="","",VLOOKUP($D526,DMKH!$A$6:$D$20000,4,0))</f>
        <v/>
      </c>
      <c r="H526" s="308"/>
      <c r="I526" s="308"/>
      <c r="J526" s="214"/>
      <c r="K526" s="205" t="str">
        <f>IF($J526="","",VLOOKUP($J526,'Tong hop'!$B$10:$P$19999,2,0))</f>
        <v/>
      </c>
      <c r="L526" s="208" t="str">
        <f>IF($J526="","",VLOOKUP($J526,'Tong hop'!$B$10:$P$19999,3,0))</f>
        <v/>
      </c>
      <c r="M526" s="309"/>
      <c r="N526" s="210">
        <f t="shared" si="2"/>
        <v>0</v>
      </c>
      <c r="O526" s="211"/>
      <c r="P526" s="212" t="str">
        <f>IF($J526="","",VLOOKUP($J526,'Tong hop'!$B$10:$L$19999,10,0))</f>
        <v/>
      </c>
      <c r="Q526" s="213" t="str">
        <f>IF($J526="","",VLOOKUP($J526,'Tong hop'!$B$10:$L$19999,11,0))</f>
        <v/>
      </c>
      <c r="R526" s="214"/>
      <c r="S526" s="214"/>
      <c r="T526" s="214"/>
      <c r="U526" s="214"/>
      <c r="V526" s="214"/>
      <c r="W526" s="214"/>
      <c r="X526" s="214"/>
      <c r="Y526" s="214"/>
      <c r="Z526" s="214"/>
    </row>
    <row r="527" ht="18.75" customHeight="1">
      <c r="A527" s="214"/>
      <c r="B527" s="306"/>
      <c r="C527" s="307"/>
      <c r="D527" s="307"/>
      <c r="E527" s="205" t="str">
        <f>IF($D527="","",VLOOKUP($D527,DMKH!$A$6:$D$20000,2,0))</f>
        <v/>
      </c>
      <c r="F527" s="205" t="str">
        <f>IF($D527="","",VLOOKUP($D527,DMKH!$A$6:$D$20000,3,0))</f>
        <v/>
      </c>
      <c r="G527" s="205" t="str">
        <f>IF($D527="","",VLOOKUP($D527,DMKH!$A$6:$D$20000,4,0))</f>
        <v/>
      </c>
      <c r="H527" s="308"/>
      <c r="I527" s="308"/>
      <c r="J527" s="214"/>
      <c r="K527" s="205" t="str">
        <f>IF($J527="","",VLOOKUP($J527,'Tong hop'!$B$10:$P$19999,2,0))</f>
        <v/>
      </c>
      <c r="L527" s="208" t="str">
        <f>IF($J527="","",VLOOKUP($J527,'Tong hop'!$B$10:$P$19999,3,0))</f>
        <v/>
      </c>
      <c r="M527" s="309"/>
      <c r="N527" s="210">
        <f t="shared" si="2"/>
        <v>0</v>
      </c>
      <c r="O527" s="211"/>
      <c r="P527" s="212" t="str">
        <f>IF($J527="","",VLOOKUP($J527,'Tong hop'!$B$10:$L$19999,10,0))</f>
        <v/>
      </c>
      <c r="Q527" s="213" t="str">
        <f>IF($J527="","",VLOOKUP($J527,'Tong hop'!$B$10:$L$19999,11,0))</f>
        <v/>
      </c>
      <c r="R527" s="214"/>
      <c r="S527" s="214"/>
      <c r="T527" s="214"/>
      <c r="U527" s="214"/>
      <c r="V527" s="214"/>
      <c r="W527" s="214"/>
      <c r="X527" s="214"/>
      <c r="Y527" s="214"/>
      <c r="Z527" s="214"/>
    </row>
    <row r="528" ht="18.75" customHeight="1">
      <c r="A528" s="214"/>
      <c r="B528" s="306"/>
      <c r="C528" s="307"/>
      <c r="D528" s="307"/>
      <c r="E528" s="205" t="str">
        <f>IF($D528="","",VLOOKUP($D528,DMKH!$A$6:$D$20000,2,0))</f>
        <v/>
      </c>
      <c r="F528" s="205" t="str">
        <f>IF($D528="","",VLOOKUP($D528,DMKH!$A$6:$D$20000,3,0))</f>
        <v/>
      </c>
      <c r="G528" s="205" t="str">
        <f>IF($D528="","",VLOOKUP($D528,DMKH!$A$6:$D$20000,4,0))</f>
        <v/>
      </c>
      <c r="H528" s="308"/>
      <c r="I528" s="308"/>
      <c r="J528" s="214"/>
      <c r="K528" s="205" t="str">
        <f>IF($J528="","",VLOOKUP($J528,'Tong hop'!$B$10:$P$19999,2,0))</f>
        <v/>
      </c>
      <c r="L528" s="208" t="str">
        <f>IF($J528="","",VLOOKUP($J528,'Tong hop'!$B$10:$P$19999,3,0))</f>
        <v/>
      </c>
      <c r="M528" s="309"/>
      <c r="N528" s="210">
        <f t="shared" si="2"/>
        <v>0</v>
      </c>
      <c r="O528" s="211"/>
      <c r="P528" s="212" t="str">
        <f>IF($J528="","",VLOOKUP($J528,'Tong hop'!$B$10:$L$19999,10,0))</f>
        <v/>
      </c>
      <c r="Q528" s="213" t="str">
        <f>IF($J528="","",VLOOKUP($J528,'Tong hop'!$B$10:$L$19999,11,0))</f>
        <v/>
      </c>
      <c r="R528" s="214"/>
      <c r="S528" s="214"/>
      <c r="T528" s="214"/>
      <c r="U528" s="214"/>
      <c r="V528" s="214"/>
      <c r="W528" s="214"/>
      <c r="X528" s="214"/>
      <c r="Y528" s="214"/>
      <c r="Z528" s="214"/>
    </row>
    <row r="529" ht="18.75" customHeight="1">
      <c r="A529" s="214"/>
      <c r="B529" s="306"/>
      <c r="C529" s="307"/>
      <c r="D529" s="307"/>
      <c r="E529" s="205" t="str">
        <f>IF($D529="","",VLOOKUP($D529,DMKH!$A$6:$D$20000,2,0))</f>
        <v/>
      </c>
      <c r="F529" s="205" t="str">
        <f>IF($D529="","",VLOOKUP($D529,DMKH!$A$6:$D$20000,3,0))</f>
        <v/>
      </c>
      <c r="G529" s="205" t="str">
        <f>IF($D529="","",VLOOKUP($D529,DMKH!$A$6:$D$20000,4,0))</f>
        <v/>
      </c>
      <c r="H529" s="308"/>
      <c r="I529" s="308"/>
      <c r="J529" s="214"/>
      <c r="K529" s="205" t="str">
        <f>IF($J529="","",VLOOKUP($J529,'Tong hop'!$B$10:$P$19999,2,0))</f>
        <v/>
      </c>
      <c r="L529" s="208" t="str">
        <f>IF($J529="","",VLOOKUP($J529,'Tong hop'!$B$10:$P$19999,3,0))</f>
        <v/>
      </c>
      <c r="M529" s="309"/>
      <c r="N529" s="210">
        <f t="shared" si="2"/>
        <v>0</v>
      </c>
      <c r="O529" s="211"/>
      <c r="P529" s="212" t="str">
        <f>IF($J529="","",VLOOKUP($J529,'Tong hop'!$B$10:$L$19999,10,0))</f>
        <v/>
      </c>
      <c r="Q529" s="213" t="str">
        <f>IF($J529="","",VLOOKUP($J529,'Tong hop'!$B$10:$L$19999,11,0))</f>
        <v/>
      </c>
      <c r="R529" s="214"/>
      <c r="S529" s="214"/>
      <c r="T529" s="214"/>
      <c r="U529" s="214"/>
      <c r="V529" s="214"/>
      <c r="W529" s="214"/>
      <c r="X529" s="214"/>
      <c r="Y529" s="214"/>
      <c r="Z529" s="214"/>
    </row>
    <row r="530" ht="18.75" customHeight="1">
      <c r="A530" s="214"/>
      <c r="B530" s="306"/>
      <c r="C530" s="307"/>
      <c r="D530" s="307"/>
      <c r="E530" s="205" t="str">
        <f>IF($D530="","",VLOOKUP($D530,DMKH!$A$6:$D$20000,2,0))</f>
        <v/>
      </c>
      <c r="F530" s="205" t="str">
        <f>IF($D530="","",VLOOKUP($D530,DMKH!$A$6:$D$20000,3,0))</f>
        <v/>
      </c>
      <c r="G530" s="205" t="str">
        <f>IF($D530="","",VLOOKUP($D530,DMKH!$A$6:$D$20000,4,0))</f>
        <v/>
      </c>
      <c r="H530" s="308"/>
      <c r="I530" s="308"/>
      <c r="J530" s="214"/>
      <c r="K530" s="205" t="str">
        <f>IF($J530="","",VLOOKUP($J530,'Tong hop'!$B$10:$P$19999,2,0))</f>
        <v/>
      </c>
      <c r="L530" s="208" t="str">
        <f>IF($J530="","",VLOOKUP($J530,'Tong hop'!$B$10:$P$19999,3,0))</f>
        <v/>
      </c>
      <c r="M530" s="309"/>
      <c r="N530" s="210">
        <f t="shared" si="2"/>
        <v>0</v>
      </c>
      <c r="O530" s="211"/>
      <c r="P530" s="212" t="str">
        <f>IF($J530="","",VLOOKUP($J530,'Tong hop'!$B$10:$L$19999,10,0))</f>
        <v/>
      </c>
      <c r="Q530" s="213" t="str">
        <f>IF($J530="","",VLOOKUP($J530,'Tong hop'!$B$10:$L$19999,11,0))</f>
        <v/>
      </c>
      <c r="R530" s="214"/>
      <c r="S530" s="214"/>
      <c r="T530" s="214"/>
      <c r="U530" s="214"/>
      <c r="V530" s="214"/>
      <c r="W530" s="214"/>
      <c r="X530" s="214"/>
      <c r="Y530" s="214"/>
      <c r="Z530" s="214"/>
    </row>
    <row r="531" ht="18.75" customHeight="1">
      <c r="A531" s="214"/>
      <c r="B531" s="306"/>
      <c r="C531" s="307"/>
      <c r="D531" s="307"/>
      <c r="E531" s="205" t="str">
        <f>IF($D531="","",VLOOKUP($D531,DMKH!$A$6:$D$20000,2,0))</f>
        <v/>
      </c>
      <c r="F531" s="205" t="str">
        <f>IF($D531="","",VLOOKUP($D531,DMKH!$A$6:$D$20000,3,0))</f>
        <v/>
      </c>
      <c r="G531" s="205" t="str">
        <f>IF($D531="","",VLOOKUP($D531,DMKH!$A$6:$D$20000,4,0))</f>
        <v/>
      </c>
      <c r="H531" s="308"/>
      <c r="I531" s="308"/>
      <c r="J531" s="214"/>
      <c r="K531" s="205" t="str">
        <f>IF($J531="","",VLOOKUP($J531,'Tong hop'!$B$10:$P$19999,2,0))</f>
        <v/>
      </c>
      <c r="L531" s="208" t="str">
        <f>IF($J531="","",VLOOKUP($J531,'Tong hop'!$B$10:$P$19999,3,0))</f>
        <v/>
      </c>
      <c r="M531" s="309"/>
      <c r="N531" s="210">
        <f t="shared" si="2"/>
        <v>0</v>
      </c>
      <c r="O531" s="211"/>
      <c r="P531" s="212" t="str">
        <f>IF($J531="","",VLOOKUP($J531,'Tong hop'!$B$10:$L$19999,10,0))</f>
        <v/>
      </c>
      <c r="Q531" s="213" t="str">
        <f>IF($J531="","",VLOOKUP($J531,'Tong hop'!$B$10:$L$19999,11,0))</f>
        <v/>
      </c>
      <c r="R531" s="214"/>
      <c r="S531" s="214"/>
      <c r="T531" s="214"/>
      <c r="U531" s="214"/>
      <c r="V531" s="214"/>
      <c r="W531" s="214"/>
      <c r="X531" s="214"/>
      <c r="Y531" s="214"/>
      <c r="Z531" s="214"/>
    </row>
    <row r="532" ht="18.75" customHeight="1">
      <c r="A532" s="214"/>
      <c r="B532" s="306"/>
      <c r="C532" s="307"/>
      <c r="D532" s="307"/>
      <c r="E532" s="205" t="str">
        <f>IF($D532="","",VLOOKUP($D532,DMKH!$A$6:$D$20000,2,0))</f>
        <v/>
      </c>
      <c r="F532" s="205" t="str">
        <f>IF($D532="","",VLOOKUP($D532,DMKH!$A$6:$D$20000,3,0))</f>
        <v/>
      </c>
      <c r="G532" s="205" t="str">
        <f>IF($D532="","",VLOOKUP($D532,DMKH!$A$6:$D$20000,4,0))</f>
        <v/>
      </c>
      <c r="H532" s="308"/>
      <c r="I532" s="308"/>
      <c r="J532" s="214"/>
      <c r="K532" s="205" t="str">
        <f>IF($J532="","",VLOOKUP($J532,'Tong hop'!$B$10:$P$19999,2,0))</f>
        <v/>
      </c>
      <c r="L532" s="208" t="str">
        <f>IF($J532="","",VLOOKUP($J532,'Tong hop'!$B$10:$P$19999,3,0))</f>
        <v/>
      </c>
      <c r="M532" s="309"/>
      <c r="N532" s="210">
        <f t="shared" si="2"/>
        <v>0</v>
      </c>
      <c r="O532" s="211"/>
      <c r="P532" s="212" t="str">
        <f>IF($J532="","",VLOOKUP($J532,'Tong hop'!$B$10:$L$19999,10,0))</f>
        <v/>
      </c>
      <c r="Q532" s="213" t="str">
        <f>IF($J532="","",VLOOKUP($J532,'Tong hop'!$B$10:$L$19999,11,0))</f>
        <v/>
      </c>
      <c r="R532" s="214"/>
      <c r="S532" s="214"/>
      <c r="T532" s="214"/>
      <c r="U532" s="214"/>
      <c r="V532" s="214"/>
      <c r="W532" s="214"/>
      <c r="X532" s="214"/>
      <c r="Y532" s="214"/>
      <c r="Z532" s="214"/>
    </row>
    <row r="533" ht="18.75" customHeight="1">
      <c r="A533" s="214"/>
      <c r="B533" s="306"/>
      <c r="C533" s="307"/>
      <c r="D533" s="307"/>
      <c r="E533" s="205" t="str">
        <f>IF($D533="","",VLOOKUP($D533,DMKH!$A$6:$D$20000,2,0))</f>
        <v/>
      </c>
      <c r="F533" s="205" t="str">
        <f>IF($D533="","",VLOOKUP($D533,DMKH!$A$6:$D$20000,3,0))</f>
        <v/>
      </c>
      <c r="G533" s="205" t="str">
        <f>IF($D533="","",VLOOKUP($D533,DMKH!$A$6:$D$20000,4,0))</f>
        <v/>
      </c>
      <c r="H533" s="308"/>
      <c r="I533" s="308"/>
      <c r="J533" s="214"/>
      <c r="K533" s="205" t="str">
        <f>IF($J533="","",VLOOKUP($J533,'Tong hop'!$B$10:$P$19999,2,0))</f>
        <v/>
      </c>
      <c r="L533" s="208" t="str">
        <f>IF($J533="","",VLOOKUP($J533,'Tong hop'!$B$10:$P$19999,3,0))</f>
        <v/>
      </c>
      <c r="M533" s="309"/>
      <c r="N533" s="210">
        <f t="shared" si="2"/>
        <v>0</v>
      </c>
      <c r="O533" s="211"/>
      <c r="P533" s="212" t="str">
        <f>IF($J533="","",VLOOKUP($J533,'Tong hop'!$B$10:$L$19999,10,0))</f>
        <v/>
      </c>
      <c r="Q533" s="213" t="str">
        <f>IF($J533="","",VLOOKUP($J533,'Tong hop'!$B$10:$L$19999,11,0))</f>
        <v/>
      </c>
      <c r="R533" s="214"/>
      <c r="S533" s="214"/>
      <c r="T533" s="214"/>
      <c r="U533" s="214"/>
      <c r="V533" s="214"/>
      <c r="W533" s="214"/>
      <c r="X533" s="214"/>
      <c r="Y533" s="214"/>
      <c r="Z533" s="214"/>
    </row>
    <row r="534" ht="18.75" customHeight="1">
      <c r="A534" s="214"/>
      <c r="B534" s="306"/>
      <c r="C534" s="307"/>
      <c r="D534" s="307"/>
      <c r="E534" s="205" t="str">
        <f>IF($D534="","",VLOOKUP($D534,DMKH!$A$6:$D$20000,2,0))</f>
        <v/>
      </c>
      <c r="F534" s="205" t="str">
        <f>IF($D534="","",VLOOKUP($D534,DMKH!$A$6:$D$20000,3,0))</f>
        <v/>
      </c>
      <c r="G534" s="205" t="str">
        <f>IF($D534="","",VLOOKUP($D534,DMKH!$A$6:$D$20000,4,0))</f>
        <v/>
      </c>
      <c r="H534" s="308"/>
      <c r="I534" s="308"/>
      <c r="J534" s="214"/>
      <c r="K534" s="205" t="str">
        <f>IF($J534="","",VLOOKUP($J534,'Tong hop'!$B$10:$P$19999,2,0))</f>
        <v/>
      </c>
      <c r="L534" s="208" t="str">
        <f>IF($J534="","",VLOOKUP($J534,'Tong hop'!$B$10:$P$19999,3,0))</f>
        <v/>
      </c>
      <c r="M534" s="309"/>
      <c r="N534" s="210">
        <f t="shared" si="2"/>
        <v>0</v>
      </c>
      <c r="O534" s="211"/>
      <c r="P534" s="212" t="str">
        <f>IF($J534="","",VLOOKUP($J534,'Tong hop'!$B$10:$L$19999,10,0))</f>
        <v/>
      </c>
      <c r="Q534" s="213" t="str">
        <f>IF($J534="","",VLOOKUP($J534,'Tong hop'!$B$10:$L$19999,11,0))</f>
        <v/>
      </c>
      <c r="R534" s="214"/>
      <c r="S534" s="214"/>
      <c r="T534" s="214"/>
      <c r="U534" s="214"/>
      <c r="V534" s="214"/>
      <c r="W534" s="214"/>
      <c r="X534" s="214"/>
      <c r="Y534" s="214"/>
      <c r="Z534" s="214"/>
    </row>
    <row r="535" ht="18.75" customHeight="1">
      <c r="A535" s="214"/>
      <c r="B535" s="306"/>
      <c r="C535" s="307"/>
      <c r="D535" s="307"/>
      <c r="E535" s="205" t="str">
        <f>IF($D535="","",VLOOKUP($D535,DMKH!$A$6:$D$20000,2,0))</f>
        <v/>
      </c>
      <c r="F535" s="205" t="str">
        <f>IF($D535="","",VLOOKUP($D535,DMKH!$A$6:$D$20000,3,0))</f>
        <v/>
      </c>
      <c r="G535" s="205" t="str">
        <f>IF($D535="","",VLOOKUP($D535,DMKH!$A$6:$D$20000,4,0))</f>
        <v/>
      </c>
      <c r="H535" s="308"/>
      <c r="I535" s="308"/>
      <c r="J535" s="214"/>
      <c r="K535" s="205" t="str">
        <f>IF($J535="","",VLOOKUP($J535,'Tong hop'!$B$10:$P$19999,2,0))</f>
        <v/>
      </c>
      <c r="L535" s="208" t="str">
        <f>IF($J535="","",VLOOKUP($J535,'Tong hop'!$B$10:$P$19999,3,0))</f>
        <v/>
      </c>
      <c r="M535" s="309"/>
      <c r="N535" s="210">
        <f t="shared" si="2"/>
        <v>0</v>
      </c>
      <c r="O535" s="211"/>
      <c r="P535" s="212" t="str">
        <f>IF($J535="","",VLOOKUP($J535,'Tong hop'!$B$10:$L$19999,10,0))</f>
        <v/>
      </c>
      <c r="Q535" s="213" t="str">
        <f>IF($J535="","",VLOOKUP($J535,'Tong hop'!$B$10:$L$19999,11,0))</f>
        <v/>
      </c>
      <c r="R535" s="214"/>
      <c r="S535" s="214"/>
      <c r="T535" s="214"/>
      <c r="U535" s="214"/>
      <c r="V535" s="214"/>
      <c r="W535" s="214"/>
      <c r="X535" s="214"/>
      <c r="Y535" s="214"/>
      <c r="Z535" s="214"/>
    </row>
    <row r="536" ht="18.75" customHeight="1">
      <c r="A536" s="214"/>
      <c r="B536" s="306"/>
      <c r="C536" s="307"/>
      <c r="D536" s="307"/>
      <c r="E536" s="205" t="str">
        <f>IF($D536="","",VLOOKUP($D536,DMKH!$A$6:$D$20000,2,0))</f>
        <v/>
      </c>
      <c r="F536" s="205" t="str">
        <f>IF($D536="","",VLOOKUP($D536,DMKH!$A$6:$D$20000,3,0))</f>
        <v/>
      </c>
      <c r="G536" s="205" t="str">
        <f>IF($D536="","",VLOOKUP($D536,DMKH!$A$6:$D$20000,4,0))</f>
        <v/>
      </c>
      <c r="H536" s="308"/>
      <c r="I536" s="308"/>
      <c r="J536" s="214"/>
      <c r="K536" s="205" t="str">
        <f>IF($J536="","",VLOOKUP($J536,'Tong hop'!$B$10:$P$19999,2,0))</f>
        <v/>
      </c>
      <c r="L536" s="208" t="str">
        <f>IF($J536="","",VLOOKUP($J536,'Tong hop'!$B$10:$P$19999,3,0))</f>
        <v/>
      </c>
      <c r="M536" s="309"/>
      <c r="N536" s="210">
        <f t="shared" si="2"/>
        <v>0</v>
      </c>
      <c r="O536" s="211"/>
      <c r="P536" s="212" t="str">
        <f>IF($J536="","",VLOOKUP($J536,'Tong hop'!$B$10:$L$19999,10,0))</f>
        <v/>
      </c>
      <c r="Q536" s="213" t="str">
        <f>IF($J536="","",VLOOKUP($J536,'Tong hop'!$B$10:$L$19999,11,0))</f>
        <v/>
      </c>
      <c r="R536" s="214"/>
      <c r="S536" s="214"/>
      <c r="T536" s="214"/>
      <c r="U536" s="214"/>
      <c r="V536" s="214"/>
      <c r="W536" s="214"/>
      <c r="X536" s="214"/>
      <c r="Y536" s="214"/>
      <c r="Z536" s="214"/>
    </row>
    <row r="537" ht="18.75" customHeight="1">
      <c r="A537" s="214"/>
      <c r="B537" s="306"/>
      <c r="C537" s="307"/>
      <c r="D537" s="307"/>
      <c r="E537" s="205" t="str">
        <f>IF($D537="","",VLOOKUP($D537,DMKH!$A$6:$D$20000,2,0))</f>
        <v/>
      </c>
      <c r="F537" s="205" t="str">
        <f>IF($D537="","",VLOOKUP($D537,DMKH!$A$6:$D$20000,3,0))</f>
        <v/>
      </c>
      <c r="G537" s="205" t="str">
        <f>IF($D537="","",VLOOKUP($D537,DMKH!$A$6:$D$20000,4,0))</f>
        <v/>
      </c>
      <c r="H537" s="308"/>
      <c r="I537" s="308"/>
      <c r="J537" s="214"/>
      <c r="K537" s="205" t="str">
        <f>IF($J537="","",VLOOKUP($J537,'Tong hop'!$B$10:$P$19999,2,0))</f>
        <v/>
      </c>
      <c r="L537" s="208" t="str">
        <f>IF($J537="","",VLOOKUP($J537,'Tong hop'!$B$10:$P$19999,3,0))</f>
        <v/>
      </c>
      <c r="M537" s="309"/>
      <c r="N537" s="210">
        <f t="shared" si="2"/>
        <v>0</v>
      </c>
      <c r="O537" s="211"/>
      <c r="P537" s="212" t="str">
        <f>IF($J537="","",VLOOKUP($J537,'Tong hop'!$B$10:$L$19999,10,0))</f>
        <v/>
      </c>
      <c r="Q537" s="213" t="str">
        <f>IF($J537="","",VLOOKUP($J537,'Tong hop'!$B$10:$L$19999,11,0))</f>
        <v/>
      </c>
      <c r="R537" s="214"/>
      <c r="S537" s="214"/>
      <c r="T537" s="214"/>
      <c r="U537" s="214"/>
      <c r="V537" s="214"/>
      <c r="W537" s="214"/>
      <c r="X537" s="214"/>
      <c r="Y537" s="214"/>
      <c r="Z537" s="214"/>
    </row>
    <row r="538" ht="18.75" customHeight="1">
      <c r="A538" s="214"/>
      <c r="B538" s="306"/>
      <c r="C538" s="307"/>
      <c r="D538" s="307"/>
      <c r="E538" s="205" t="str">
        <f>IF($D538="","",VLOOKUP($D538,DMKH!$A$6:$D$20000,2,0))</f>
        <v/>
      </c>
      <c r="F538" s="205" t="str">
        <f>IF($D538="","",VLOOKUP($D538,DMKH!$A$6:$D$20000,3,0))</f>
        <v/>
      </c>
      <c r="G538" s="205" t="str">
        <f>IF($D538="","",VLOOKUP($D538,DMKH!$A$6:$D$20000,4,0))</f>
        <v/>
      </c>
      <c r="H538" s="308"/>
      <c r="I538" s="308"/>
      <c r="J538" s="214"/>
      <c r="K538" s="205" t="str">
        <f>IF($J538="","",VLOOKUP($J538,'Tong hop'!$B$10:$P$19999,2,0))</f>
        <v/>
      </c>
      <c r="L538" s="208" t="str">
        <f>IF($J538="","",VLOOKUP($J538,'Tong hop'!$B$10:$P$19999,3,0))</f>
        <v/>
      </c>
      <c r="M538" s="309"/>
      <c r="N538" s="210">
        <f t="shared" si="2"/>
        <v>0</v>
      </c>
      <c r="O538" s="211"/>
      <c r="P538" s="212" t="str">
        <f>IF($J538="","",VLOOKUP($J538,'Tong hop'!$B$10:$L$19999,10,0))</f>
        <v/>
      </c>
      <c r="Q538" s="213" t="str">
        <f>IF($J538="","",VLOOKUP($J538,'Tong hop'!$B$10:$L$19999,11,0))</f>
        <v/>
      </c>
      <c r="R538" s="214"/>
      <c r="S538" s="214"/>
      <c r="T538" s="214"/>
      <c r="U538" s="214"/>
      <c r="V538" s="214"/>
      <c r="W538" s="214"/>
      <c r="X538" s="214"/>
      <c r="Y538" s="214"/>
      <c r="Z538" s="214"/>
    </row>
    <row r="539" ht="18.75" customHeight="1">
      <c r="A539" s="214"/>
      <c r="B539" s="306"/>
      <c r="C539" s="307"/>
      <c r="D539" s="307"/>
      <c r="E539" s="205" t="str">
        <f>IF($D539="","",VLOOKUP($D539,DMKH!$A$6:$D$20000,2,0))</f>
        <v/>
      </c>
      <c r="F539" s="205" t="str">
        <f>IF($D539="","",VLOOKUP($D539,DMKH!$A$6:$D$20000,3,0))</f>
        <v/>
      </c>
      <c r="G539" s="205" t="str">
        <f>IF($D539="","",VLOOKUP($D539,DMKH!$A$6:$D$20000,4,0))</f>
        <v/>
      </c>
      <c r="H539" s="308"/>
      <c r="I539" s="308"/>
      <c r="J539" s="214"/>
      <c r="K539" s="205" t="str">
        <f>IF($J539="","",VLOOKUP($J539,'Tong hop'!$B$10:$P$19999,2,0))</f>
        <v/>
      </c>
      <c r="L539" s="208" t="str">
        <f>IF($J539="","",VLOOKUP($J539,'Tong hop'!$B$10:$P$19999,3,0))</f>
        <v/>
      </c>
      <c r="M539" s="309"/>
      <c r="N539" s="210">
        <f t="shared" si="2"/>
        <v>0</v>
      </c>
      <c r="O539" s="211"/>
      <c r="P539" s="212" t="str">
        <f>IF($J539="","",VLOOKUP($J539,'Tong hop'!$B$10:$L$19999,10,0))</f>
        <v/>
      </c>
      <c r="Q539" s="213" t="str">
        <f>IF($J539="","",VLOOKUP($J539,'Tong hop'!$B$10:$L$19999,11,0))</f>
        <v/>
      </c>
      <c r="R539" s="214"/>
      <c r="S539" s="214"/>
      <c r="T539" s="214"/>
      <c r="U539" s="214"/>
      <c r="V539" s="214"/>
      <c r="W539" s="214"/>
      <c r="X539" s="214"/>
      <c r="Y539" s="214"/>
      <c r="Z539" s="214"/>
    </row>
    <row r="540" ht="18.75" customHeight="1">
      <c r="A540" s="214"/>
      <c r="B540" s="306"/>
      <c r="C540" s="307"/>
      <c r="D540" s="307"/>
      <c r="E540" s="205" t="str">
        <f>IF($D540="","",VLOOKUP($D540,DMKH!$A$6:$D$20000,2,0))</f>
        <v/>
      </c>
      <c r="F540" s="205" t="str">
        <f>IF($D540="","",VLOOKUP($D540,DMKH!$A$6:$D$20000,3,0))</f>
        <v/>
      </c>
      <c r="G540" s="205" t="str">
        <f>IF($D540="","",VLOOKUP($D540,DMKH!$A$6:$D$20000,4,0))</f>
        <v/>
      </c>
      <c r="H540" s="308"/>
      <c r="I540" s="308"/>
      <c r="J540" s="214"/>
      <c r="K540" s="205" t="str">
        <f>IF($J540="","",VLOOKUP($J540,'Tong hop'!$B$10:$P$19999,2,0))</f>
        <v/>
      </c>
      <c r="L540" s="208" t="str">
        <f>IF($J540="","",VLOOKUP($J540,'Tong hop'!$B$10:$P$19999,3,0))</f>
        <v/>
      </c>
      <c r="M540" s="309"/>
      <c r="N540" s="210">
        <f t="shared" si="2"/>
        <v>0</v>
      </c>
      <c r="O540" s="211"/>
      <c r="P540" s="212" t="str">
        <f>IF($J540="","",VLOOKUP($J540,'Tong hop'!$B$10:$L$19999,10,0))</f>
        <v/>
      </c>
      <c r="Q540" s="213" t="str">
        <f>IF($J540="","",VLOOKUP($J540,'Tong hop'!$B$10:$L$19999,11,0))</f>
        <v/>
      </c>
      <c r="R540" s="214"/>
      <c r="S540" s="214"/>
      <c r="T540" s="214"/>
      <c r="U540" s="214"/>
      <c r="V540" s="214"/>
      <c r="W540" s="214"/>
      <c r="X540" s="214"/>
      <c r="Y540" s="214"/>
      <c r="Z540" s="214"/>
    </row>
    <row r="541" ht="18.75" customHeight="1">
      <c r="A541" s="214"/>
      <c r="B541" s="306"/>
      <c r="C541" s="307"/>
      <c r="D541" s="307"/>
      <c r="E541" s="205" t="str">
        <f>IF($D541="","",VLOOKUP($D541,DMKH!$A$6:$D$20000,2,0))</f>
        <v/>
      </c>
      <c r="F541" s="205" t="str">
        <f>IF($D541="","",VLOOKUP($D541,DMKH!$A$6:$D$20000,3,0))</f>
        <v/>
      </c>
      <c r="G541" s="205" t="str">
        <f>IF($D541="","",VLOOKUP($D541,DMKH!$A$6:$D$20000,4,0))</f>
        <v/>
      </c>
      <c r="H541" s="308"/>
      <c r="I541" s="308"/>
      <c r="J541" s="214"/>
      <c r="K541" s="205" t="str">
        <f>IF($J541="","",VLOOKUP($J541,'Tong hop'!$B$10:$P$19999,2,0))</f>
        <v/>
      </c>
      <c r="L541" s="208" t="str">
        <f>IF($J541="","",VLOOKUP($J541,'Tong hop'!$B$10:$P$19999,3,0))</f>
        <v/>
      </c>
      <c r="M541" s="309"/>
      <c r="N541" s="210">
        <f t="shared" si="2"/>
        <v>0</v>
      </c>
      <c r="O541" s="211"/>
      <c r="P541" s="212" t="str">
        <f>IF($J541="","",VLOOKUP($J541,'Tong hop'!$B$10:$L$19999,10,0))</f>
        <v/>
      </c>
      <c r="Q541" s="213" t="str">
        <f>IF($J541="","",VLOOKUP($J541,'Tong hop'!$B$10:$L$19999,11,0))</f>
        <v/>
      </c>
      <c r="R541" s="214"/>
      <c r="S541" s="214"/>
      <c r="T541" s="214"/>
      <c r="U541" s="214"/>
      <c r="V541" s="214"/>
      <c r="W541" s="214"/>
      <c r="X541" s="214"/>
      <c r="Y541" s="214"/>
      <c r="Z541" s="214"/>
    </row>
    <row r="542" ht="18.75" customHeight="1">
      <c r="A542" s="214"/>
      <c r="B542" s="306"/>
      <c r="C542" s="307"/>
      <c r="D542" s="307"/>
      <c r="E542" s="205" t="str">
        <f>IF($D542="","",VLOOKUP($D542,DMKH!$A$6:$D$20000,2,0))</f>
        <v/>
      </c>
      <c r="F542" s="205" t="str">
        <f>IF($D542="","",VLOOKUP($D542,DMKH!$A$6:$D$20000,3,0))</f>
        <v/>
      </c>
      <c r="G542" s="205" t="str">
        <f>IF($D542="","",VLOOKUP($D542,DMKH!$A$6:$D$20000,4,0))</f>
        <v/>
      </c>
      <c r="H542" s="308"/>
      <c r="I542" s="308"/>
      <c r="J542" s="214"/>
      <c r="K542" s="205" t="str">
        <f>IF($J542="","",VLOOKUP($J542,'Tong hop'!$B$10:$P$19999,2,0))</f>
        <v/>
      </c>
      <c r="L542" s="208" t="str">
        <f>IF($J542="","",VLOOKUP($J542,'Tong hop'!$B$10:$P$19999,3,0))</f>
        <v/>
      </c>
      <c r="M542" s="309"/>
      <c r="N542" s="210">
        <f t="shared" si="2"/>
        <v>0</v>
      </c>
      <c r="O542" s="211"/>
      <c r="P542" s="212" t="str">
        <f>IF($J542="","",VLOOKUP($J542,'Tong hop'!$B$10:$L$19999,10,0))</f>
        <v/>
      </c>
      <c r="Q542" s="213" t="str">
        <f>IF($J542="","",VLOOKUP($J542,'Tong hop'!$B$10:$L$19999,11,0))</f>
        <v/>
      </c>
      <c r="R542" s="214"/>
      <c r="S542" s="214"/>
      <c r="T542" s="214"/>
      <c r="U542" s="214"/>
      <c r="V542" s="214"/>
      <c r="W542" s="214"/>
      <c r="X542" s="214"/>
      <c r="Y542" s="214"/>
      <c r="Z542" s="214"/>
    </row>
    <row r="543" ht="18.75" customHeight="1">
      <c r="A543" s="214"/>
      <c r="B543" s="306"/>
      <c r="C543" s="307"/>
      <c r="D543" s="307"/>
      <c r="E543" s="205" t="str">
        <f>IF($D543="","",VLOOKUP($D543,DMKH!$A$6:$D$20000,2,0))</f>
        <v/>
      </c>
      <c r="F543" s="205" t="str">
        <f>IF($D543="","",VLOOKUP($D543,DMKH!$A$6:$D$20000,3,0))</f>
        <v/>
      </c>
      <c r="G543" s="205" t="str">
        <f>IF($D543="","",VLOOKUP($D543,DMKH!$A$6:$D$20000,4,0))</f>
        <v/>
      </c>
      <c r="H543" s="308"/>
      <c r="I543" s="308"/>
      <c r="J543" s="214"/>
      <c r="K543" s="205" t="str">
        <f>IF($J543="","",VLOOKUP($J543,'Tong hop'!$B$10:$P$19999,2,0))</f>
        <v/>
      </c>
      <c r="L543" s="208" t="str">
        <f>IF($J543="","",VLOOKUP($J543,'Tong hop'!$B$10:$P$19999,3,0))</f>
        <v/>
      </c>
      <c r="M543" s="309"/>
      <c r="N543" s="210">
        <f t="shared" si="2"/>
        <v>0</v>
      </c>
      <c r="O543" s="211"/>
      <c r="P543" s="212" t="str">
        <f>IF($J543="","",VLOOKUP($J543,'Tong hop'!$B$10:$L$19999,10,0))</f>
        <v/>
      </c>
      <c r="Q543" s="213" t="str">
        <f>IF($J543="","",VLOOKUP($J543,'Tong hop'!$B$10:$L$19999,11,0))</f>
        <v/>
      </c>
      <c r="R543" s="214"/>
      <c r="S543" s="214"/>
      <c r="T543" s="214"/>
      <c r="U543" s="214"/>
      <c r="V543" s="214"/>
      <c r="W543" s="214"/>
      <c r="X543" s="214"/>
      <c r="Y543" s="214"/>
      <c r="Z543" s="214"/>
    </row>
    <row r="544" ht="18.75" customHeight="1">
      <c r="A544" s="214"/>
      <c r="B544" s="306"/>
      <c r="C544" s="307"/>
      <c r="D544" s="307"/>
      <c r="E544" s="205" t="str">
        <f>IF($D544="","",VLOOKUP($D544,DMKH!$A$6:$D$20000,2,0))</f>
        <v/>
      </c>
      <c r="F544" s="205" t="str">
        <f>IF($D544="","",VLOOKUP($D544,DMKH!$A$6:$D$20000,3,0))</f>
        <v/>
      </c>
      <c r="G544" s="205" t="str">
        <f>IF($D544="","",VLOOKUP($D544,DMKH!$A$6:$D$20000,4,0))</f>
        <v/>
      </c>
      <c r="H544" s="308"/>
      <c r="I544" s="308"/>
      <c r="J544" s="214"/>
      <c r="K544" s="205" t="str">
        <f>IF($J544="","",VLOOKUP($J544,'Tong hop'!$B$10:$P$19999,2,0))</f>
        <v/>
      </c>
      <c r="L544" s="208" t="str">
        <f>IF($J544="","",VLOOKUP($J544,'Tong hop'!$B$10:$P$19999,3,0))</f>
        <v/>
      </c>
      <c r="M544" s="309"/>
      <c r="N544" s="210">
        <f t="shared" si="2"/>
        <v>0</v>
      </c>
      <c r="O544" s="211"/>
      <c r="P544" s="212" t="str">
        <f>IF($J544="","",VLOOKUP($J544,'Tong hop'!$B$10:$L$19999,10,0))</f>
        <v/>
      </c>
      <c r="Q544" s="213" t="str">
        <f>IF($J544="","",VLOOKUP($J544,'Tong hop'!$B$10:$L$19999,11,0))</f>
        <v/>
      </c>
      <c r="R544" s="214"/>
      <c r="S544" s="214"/>
      <c r="T544" s="214"/>
      <c r="U544" s="214"/>
      <c r="V544" s="214"/>
      <c r="W544" s="214"/>
      <c r="X544" s="214"/>
      <c r="Y544" s="214"/>
      <c r="Z544" s="214"/>
    </row>
    <row r="545" ht="18.75" customHeight="1">
      <c r="A545" s="214"/>
      <c r="B545" s="306"/>
      <c r="C545" s="307"/>
      <c r="D545" s="307"/>
      <c r="E545" s="205" t="str">
        <f>IF($D545="","",VLOOKUP($D545,DMKH!$A$6:$D$20000,2,0))</f>
        <v/>
      </c>
      <c r="F545" s="205" t="str">
        <f>IF($D545="","",VLOOKUP($D545,DMKH!$A$6:$D$20000,3,0))</f>
        <v/>
      </c>
      <c r="G545" s="205" t="str">
        <f>IF($D545="","",VLOOKUP($D545,DMKH!$A$6:$D$20000,4,0))</f>
        <v/>
      </c>
      <c r="H545" s="308"/>
      <c r="I545" s="308"/>
      <c r="J545" s="214"/>
      <c r="K545" s="205" t="str">
        <f>IF($J545="","",VLOOKUP($J545,'Tong hop'!$B$10:$P$19999,2,0))</f>
        <v/>
      </c>
      <c r="L545" s="208" t="str">
        <f>IF($J545="","",VLOOKUP($J545,'Tong hop'!$B$10:$P$19999,3,0))</f>
        <v/>
      </c>
      <c r="M545" s="309"/>
      <c r="N545" s="210">
        <f t="shared" si="2"/>
        <v>0</v>
      </c>
      <c r="O545" s="211"/>
      <c r="P545" s="212" t="str">
        <f>IF($J545="","",VLOOKUP($J545,'Tong hop'!$B$10:$L$19999,10,0))</f>
        <v/>
      </c>
      <c r="Q545" s="213" t="str">
        <f>IF($J545="","",VLOOKUP($J545,'Tong hop'!$B$10:$L$19999,11,0))</f>
        <v/>
      </c>
      <c r="R545" s="214"/>
      <c r="S545" s="214"/>
      <c r="T545" s="214"/>
      <c r="U545" s="214"/>
      <c r="V545" s="214"/>
      <c r="W545" s="214"/>
      <c r="X545" s="214"/>
      <c r="Y545" s="214"/>
      <c r="Z545" s="214"/>
    </row>
    <row r="546" ht="18.75" customHeight="1">
      <c r="A546" s="214"/>
      <c r="B546" s="306"/>
      <c r="C546" s="307"/>
      <c r="D546" s="307"/>
      <c r="E546" s="205" t="str">
        <f>IF($D546="","",VLOOKUP($D546,DMKH!$A$6:$D$20000,2,0))</f>
        <v/>
      </c>
      <c r="F546" s="205" t="str">
        <f>IF($D546="","",VLOOKUP($D546,DMKH!$A$6:$D$20000,3,0))</f>
        <v/>
      </c>
      <c r="G546" s="205" t="str">
        <f>IF($D546="","",VLOOKUP($D546,DMKH!$A$6:$D$20000,4,0))</f>
        <v/>
      </c>
      <c r="H546" s="308"/>
      <c r="I546" s="308"/>
      <c r="J546" s="214"/>
      <c r="K546" s="205" t="str">
        <f>IF($J546="","",VLOOKUP($J546,'Tong hop'!$B$10:$P$19999,2,0))</f>
        <v/>
      </c>
      <c r="L546" s="208" t="str">
        <f>IF($J546="","",VLOOKUP($J546,'Tong hop'!$B$10:$P$19999,3,0))</f>
        <v/>
      </c>
      <c r="M546" s="309"/>
      <c r="N546" s="210">
        <f t="shared" si="2"/>
        <v>0</v>
      </c>
      <c r="O546" s="211"/>
      <c r="P546" s="212" t="str">
        <f>IF($J546="","",VLOOKUP($J546,'Tong hop'!$B$10:$L$19999,10,0))</f>
        <v/>
      </c>
      <c r="Q546" s="213" t="str">
        <f>IF($J546="","",VLOOKUP($J546,'Tong hop'!$B$10:$L$19999,11,0))</f>
        <v/>
      </c>
      <c r="R546" s="214"/>
      <c r="S546" s="214"/>
      <c r="T546" s="214"/>
      <c r="U546" s="214"/>
      <c r="V546" s="214"/>
      <c r="W546" s="214"/>
      <c r="X546" s="214"/>
      <c r="Y546" s="214"/>
      <c r="Z546" s="214"/>
    </row>
    <row r="547" ht="18.75" customHeight="1">
      <c r="A547" s="214"/>
      <c r="B547" s="306"/>
      <c r="C547" s="307"/>
      <c r="D547" s="307"/>
      <c r="E547" s="205" t="str">
        <f>IF($D547="","",VLOOKUP($D547,DMKH!$A$6:$D$20000,2,0))</f>
        <v/>
      </c>
      <c r="F547" s="205" t="str">
        <f>IF($D547="","",VLOOKUP($D547,DMKH!$A$6:$D$20000,3,0))</f>
        <v/>
      </c>
      <c r="G547" s="205" t="str">
        <f>IF($D547="","",VLOOKUP($D547,DMKH!$A$6:$D$20000,4,0))</f>
        <v/>
      </c>
      <c r="H547" s="308"/>
      <c r="I547" s="308"/>
      <c r="J547" s="214"/>
      <c r="K547" s="205" t="str">
        <f>IF($J547="","",VLOOKUP($J547,'Tong hop'!$B$10:$P$19999,2,0))</f>
        <v/>
      </c>
      <c r="L547" s="208" t="str">
        <f>IF($J547="","",VLOOKUP($J547,'Tong hop'!$B$10:$P$19999,3,0))</f>
        <v/>
      </c>
      <c r="M547" s="309"/>
      <c r="N547" s="210">
        <f t="shared" si="2"/>
        <v>0</v>
      </c>
      <c r="O547" s="211"/>
      <c r="P547" s="212" t="str">
        <f>IF($J547="","",VLOOKUP($J547,'Tong hop'!$B$10:$L$19999,10,0))</f>
        <v/>
      </c>
      <c r="Q547" s="213" t="str">
        <f>IF($J547="","",VLOOKUP($J547,'Tong hop'!$B$10:$L$19999,11,0))</f>
        <v/>
      </c>
      <c r="R547" s="214"/>
      <c r="S547" s="214"/>
      <c r="T547" s="214"/>
      <c r="U547" s="214"/>
      <c r="V547" s="214"/>
      <c r="W547" s="214"/>
      <c r="X547" s="214"/>
      <c r="Y547" s="214"/>
      <c r="Z547" s="214"/>
    </row>
    <row r="548" ht="18.75" customHeight="1">
      <c r="A548" s="214"/>
      <c r="B548" s="306"/>
      <c r="C548" s="307"/>
      <c r="D548" s="307"/>
      <c r="E548" s="205" t="str">
        <f>IF($D548="","",VLOOKUP($D548,DMKH!$A$6:$D$20000,2,0))</f>
        <v/>
      </c>
      <c r="F548" s="205" t="str">
        <f>IF($D548="","",VLOOKUP($D548,DMKH!$A$6:$D$20000,3,0))</f>
        <v/>
      </c>
      <c r="G548" s="205" t="str">
        <f>IF($D548="","",VLOOKUP($D548,DMKH!$A$6:$D$20000,4,0))</f>
        <v/>
      </c>
      <c r="H548" s="308"/>
      <c r="I548" s="308"/>
      <c r="J548" s="214"/>
      <c r="K548" s="205" t="str">
        <f>IF($J548="","",VLOOKUP($J548,'Tong hop'!$B$10:$P$19999,2,0))</f>
        <v/>
      </c>
      <c r="L548" s="208" t="str">
        <f>IF($J548="","",VLOOKUP($J548,'Tong hop'!$B$10:$P$19999,3,0))</f>
        <v/>
      </c>
      <c r="M548" s="309"/>
      <c r="N548" s="210">
        <f t="shared" si="2"/>
        <v>0</v>
      </c>
      <c r="O548" s="211"/>
      <c r="P548" s="212" t="str">
        <f>IF($J548="","",VLOOKUP($J548,'Tong hop'!$B$10:$L$19999,10,0))</f>
        <v/>
      </c>
      <c r="Q548" s="213" t="str">
        <f>IF($J548="","",VLOOKUP($J548,'Tong hop'!$B$10:$L$19999,11,0))</f>
        <v/>
      </c>
      <c r="R548" s="214"/>
      <c r="S548" s="214"/>
      <c r="T548" s="214"/>
      <c r="U548" s="214"/>
      <c r="V548" s="214"/>
      <c r="W548" s="214"/>
      <c r="X548" s="214"/>
      <c r="Y548" s="214"/>
      <c r="Z548" s="214"/>
    </row>
    <row r="549" ht="18.75" customHeight="1">
      <c r="A549" s="214"/>
      <c r="B549" s="306"/>
      <c r="C549" s="307"/>
      <c r="D549" s="307"/>
      <c r="E549" s="205" t="str">
        <f>IF($D549="","",VLOOKUP($D549,DMKH!$A$6:$D$20000,2,0))</f>
        <v/>
      </c>
      <c r="F549" s="205" t="str">
        <f>IF($D549="","",VLOOKUP($D549,DMKH!$A$6:$D$20000,3,0))</f>
        <v/>
      </c>
      <c r="G549" s="205" t="str">
        <f>IF($D549="","",VLOOKUP($D549,DMKH!$A$6:$D$20000,4,0))</f>
        <v/>
      </c>
      <c r="H549" s="308"/>
      <c r="I549" s="308"/>
      <c r="J549" s="214"/>
      <c r="K549" s="205" t="str">
        <f>IF($J549="","",VLOOKUP($J549,'Tong hop'!$B$10:$P$19999,2,0))</f>
        <v/>
      </c>
      <c r="L549" s="208" t="str">
        <f>IF($J549="","",VLOOKUP($J549,'Tong hop'!$B$10:$P$19999,3,0))</f>
        <v/>
      </c>
      <c r="M549" s="309"/>
      <c r="N549" s="210">
        <f t="shared" si="2"/>
        <v>0</v>
      </c>
      <c r="O549" s="211"/>
      <c r="P549" s="212" t="str">
        <f>IF($J549="","",VLOOKUP($J549,'Tong hop'!$B$10:$L$19999,10,0))</f>
        <v/>
      </c>
      <c r="Q549" s="213" t="str">
        <f>IF($J549="","",VLOOKUP($J549,'Tong hop'!$B$10:$L$19999,11,0))</f>
        <v/>
      </c>
      <c r="R549" s="214"/>
      <c r="S549" s="214"/>
      <c r="T549" s="214"/>
      <c r="U549" s="214"/>
      <c r="V549" s="214"/>
      <c r="W549" s="214"/>
      <c r="X549" s="214"/>
      <c r="Y549" s="214"/>
      <c r="Z549" s="214"/>
    </row>
    <row r="550" ht="18.75" customHeight="1">
      <c r="A550" s="214"/>
      <c r="B550" s="306"/>
      <c r="C550" s="307"/>
      <c r="D550" s="307"/>
      <c r="E550" s="205" t="str">
        <f>IF($D550="","",VLOOKUP($D550,DMKH!$A$6:$D$20000,2,0))</f>
        <v/>
      </c>
      <c r="F550" s="205" t="str">
        <f>IF($D550="","",VLOOKUP($D550,DMKH!$A$6:$D$20000,3,0))</f>
        <v/>
      </c>
      <c r="G550" s="205" t="str">
        <f>IF($D550="","",VLOOKUP($D550,DMKH!$A$6:$D$20000,4,0))</f>
        <v/>
      </c>
      <c r="H550" s="308"/>
      <c r="I550" s="308"/>
      <c r="J550" s="214"/>
      <c r="K550" s="205" t="str">
        <f>IF($J550="","",VLOOKUP($J550,'Tong hop'!$B$10:$P$19999,2,0))</f>
        <v/>
      </c>
      <c r="L550" s="208" t="str">
        <f>IF($J550="","",VLOOKUP($J550,'Tong hop'!$B$10:$P$19999,3,0))</f>
        <v/>
      </c>
      <c r="M550" s="309"/>
      <c r="N550" s="210">
        <f t="shared" si="2"/>
        <v>0</v>
      </c>
      <c r="O550" s="211"/>
      <c r="P550" s="212" t="str">
        <f>IF($J550="","",VLOOKUP($J550,'Tong hop'!$B$10:$L$19999,10,0))</f>
        <v/>
      </c>
      <c r="Q550" s="213" t="str">
        <f>IF($J550="","",VLOOKUP($J550,'Tong hop'!$B$10:$L$19999,11,0))</f>
        <v/>
      </c>
      <c r="R550" s="214"/>
      <c r="S550" s="214"/>
      <c r="T550" s="214"/>
      <c r="U550" s="214"/>
      <c r="V550" s="214"/>
      <c r="W550" s="214"/>
      <c r="X550" s="214"/>
      <c r="Y550" s="214"/>
      <c r="Z550" s="214"/>
    </row>
    <row r="551" ht="18.75" customHeight="1">
      <c r="A551" s="214"/>
      <c r="B551" s="306"/>
      <c r="C551" s="307"/>
      <c r="D551" s="307"/>
      <c r="E551" s="205" t="str">
        <f>IF($D551="","",VLOOKUP($D551,DMKH!$A$6:$D$20000,2,0))</f>
        <v/>
      </c>
      <c r="F551" s="205" t="str">
        <f>IF($D551="","",VLOOKUP($D551,DMKH!$A$6:$D$20000,3,0))</f>
        <v/>
      </c>
      <c r="G551" s="205" t="str">
        <f>IF($D551="","",VLOOKUP($D551,DMKH!$A$6:$D$20000,4,0))</f>
        <v/>
      </c>
      <c r="H551" s="308"/>
      <c r="I551" s="308"/>
      <c r="J551" s="214"/>
      <c r="K551" s="205" t="str">
        <f>IF($J551="","",VLOOKUP($J551,'Tong hop'!$B$10:$P$19999,2,0))</f>
        <v/>
      </c>
      <c r="L551" s="208" t="str">
        <f>IF($J551="","",VLOOKUP($J551,'Tong hop'!$B$10:$P$19999,3,0))</f>
        <v/>
      </c>
      <c r="M551" s="309"/>
      <c r="N551" s="210">
        <f t="shared" si="2"/>
        <v>0</v>
      </c>
      <c r="O551" s="211"/>
      <c r="P551" s="212" t="str">
        <f>IF($J551="","",VLOOKUP($J551,'Tong hop'!$B$10:$L$19999,10,0))</f>
        <v/>
      </c>
      <c r="Q551" s="213" t="str">
        <f>IF($J551="","",VLOOKUP($J551,'Tong hop'!$B$10:$L$19999,11,0))</f>
        <v/>
      </c>
      <c r="R551" s="214"/>
      <c r="S551" s="214"/>
      <c r="T551" s="214"/>
      <c r="U551" s="214"/>
      <c r="V551" s="214"/>
      <c r="W551" s="214"/>
      <c r="X551" s="214"/>
      <c r="Y551" s="214"/>
      <c r="Z551" s="214"/>
    </row>
    <row r="552" ht="18.75" customHeight="1">
      <c r="A552" s="214"/>
      <c r="B552" s="306"/>
      <c r="C552" s="307"/>
      <c r="D552" s="307"/>
      <c r="E552" s="205" t="str">
        <f>IF($D552="","",VLOOKUP($D552,DMKH!$A$6:$D$20000,2,0))</f>
        <v/>
      </c>
      <c r="F552" s="205" t="str">
        <f>IF($D552="","",VLOOKUP($D552,DMKH!$A$6:$D$20000,3,0))</f>
        <v/>
      </c>
      <c r="G552" s="205" t="str">
        <f>IF($D552="","",VLOOKUP($D552,DMKH!$A$6:$D$20000,4,0))</f>
        <v/>
      </c>
      <c r="H552" s="308"/>
      <c r="I552" s="308"/>
      <c r="J552" s="214"/>
      <c r="K552" s="205" t="str">
        <f>IF($J552="","",VLOOKUP($J552,'Tong hop'!$B$10:$P$19999,2,0))</f>
        <v/>
      </c>
      <c r="L552" s="208" t="str">
        <f>IF($J552="","",VLOOKUP($J552,'Tong hop'!$B$10:$P$19999,3,0))</f>
        <v/>
      </c>
      <c r="M552" s="309"/>
      <c r="N552" s="210">
        <f t="shared" si="2"/>
        <v>0</v>
      </c>
      <c r="O552" s="211"/>
      <c r="P552" s="212" t="str">
        <f>IF($J552="","",VLOOKUP($J552,'Tong hop'!$B$10:$L$19999,10,0))</f>
        <v/>
      </c>
      <c r="Q552" s="213" t="str">
        <f>IF($J552="","",VLOOKUP($J552,'Tong hop'!$B$10:$L$19999,11,0))</f>
        <v/>
      </c>
      <c r="R552" s="214"/>
      <c r="S552" s="214"/>
      <c r="T552" s="214"/>
      <c r="U552" s="214"/>
      <c r="V552" s="214"/>
      <c r="W552" s="214"/>
      <c r="X552" s="214"/>
      <c r="Y552" s="214"/>
      <c r="Z552" s="214"/>
    </row>
    <row r="553" ht="18.75" customHeight="1">
      <c r="A553" s="214"/>
      <c r="B553" s="306"/>
      <c r="C553" s="307"/>
      <c r="D553" s="307"/>
      <c r="E553" s="205" t="str">
        <f>IF($D553="","",VLOOKUP($D553,DMKH!$A$6:$D$20000,2,0))</f>
        <v/>
      </c>
      <c r="F553" s="205" t="str">
        <f>IF($D553="","",VLOOKUP($D553,DMKH!$A$6:$D$20000,3,0))</f>
        <v/>
      </c>
      <c r="G553" s="205" t="str">
        <f>IF($D553="","",VLOOKUP($D553,DMKH!$A$6:$D$20000,4,0))</f>
        <v/>
      </c>
      <c r="H553" s="308"/>
      <c r="I553" s="308"/>
      <c r="J553" s="214"/>
      <c r="K553" s="205" t="str">
        <f>IF($J553="","",VLOOKUP($J553,'Tong hop'!$B$10:$P$19999,2,0))</f>
        <v/>
      </c>
      <c r="L553" s="208" t="str">
        <f>IF($J553="","",VLOOKUP($J553,'Tong hop'!$B$10:$P$19999,3,0))</f>
        <v/>
      </c>
      <c r="M553" s="309"/>
      <c r="N553" s="210">
        <f t="shared" si="2"/>
        <v>0</v>
      </c>
      <c r="O553" s="211"/>
      <c r="P553" s="212" t="str">
        <f>IF($J553="","",VLOOKUP($J553,'Tong hop'!$B$10:$L$19999,10,0))</f>
        <v/>
      </c>
      <c r="Q553" s="213" t="str">
        <f>IF($J553="","",VLOOKUP($J553,'Tong hop'!$B$10:$L$19999,11,0))</f>
        <v/>
      </c>
      <c r="R553" s="214"/>
      <c r="S553" s="214"/>
      <c r="T553" s="214"/>
      <c r="U553" s="214"/>
      <c r="V553" s="214"/>
      <c r="W553" s="214"/>
      <c r="X553" s="214"/>
      <c r="Y553" s="214"/>
      <c r="Z553" s="214"/>
    </row>
    <row r="554" ht="18.75" customHeight="1">
      <c r="A554" s="214"/>
      <c r="B554" s="306"/>
      <c r="C554" s="307"/>
      <c r="D554" s="307"/>
      <c r="E554" s="205" t="str">
        <f>IF($D554="","",VLOOKUP($D554,DMKH!$A$6:$D$20000,2,0))</f>
        <v/>
      </c>
      <c r="F554" s="205" t="str">
        <f>IF($D554="","",VLOOKUP($D554,DMKH!$A$6:$D$20000,3,0))</f>
        <v/>
      </c>
      <c r="G554" s="205" t="str">
        <f>IF($D554="","",VLOOKUP($D554,DMKH!$A$6:$D$20000,4,0))</f>
        <v/>
      </c>
      <c r="H554" s="308"/>
      <c r="I554" s="308"/>
      <c r="J554" s="214"/>
      <c r="K554" s="205" t="str">
        <f>IF($J554="","",VLOOKUP($J554,'Tong hop'!$B$10:$P$19999,2,0))</f>
        <v/>
      </c>
      <c r="L554" s="208" t="str">
        <f>IF($J554="","",VLOOKUP($J554,'Tong hop'!$B$10:$P$19999,3,0))</f>
        <v/>
      </c>
      <c r="M554" s="309"/>
      <c r="N554" s="210">
        <f t="shared" si="2"/>
        <v>0</v>
      </c>
      <c r="O554" s="211"/>
      <c r="P554" s="212" t="str">
        <f>IF($J554="","",VLOOKUP($J554,'Tong hop'!$B$10:$L$19999,10,0))</f>
        <v/>
      </c>
      <c r="Q554" s="213" t="str">
        <f>IF($J554="","",VLOOKUP($J554,'Tong hop'!$B$10:$L$19999,11,0))</f>
        <v/>
      </c>
      <c r="R554" s="214"/>
      <c r="S554" s="214"/>
      <c r="T554" s="214"/>
      <c r="U554" s="214"/>
      <c r="V554" s="214"/>
      <c r="W554" s="214"/>
      <c r="X554" s="214"/>
      <c r="Y554" s="214"/>
      <c r="Z554" s="214"/>
    </row>
    <row r="555" ht="18.75" customHeight="1">
      <c r="A555" s="214"/>
      <c r="B555" s="306"/>
      <c r="C555" s="307"/>
      <c r="D555" s="307"/>
      <c r="E555" s="205" t="str">
        <f>IF($D555="","",VLOOKUP($D555,DMKH!$A$6:$D$20000,2,0))</f>
        <v/>
      </c>
      <c r="F555" s="205" t="str">
        <f>IF($D555="","",VLOOKUP($D555,DMKH!$A$6:$D$20000,3,0))</f>
        <v/>
      </c>
      <c r="G555" s="205" t="str">
        <f>IF($D555="","",VLOOKUP($D555,DMKH!$A$6:$D$20000,4,0))</f>
        <v/>
      </c>
      <c r="H555" s="308"/>
      <c r="I555" s="308"/>
      <c r="J555" s="214"/>
      <c r="K555" s="205" t="str">
        <f>IF($J555="","",VLOOKUP($J555,'Tong hop'!$B$10:$P$19999,2,0))</f>
        <v/>
      </c>
      <c r="L555" s="208" t="str">
        <f>IF($J555="","",VLOOKUP($J555,'Tong hop'!$B$10:$P$19999,3,0))</f>
        <v/>
      </c>
      <c r="M555" s="309"/>
      <c r="N555" s="210">
        <f t="shared" si="2"/>
        <v>0</v>
      </c>
      <c r="O555" s="211"/>
      <c r="P555" s="212" t="str">
        <f>IF($J555="","",VLOOKUP($J555,'Tong hop'!$B$10:$L$19999,10,0))</f>
        <v/>
      </c>
      <c r="Q555" s="213" t="str">
        <f>IF($J555="","",VLOOKUP($J555,'Tong hop'!$B$10:$L$19999,11,0))</f>
        <v/>
      </c>
      <c r="R555" s="214"/>
      <c r="S555" s="214"/>
      <c r="T555" s="214"/>
      <c r="U555" s="214"/>
      <c r="V555" s="214"/>
      <c r="W555" s="214"/>
      <c r="X555" s="214"/>
      <c r="Y555" s="214"/>
      <c r="Z555" s="214"/>
    </row>
    <row r="556" ht="18.75" customHeight="1">
      <c r="A556" s="214"/>
      <c r="B556" s="306"/>
      <c r="C556" s="307"/>
      <c r="D556" s="307"/>
      <c r="E556" s="205" t="str">
        <f>IF($D556="","",VLOOKUP($D556,DMKH!$A$6:$D$20000,2,0))</f>
        <v/>
      </c>
      <c r="F556" s="205" t="str">
        <f>IF($D556="","",VLOOKUP($D556,DMKH!$A$6:$D$20000,3,0))</f>
        <v/>
      </c>
      <c r="G556" s="205" t="str">
        <f>IF($D556="","",VLOOKUP($D556,DMKH!$A$6:$D$20000,4,0))</f>
        <v/>
      </c>
      <c r="H556" s="308"/>
      <c r="I556" s="308"/>
      <c r="J556" s="214"/>
      <c r="K556" s="205" t="str">
        <f>IF($J556="","",VLOOKUP($J556,'Tong hop'!$B$10:$P$19999,2,0))</f>
        <v/>
      </c>
      <c r="L556" s="208" t="str">
        <f>IF($J556="","",VLOOKUP($J556,'Tong hop'!$B$10:$P$19999,3,0))</f>
        <v/>
      </c>
      <c r="M556" s="309"/>
      <c r="N556" s="210">
        <f t="shared" si="2"/>
        <v>0</v>
      </c>
      <c r="O556" s="211"/>
      <c r="P556" s="212" t="str">
        <f>IF($J556="","",VLOOKUP($J556,'Tong hop'!$B$10:$L$19999,10,0))</f>
        <v/>
      </c>
      <c r="Q556" s="213" t="str">
        <f>IF($J556="","",VLOOKUP($J556,'Tong hop'!$B$10:$L$19999,11,0))</f>
        <v/>
      </c>
      <c r="R556" s="214"/>
      <c r="S556" s="214"/>
      <c r="T556" s="214"/>
      <c r="U556" s="214"/>
      <c r="V556" s="214"/>
      <c r="W556" s="214"/>
      <c r="X556" s="214"/>
      <c r="Y556" s="214"/>
      <c r="Z556" s="214"/>
    </row>
    <row r="557" ht="18.75" customHeight="1">
      <c r="A557" s="214"/>
      <c r="B557" s="306"/>
      <c r="C557" s="307"/>
      <c r="D557" s="307"/>
      <c r="E557" s="205" t="str">
        <f>IF($D557="","",VLOOKUP($D557,DMKH!$A$6:$D$20000,2,0))</f>
        <v/>
      </c>
      <c r="F557" s="205" t="str">
        <f>IF($D557="","",VLOOKUP($D557,DMKH!$A$6:$D$20000,3,0))</f>
        <v/>
      </c>
      <c r="G557" s="205" t="str">
        <f>IF($D557="","",VLOOKUP($D557,DMKH!$A$6:$D$20000,4,0))</f>
        <v/>
      </c>
      <c r="H557" s="308"/>
      <c r="I557" s="308"/>
      <c r="J557" s="214"/>
      <c r="K557" s="205" t="str">
        <f>IF($J557="","",VLOOKUP($J557,'Tong hop'!$B$10:$P$19999,2,0))</f>
        <v/>
      </c>
      <c r="L557" s="208" t="str">
        <f>IF($J557="","",VLOOKUP($J557,'Tong hop'!$B$10:$P$19999,3,0))</f>
        <v/>
      </c>
      <c r="M557" s="309"/>
      <c r="N557" s="210">
        <f t="shared" si="2"/>
        <v>0</v>
      </c>
      <c r="O557" s="211"/>
      <c r="P557" s="212" t="str">
        <f>IF($J557="","",VLOOKUP($J557,'Tong hop'!$B$10:$L$19999,10,0))</f>
        <v/>
      </c>
      <c r="Q557" s="213" t="str">
        <f>IF($J557="","",VLOOKUP($J557,'Tong hop'!$B$10:$L$19999,11,0))</f>
        <v/>
      </c>
      <c r="R557" s="214"/>
      <c r="S557" s="214"/>
      <c r="T557" s="214"/>
      <c r="U557" s="214"/>
      <c r="V557" s="214"/>
      <c r="W557" s="214"/>
      <c r="X557" s="214"/>
      <c r="Y557" s="214"/>
      <c r="Z557" s="214"/>
    </row>
    <row r="558" ht="18.75" customHeight="1">
      <c r="A558" s="214"/>
      <c r="B558" s="306"/>
      <c r="C558" s="307"/>
      <c r="D558" s="307"/>
      <c r="E558" s="205" t="str">
        <f>IF($D558="","",VLOOKUP($D558,DMKH!$A$6:$D$20000,2,0))</f>
        <v/>
      </c>
      <c r="F558" s="205" t="str">
        <f>IF($D558="","",VLOOKUP($D558,DMKH!$A$6:$D$20000,3,0))</f>
        <v/>
      </c>
      <c r="G558" s="205" t="str">
        <f>IF($D558="","",VLOOKUP($D558,DMKH!$A$6:$D$20000,4,0))</f>
        <v/>
      </c>
      <c r="H558" s="308"/>
      <c r="I558" s="308"/>
      <c r="J558" s="214"/>
      <c r="K558" s="205" t="str">
        <f>IF($J558="","",VLOOKUP($J558,'Tong hop'!$B$10:$P$19999,2,0))</f>
        <v/>
      </c>
      <c r="L558" s="208" t="str">
        <f>IF($J558="","",VLOOKUP($J558,'Tong hop'!$B$10:$P$19999,3,0))</f>
        <v/>
      </c>
      <c r="M558" s="309"/>
      <c r="N558" s="210">
        <f t="shared" si="2"/>
        <v>0</v>
      </c>
      <c r="O558" s="211"/>
      <c r="P558" s="212" t="str">
        <f>IF($J558="","",VLOOKUP($J558,'Tong hop'!$B$10:$L$19999,10,0))</f>
        <v/>
      </c>
      <c r="Q558" s="213" t="str">
        <f>IF($J558="","",VLOOKUP($J558,'Tong hop'!$B$10:$L$19999,11,0))</f>
        <v/>
      </c>
      <c r="R558" s="214"/>
      <c r="S558" s="214"/>
      <c r="T558" s="214"/>
      <c r="U558" s="214"/>
      <c r="V558" s="214"/>
      <c r="W558" s="214"/>
      <c r="X558" s="214"/>
      <c r="Y558" s="214"/>
      <c r="Z558" s="214"/>
    </row>
    <row r="559" ht="18.75" customHeight="1">
      <c r="A559" s="214"/>
      <c r="B559" s="306"/>
      <c r="C559" s="307"/>
      <c r="D559" s="307"/>
      <c r="E559" s="205" t="str">
        <f>IF($D559="","",VLOOKUP($D559,DMKH!$A$6:$D$20000,2,0))</f>
        <v/>
      </c>
      <c r="F559" s="205" t="str">
        <f>IF($D559="","",VLOOKUP($D559,DMKH!$A$6:$D$20000,3,0))</f>
        <v/>
      </c>
      <c r="G559" s="205" t="str">
        <f>IF($D559="","",VLOOKUP($D559,DMKH!$A$6:$D$20000,4,0))</f>
        <v/>
      </c>
      <c r="H559" s="308"/>
      <c r="I559" s="308"/>
      <c r="J559" s="214"/>
      <c r="K559" s="205" t="str">
        <f>IF($J559="","",VLOOKUP($J559,'Tong hop'!$B$10:$P$19999,2,0))</f>
        <v/>
      </c>
      <c r="L559" s="208" t="str">
        <f>IF($J559="","",VLOOKUP($J559,'Tong hop'!$B$10:$P$19999,3,0))</f>
        <v/>
      </c>
      <c r="M559" s="309"/>
      <c r="N559" s="210">
        <f t="shared" si="2"/>
        <v>0</v>
      </c>
      <c r="O559" s="211"/>
      <c r="P559" s="212" t="str">
        <f>IF($J559="","",VLOOKUP($J559,'Tong hop'!$B$10:$L$19999,10,0))</f>
        <v/>
      </c>
      <c r="Q559" s="213" t="str">
        <f>IF($J559="","",VLOOKUP($J559,'Tong hop'!$B$10:$L$19999,11,0))</f>
        <v/>
      </c>
      <c r="R559" s="214"/>
      <c r="S559" s="214"/>
      <c r="T559" s="214"/>
      <c r="U559" s="214"/>
      <c r="V559" s="214"/>
      <c r="W559" s="214"/>
      <c r="X559" s="214"/>
      <c r="Y559" s="214"/>
      <c r="Z559" s="214"/>
    </row>
    <row r="560" ht="18.75" customHeight="1">
      <c r="A560" s="214"/>
      <c r="B560" s="306"/>
      <c r="C560" s="307"/>
      <c r="D560" s="307"/>
      <c r="E560" s="205" t="str">
        <f>IF($D560="","",VLOOKUP($D560,DMKH!$A$6:$D$20000,2,0))</f>
        <v/>
      </c>
      <c r="F560" s="205" t="str">
        <f>IF($D560="","",VLOOKUP($D560,DMKH!$A$6:$D$20000,3,0))</f>
        <v/>
      </c>
      <c r="G560" s="205" t="str">
        <f>IF($D560="","",VLOOKUP($D560,DMKH!$A$6:$D$20000,4,0))</f>
        <v/>
      </c>
      <c r="H560" s="308"/>
      <c r="I560" s="308"/>
      <c r="J560" s="214"/>
      <c r="K560" s="205" t="str">
        <f>IF($J560="","",VLOOKUP($J560,'Tong hop'!$B$10:$P$19999,2,0))</f>
        <v/>
      </c>
      <c r="L560" s="208" t="str">
        <f>IF($J560="","",VLOOKUP($J560,'Tong hop'!$B$10:$P$19999,3,0))</f>
        <v/>
      </c>
      <c r="M560" s="309"/>
      <c r="N560" s="210">
        <f t="shared" si="2"/>
        <v>0</v>
      </c>
      <c r="O560" s="211"/>
      <c r="P560" s="212" t="str">
        <f>IF($J560="","",VLOOKUP($J560,'Tong hop'!$B$10:$L$19999,10,0))</f>
        <v/>
      </c>
      <c r="Q560" s="213" t="str">
        <f>IF($J560="","",VLOOKUP($J560,'Tong hop'!$B$10:$L$19999,11,0))</f>
        <v/>
      </c>
      <c r="R560" s="214"/>
      <c r="S560" s="214"/>
      <c r="T560" s="214"/>
      <c r="U560" s="214"/>
      <c r="V560" s="214"/>
      <c r="W560" s="214"/>
      <c r="X560" s="214"/>
      <c r="Y560" s="214"/>
      <c r="Z560" s="214"/>
    </row>
    <row r="561" ht="18.75" customHeight="1">
      <c r="A561" s="214"/>
      <c r="B561" s="306"/>
      <c r="C561" s="307"/>
      <c r="D561" s="307"/>
      <c r="E561" s="205" t="str">
        <f>IF($D561="","",VLOOKUP($D561,DMKH!$A$6:$D$20000,2,0))</f>
        <v/>
      </c>
      <c r="F561" s="205" t="str">
        <f>IF($D561="","",VLOOKUP($D561,DMKH!$A$6:$D$20000,3,0))</f>
        <v/>
      </c>
      <c r="G561" s="205" t="str">
        <f>IF($D561="","",VLOOKUP($D561,DMKH!$A$6:$D$20000,4,0))</f>
        <v/>
      </c>
      <c r="H561" s="308"/>
      <c r="I561" s="308"/>
      <c r="J561" s="214"/>
      <c r="K561" s="205" t="str">
        <f>IF($J561="","",VLOOKUP($J561,'Tong hop'!$B$10:$P$19999,2,0))</f>
        <v/>
      </c>
      <c r="L561" s="208" t="str">
        <f>IF($J561="","",VLOOKUP($J561,'Tong hop'!$B$10:$P$19999,3,0))</f>
        <v/>
      </c>
      <c r="M561" s="309"/>
      <c r="N561" s="210">
        <f t="shared" si="2"/>
        <v>0</v>
      </c>
      <c r="O561" s="211"/>
      <c r="P561" s="212" t="str">
        <f>IF($J561="","",VLOOKUP($J561,'Tong hop'!$B$10:$L$19999,10,0))</f>
        <v/>
      </c>
      <c r="Q561" s="213" t="str">
        <f>IF($J561="","",VLOOKUP($J561,'Tong hop'!$B$10:$L$19999,11,0))</f>
        <v/>
      </c>
      <c r="R561" s="214"/>
      <c r="S561" s="214"/>
      <c r="T561" s="214"/>
      <c r="U561" s="214"/>
      <c r="V561" s="214"/>
      <c r="W561" s="214"/>
      <c r="X561" s="214"/>
      <c r="Y561" s="214"/>
      <c r="Z561" s="214"/>
    </row>
    <row r="562" ht="18.75" customHeight="1">
      <c r="A562" s="214"/>
      <c r="B562" s="306"/>
      <c r="C562" s="307"/>
      <c r="D562" s="307"/>
      <c r="E562" s="205" t="str">
        <f>IF($D562="","",VLOOKUP($D562,DMKH!$A$6:$D$20000,2,0))</f>
        <v/>
      </c>
      <c r="F562" s="205" t="str">
        <f>IF($D562="","",VLOOKUP($D562,DMKH!$A$6:$D$20000,3,0))</f>
        <v/>
      </c>
      <c r="G562" s="205" t="str">
        <f>IF($D562="","",VLOOKUP($D562,DMKH!$A$6:$D$20000,4,0))</f>
        <v/>
      </c>
      <c r="H562" s="308"/>
      <c r="I562" s="308"/>
      <c r="J562" s="214"/>
      <c r="K562" s="205" t="str">
        <f>IF($J562="","",VLOOKUP($J562,'Tong hop'!$B$10:$P$19999,2,0))</f>
        <v/>
      </c>
      <c r="L562" s="208" t="str">
        <f>IF($J562="","",VLOOKUP($J562,'Tong hop'!$B$10:$P$19999,3,0))</f>
        <v/>
      </c>
      <c r="M562" s="309"/>
      <c r="N562" s="210">
        <f t="shared" si="2"/>
        <v>0</v>
      </c>
      <c r="O562" s="211"/>
      <c r="P562" s="212" t="str">
        <f>IF($J562="","",VLOOKUP($J562,'Tong hop'!$B$10:$L$19999,10,0))</f>
        <v/>
      </c>
      <c r="Q562" s="213" t="str">
        <f>IF($J562="","",VLOOKUP($J562,'Tong hop'!$B$10:$L$19999,11,0))</f>
        <v/>
      </c>
      <c r="R562" s="214"/>
      <c r="S562" s="214"/>
      <c r="T562" s="214"/>
      <c r="U562" s="214"/>
      <c r="V562" s="214"/>
      <c r="W562" s="214"/>
      <c r="X562" s="214"/>
      <c r="Y562" s="214"/>
      <c r="Z562" s="214"/>
    </row>
    <row r="563" ht="18.75" customHeight="1">
      <c r="A563" s="214"/>
      <c r="B563" s="306"/>
      <c r="C563" s="307"/>
      <c r="D563" s="307"/>
      <c r="E563" s="205" t="str">
        <f>IF($D563="","",VLOOKUP($D563,DMKH!$A$6:$D$20000,2,0))</f>
        <v/>
      </c>
      <c r="F563" s="205" t="str">
        <f>IF($D563="","",VLOOKUP($D563,DMKH!$A$6:$D$20000,3,0))</f>
        <v/>
      </c>
      <c r="G563" s="205" t="str">
        <f>IF($D563="","",VLOOKUP($D563,DMKH!$A$6:$D$20000,4,0))</f>
        <v/>
      </c>
      <c r="H563" s="308"/>
      <c r="I563" s="308"/>
      <c r="J563" s="214"/>
      <c r="K563" s="205" t="str">
        <f>IF($J563="","",VLOOKUP($J563,'Tong hop'!$B$10:$P$19999,2,0))</f>
        <v/>
      </c>
      <c r="L563" s="208" t="str">
        <f>IF($J563="","",VLOOKUP($J563,'Tong hop'!$B$10:$P$19999,3,0))</f>
        <v/>
      </c>
      <c r="M563" s="309"/>
      <c r="N563" s="210">
        <f t="shared" si="2"/>
        <v>0</v>
      </c>
      <c r="O563" s="211"/>
      <c r="P563" s="212" t="str">
        <f>IF($J563="","",VLOOKUP($J563,'Tong hop'!$B$10:$L$19999,10,0))</f>
        <v/>
      </c>
      <c r="Q563" s="213" t="str">
        <f>IF($J563="","",VLOOKUP($J563,'Tong hop'!$B$10:$L$19999,11,0))</f>
        <v/>
      </c>
      <c r="R563" s="214"/>
      <c r="S563" s="214"/>
      <c r="T563" s="214"/>
      <c r="U563" s="214"/>
      <c r="V563" s="214"/>
      <c r="W563" s="214"/>
      <c r="X563" s="214"/>
      <c r="Y563" s="214"/>
      <c r="Z563" s="214"/>
    </row>
    <row r="564" ht="18.75" customHeight="1">
      <c r="A564" s="214"/>
      <c r="B564" s="306"/>
      <c r="C564" s="307"/>
      <c r="D564" s="307"/>
      <c r="E564" s="205" t="str">
        <f>IF($D564="","",VLOOKUP($D564,DMKH!$A$6:$D$20000,2,0))</f>
        <v/>
      </c>
      <c r="F564" s="205" t="str">
        <f>IF($D564="","",VLOOKUP($D564,DMKH!$A$6:$D$20000,3,0))</f>
        <v/>
      </c>
      <c r="G564" s="205" t="str">
        <f>IF($D564="","",VLOOKUP($D564,DMKH!$A$6:$D$20000,4,0))</f>
        <v/>
      </c>
      <c r="H564" s="308"/>
      <c r="I564" s="308"/>
      <c r="J564" s="214"/>
      <c r="K564" s="205" t="str">
        <f>IF($J564="","",VLOOKUP($J564,'Tong hop'!$B$10:$P$19999,2,0))</f>
        <v/>
      </c>
      <c r="L564" s="208" t="str">
        <f>IF($J564="","",VLOOKUP($J564,'Tong hop'!$B$10:$P$19999,3,0))</f>
        <v/>
      </c>
      <c r="M564" s="309"/>
      <c r="N564" s="210">
        <f t="shared" si="2"/>
        <v>0</v>
      </c>
      <c r="O564" s="211"/>
      <c r="P564" s="212" t="str">
        <f>IF($J564="","",VLOOKUP($J564,'Tong hop'!$B$10:$L$19999,10,0))</f>
        <v/>
      </c>
      <c r="Q564" s="213" t="str">
        <f>IF($J564="","",VLOOKUP($J564,'Tong hop'!$B$10:$L$19999,11,0))</f>
        <v/>
      </c>
      <c r="R564" s="214"/>
      <c r="S564" s="214"/>
      <c r="T564" s="214"/>
      <c r="U564" s="214"/>
      <c r="V564" s="214"/>
      <c r="W564" s="214"/>
      <c r="X564" s="214"/>
      <c r="Y564" s="214"/>
      <c r="Z564" s="214"/>
    </row>
    <row r="565" ht="18.75" customHeight="1">
      <c r="A565" s="214"/>
      <c r="B565" s="306"/>
      <c r="C565" s="307"/>
      <c r="D565" s="307"/>
      <c r="E565" s="205" t="str">
        <f>IF($D565="","",VLOOKUP($D565,DMKH!$A$6:$D$20000,2,0))</f>
        <v/>
      </c>
      <c r="F565" s="205" t="str">
        <f>IF($D565="","",VLOOKUP($D565,DMKH!$A$6:$D$20000,3,0))</f>
        <v/>
      </c>
      <c r="G565" s="205" t="str">
        <f>IF($D565="","",VLOOKUP($D565,DMKH!$A$6:$D$20000,4,0))</f>
        <v/>
      </c>
      <c r="H565" s="308"/>
      <c r="I565" s="308"/>
      <c r="J565" s="214"/>
      <c r="K565" s="205" t="str">
        <f>IF($J565="","",VLOOKUP($J565,'Tong hop'!$B$10:$P$19999,2,0))</f>
        <v/>
      </c>
      <c r="L565" s="208" t="str">
        <f>IF($J565="","",VLOOKUP($J565,'Tong hop'!$B$10:$P$19999,3,0))</f>
        <v/>
      </c>
      <c r="M565" s="309"/>
      <c r="N565" s="210">
        <f t="shared" si="2"/>
        <v>0</v>
      </c>
      <c r="O565" s="211"/>
      <c r="P565" s="212" t="str">
        <f>IF($J565="","",VLOOKUP($J565,'Tong hop'!$B$10:$L$19999,10,0))</f>
        <v/>
      </c>
      <c r="Q565" s="213" t="str">
        <f>IF($J565="","",VLOOKUP($J565,'Tong hop'!$B$10:$L$19999,11,0))</f>
        <v/>
      </c>
      <c r="R565" s="214"/>
      <c r="S565" s="214"/>
      <c r="T565" s="214"/>
      <c r="U565" s="214"/>
      <c r="V565" s="214"/>
      <c r="W565" s="214"/>
      <c r="X565" s="214"/>
      <c r="Y565" s="214"/>
      <c r="Z565" s="214"/>
    </row>
    <row r="566" ht="18.75" customHeight="1">
      <c r="A566" s="214"/>
      <c r="B566" s="306"/>
      <c r="C566" s="307"/>
      <c r="D566" s="307"/>
      <c r="E566" s="205" t="str">
        <f>IF($D566="","",VLOOKUP($D566,DMKH!$A$6:$D$20000,2,0))</f>
        <v/>
      </c>
      <c r="F566" s="205" t="str">
        <f>IF($D566="","",VLOOKUP($D566,DMKH!$A$6:$D$20000,3,0))</f>
        <v/>
      </c>
      <c r="G566" s="205" t="str">
        <f>IF($D566="","",VLOOKUP($D566,DMKH!$A$6:$D$20000,4,0))</f>
        <v/>
      </c>
      <c r="H566" s="308"/>
      <c r="I566" s="308"/>
      <c r="J566" s="214"/>
      <c r="K566" s="205" t="str">
        <f>IF($J566="","",VLOOKUP($J566,'Tong hop'!$B$10:$P$19999,2,0))</f>
        <v/>
      </c>
      <c r="L566" s="208" t="str">
        <f>IF($J566="","",VLOOKUP($J566,'Tong hop'!$B$10:$P$19999,3,0))</f>
        <v/>
      </c>
      <c r="M566" s="309"/>
      <c r="N566" s="210">
        <f t="shared" si="2"/>
        <v>0</v>
      </c>
      <c r="O566" s="211"/>
      <c r="P566" s="212" t="str">
        <f>IF($J566="","",VLOOKUP($J566,'Tong hop'!$B$10:$L$19999,10,0))</f>
        <v/>
      </c>
      <c r="Q566" s="213" t="str">
        <f>IF($J566="","",VLOOKUP($J566,'Tong hop'!$B$10:$L$19999,11,0))</f>
        <v/>
      </c>
      <c r="R566" s="214"/>
      <c r="S566" s="214"/>
      <c r="T566" s="214"/>
      <c r="U566" s="214"/>
      <c r="V566" s="214"/>
      <c r="W566" s="214"/>
      <c r="X566" s="214"/>
      <c r="Y566" s="214"/>
      <c r="Z566" s="214"/>
    </row>
    <row r="567" ht="18.75" customHeight="1">
      <c r="A567" s="214"/>
      <c r="B567" s="306"/>
      <c r="C567" s="307"/>
      <c r="D567" s="307"/>
      <c r="E567" s="205" t="str">
        <f>IF($D567="","",VLOOKUP($D567,DMKH!$A$6:$D$20000,2,0))</f>
        <v/>
      </c>
      <c r="F567" s="205" t="str">
        <f>IF($D567="","",VLOOKUP($D567,DMKH!$A$6:$D$20000,3,0))</f>
        <v/>
      </c>
      <c r="G567" s="205" t="str">
        <f>IF($D567="","",VLOOKUP($D567,DMKH!$A$6:$D$20000,4,0))</f>
        <v/>
      </c>
      <c r="H567" s="308"/>
      <c r="I567" s="308"/>
      <c r="J567" s="214"/>
      <c r="K567" s="205" t="str">
        <f>IF($J567="","",VLOOKUP($J567,'Tong hop'!$B$10:$P$19999,2,0))</f>
        <v/>
      </c>
      <c r="L567" s="208" t="str">
        <f>IF($J567="","",VLOOKUP($J567,'Tong hop'!$B$10:$P$19999,3,0))</f>
        <v/>
      </c>
      <c r="M567" s="309"/>
      <c r="N567" s="210">
        <f t="shared" si="2"/>
        <v>0</v>
      </c>
      <c r="O567" s="211"/>
      <c r="P567" s="212" t="str">
        <f>IF($J567="","",VLOOKUP($J567,'Tong hop'!$B$10:$L$19999,10,0))</f>
        <v/>
      </c>
      <c r="Q567" s="213" t="str">
        <f>IF($J567="","",VLOOKUP($J567,'Tong hop'!$B$10:$L$19999,11,0))</f>
        <v/>
      </c>
      <c r="R567" s="214"/>
      <c r="S567" s="214"/>
      <c r="T567" s="214"/>
      <c r="U567" s="214"/>
      <c r="V567" s="214"/>
      <c r="W567" s="214"/>
      <c r="X567" s="214"/>
      <c r="Y567" s="214"/>
      <c r="Z567" s="214"/>
    </row>
    <row r="568" ht="18.75" customHeight="1">
      <c r="A568" s="214"/>
      <c r="B568" s="306"/>
      <c r="C568" s="307"/>
      <c r="D568" s="307"/>
      <c r="E568" s="205" t="str">
        <f>IF($D568="","",VLOOKUP($D568,DMKH!$A$6:$D$20000,2,0))</f>
        <v/>
      </c>
      <c r="F568" s="205" t="str">
        <f>IF($D568="","",VLOOKUP($D568,DMKH!$A$6:$D$20000,3,0))</f>
        <v/>
      </c>
      <c r="G568" s="205" t="str">
        <f>IF($D568="","",VLOOKUP($D568,DMKH!$A$6:$D$20000,4,0))</f>
        <v/>
      </c>
      <c r="H568" s="308"/>
      <c r="I568" s="308"/>
      <c r="J568" s="214"/>
      <c r="K568" s="205" t="str">
        <f>IF($J568="","",VLOOKUP($J568,'Tong hop'!$B$10:$P$19999,2,0))</f>
        <v/>
      </c>
      <c r="L568" s="208" t="str">
        <f>IF($J568="","",VLOOKUP($J568,'Tong hop'!$B$10:$P$19999,3,0))</f>
        <v/>
      </c>
      <c r="M568" s="309"/>
      <c r="N568" s="210">
        <f t="shared" si="2"/>
        <v>0</v>
      </c>
      <c r="O568" s="211"/>
      <c r="P568" s="212" t="str">
        <f>IF($J568="","",VLOOKUP($J568,'Tong hop'!$B$10:$L$19999,10,0))</f>
        <v/>
      </c>
      <c r="Q568" s="213" t="str">
        <f>IF($J568="","",VLOOKUP($J568,'Tong hop'!$B$10:$L$19999,11,0))</f>
        <v/>
      </c>
      <c r="R568" s="214"/>
      <c r="S568" s="214"/>
      <c r="T568" s="214"/>
      <c r="U568" s="214"/>
      <c r="V568" s="214"/>
      <c r="W568" s="214"/>
      <c r="X568" s="214"/>
      <c r="Y568" s="214"/>
      <c r="Z568" s="214"/>
    </row>
    <row r="569" ht="18.75" customHeight="1">
      <c r="A569" s="214"/>
      <c r="B569" s="306"/>
      <c r="C569" s="307"/>
      <c r="D569" s="307"/>
      <c r="E569" s="205" t="str">
        <f>IF($D569="","",VLOOKUP($D569,DMKH!$A$6:$D$20000,2,0))</f>
        <v/>
      </c>
      <c r="F569" s="205" t="str">
        <f>IF($D569="","",VLOOKUP($D569,DMKH!$A$6:$D$20000,3,0))</f>
        <v/>
      </c>
      <c r="G569" s="205" t="str">
        <f>IF($D569="","",VLOOKUP($D569,DMKH!$A$6:$D$20000,4,0))</f>
        <v/>
      </c>
      <c r="H569" s="308"/>
      <c r="I569" s="308"/>
      <c r="J569" s="214"/>
      <c r="K569" s="205" t="str">
        <f>IF($J569="","",VLOOKUP($J569,'Tong hop'!$B$10:$P$19999,2,0))</f>
        <v/>
      </c>
      <c r="L569" s="208" t="str">
        <f>IF($J569="","",VLOOKUP($J569,'Tong hop'!$B$10:$P$19999,3,0))</f>
        <v/>
      </c>
      <c r="M569" s="309"/>
      <c r="N569" s="210">
        <f t="shared" si="2"/>
        <v>0</v>
      </c>
      <c r="O569" s="211"/>
      <c r="P569" s="212" t="str">
        <f>IF($J569="","",VLOOKUP($J569,'Tong hop'!$B$10:$L$19999,10,0))</f>
        <v/>
      </c>
      <c r="Q569" s="213" t="str">
        <f>IF($J569="","",VLOOKUP($J569,'Tong hop'!$B$10:$L$19999,11,0))</f>
        <v/>
      </c>
      <c r="R569" s="214"/>
      <c r="S569" s="214"/>
      <c r="T569" s="214"/>
      <c r="U569" s="214"/>
      <c r="V569" s="214"/>
      <c r="W569" s="214"/>
      <c r="X569" s="214"/>
      <c r="Y569" s="214"/>
      <c r="Z569" s="214"/>
    </row>
    <row r="570" ht="18.75" customHeight="1">
      <c r="A570" s="214"/>
      <c r="B570" s="306"/>
      <c r="C570" s="307"/>
      <c r="D570" s="307"/>
      <c r="E570" s="205" t="str">
        <f>IF($D570="","",VLOOKUP($D570,DMKH!$A$6:$D$20000,2,0))</f>
        <v/>
      </c>
      <c r="F570" s="205" t="str">
        <f>IF($D570="","",VLOOKUP($D570,DMKH!$A$6:$D$20000,3,0))</f>
        <v/>
      </c>
      <c r="G570" s="205" t="str">
        <f>IF($D570="","",VLOOKUP($D570,DMKH!$A$6:$D$20000,4,0))</f>
        <v/>
      </c>
      <c r="H570" s="308"/>
      <c r="I570" s="308"/>
      <c r="J570" s="214"/>
      <c r="K570" s="205" t="str">
        <f>IF($J570="","",VLOOKUP($J570,'Tong hop'!$B$10:$P$19999,2,0))</f>
        <v/>
      </c>
      <c r="L570" s="208" t="str">
        <f>IF($J570="","",VLOOKUP($J570,'Tong hop'!$B$10:$P$19999,3,0))</f>
        <v/>
      </c>
      <c r="M570" s="309"/>
      <c r="N570" s="210">
        <f t="shared" si="2"/>
        <v>0</v>
      </c>
      <c r="O570" s="211"/>
      <c r="P570" s="212" t="str">
        <f>IF($J570="","",VLOOKUP($J570,'Tong hop'!$B$10:$L$19999,10,0))</f>
        <v/>
      </c>
      <c r="Q570" s="213" t="str">
        <f>IF($J570="","",VLOOKUP($J570,'Tong hop'!$B$10:$L$19999,11,0))</f>
        <v/>
      </c>
      <c r="R570" s="214"/>
      <c r="S570" s="214"/>
      <c r="T570" s="214"/>
      <c r="U570" s="214"/>
      <c r="V570" s="214"/>
      <c r="W570" s="214"/>
      <c r="X570" s="214"/>
      <c r="Y570" s="214"/>
      <c r="Z570" s="214"/>
    </row>
    <row r="571" ht="18.75" customHeight="1">
      <c r="A571" s="214"/>
      <c r="B571" s="306"/>
      <c r="C571" s="307"/>
      <c r="D571" s="307"/>
      <c r="E571" s="205" t="str">
        <f>IF($D571="","",VLOOKUP($D571,DMKH!$A$6:$D$20000,2,0))</f>
        <v/>
      </c>
      <c r="F571" s="205" t="str">
        <f>IF($D571="","",VLOOKUP($D571,DMKH!$A$6:$D$20000,3,0))</f>
        <v/>
      </c>
      <c r="G571" s="205" t="str">
        <f>IF($D571="","",VLOOKUP($D571,DMKH!$A$6:$D$20000,4,0))</f>
        <v/>
      </c>
      <c r="H571" s="308"/>
      <c r="I571" s="308"/>
      <c r="J571" s="214"/>
      <c r="K571" s="205" t="str">
        <f>IF($J571="","",VLOOKUP($J571,'Tong hop'!$B$10:$P$19999,2,0))</f>
        <v/>
      </c>
      <c r="L571" s="208" t="str">
        <f>IF($J571="","",VLOOKUP($J571,'Tong hop'!$B$10:$P$19999,3,0))</f>
        <v/>
      </c>
      <c r="M571" s="309"/>
      <c r="N571" s="210">
        <f t="shared" si="2"/>
        <v>0</v>
      </c>
      <c r="O571" s="211"/>
      <c r="P571" s="212" t="str">
        <f>IF($J571="","",VLOOKUP($J571,'Tong hop'!$B$10:$L$19999,10,0))</f>
        <v/>
      </c>
      <c r="Q571" s="213" t="str">
        <f>IF($J571="","",VLOOKUP($J571,'Tong hop'!$B$10:$L$19999,11,0))</f>
        <v/>
      </c>
      <c r="R571" s="214"/>
      <c r="S571" s="214"/>
      <c r="T571" s="214"/>
      <c r="U571" s="214"/>
      <c r="V571" s="214"/>
      <c r="W571" s="214"/>
      <c r="X571" s="214"/>
      <c r="Y571" s="214"/>
      <c r="Z571" s="214"/>
    </row>
    <row r="572" ht="18.75" customHeight="1">
      <c r="A572" s="214"/>
      <c r="B572" s="306"/>
      <c r="C572" s="307"/>
      <c r="D572" s="307"/>
      <c r="E572" s="205" t="str">
        <f>IF($D572="","",VLOOKUP($D572,DMKH!$A$6:$D$20000,2,0))</f>
        <v/>
      </c>
      <c r="F572" s="205" t="str">
        <f>IF($D572="","",VLOOKUP($D572,DMKH!$A$6:$D$20000,3,0))</f>
        <v/>
      </c>
      <c r="G572" s="205" t="str">
        <f>IF($D572="","",VLOOKUP($D572,DMKH!$A$6:$D$20000,4,0))</f>
        <v/>
      </c>
      <c r="H572" s="308"/>
      <c r="I572" s="308"/>
      <c r="J572" s="214"/>
      <c r="K572" s="205" t="str">
        <f>IF($J572="","",VLOOKUP($J572,'Tong hop'!$B$10:$P$19999,2,0))</f>
        <v/>
      </c>
      <c r="L572" s="208" t="str">
        <f>IF($J572="","",VLOOKUP($J572,'Tong hop'!$B$10:$P$19999,3,0))</f>
        <v/>
      </c>
      <c r="M572" s="309"/>
      <c r="N572" s="210">
        <f t="shared" si="2"/>
        <v>0</v>
      </c>
      <c r="O572" s="211"/>
      <c r="P572" s="212" t="str">
        <f>IF($J572="","",VLOOKUP($J572,'Tong hop'!$B$10:$L$19999,10,0))</f>
        <v/>
      </c>
      <c r="Q572" s="213" t="str">
        <f>IF($J572="","",VLOOKUP($J572,'Tong hop'!$B$10:$L$19999,11,0))</f>
        <v/>
      </c>
      <c r="R572" s="214"/>
      <c r="S572" s="214"/>
      <c r="T572" s="214"/>
      <c r="U572" s="214"/>
      <c r="V572" s="214"/>
      <c r="W572" s="214"/>
      <c r="X572" s="214"/>
      <c r="Y572" s="214"/>
      <c r="Z572" s="214"/>
    </row>
    <row r="573" ht="18.75" customHeight="1">
      <c r="A573" s="214"/>
      <c r="B573" s="306"/>
      <c r="C573" s="307"/>
      <c r="D573" s="307"/>
      <c r="E573" s="205" t="str">
        <f>IF($D573="","",VLOOKUP($D573,DMKH!$A$6:$D$20000,2,0))</f>
        <v/>
      </c>
      <c r="F573" s="205" t="str">
        <f>IF($D573="","",VLOOKUP($D573,DMKH!$A$6:$D$20000,3,0))</f>
        <v/>
      </c>
      <c r="G573" s="205" t="str">
        <f>IF($D573="","",VLOOKUP($D573,DMKH!$A$6:$D$20000,4,0))</f>
        <v/>
      </c>
      <c r="H573" s="308"/>
      <c r="I573" s="308"/>
      <c r="J573" s="214"/>
      <c r="K573" s="205" t="str">
        <f>IF($J573="","",VLOOKUP($J573,'Tong hop'!$B$10:$P$19999,2,0))</f>
        <v/>
      </c>
      <c r="L573" s="208" t="str">
        <f>IF($J573="","",VLOOKUP($J573,'Tong hop'!$B$10:$P$19999,3,0))</f>
        <v/>
      </c>
      <c r="M573" s="309"/>
      <c r="N573" s="210">
        <f t="shared" si="2"/>
        <v>0</v>
      </c>
      <c r="O573" s="211"/>
      <c r="P573" s="212" t="str">
        <f>IF($J573="","",VLOOKUP($J573,'Tong hop'!$B$10:$L$19999,10,0))</f>
        <v/>
      </c>
      <c r="Q573" s="213" t="str">
        <f>IF($J573="","",VLOOKUP($J573,'Tong hop'!$B$10:$L$19999,11,0))</f>
        <v/>
      </c>
      <c r="R573" s="214"/>
      <c r="S573" s="214"/>
      <c r="T573" s="214"/>
      <c r="U573" s="214"/>
      <c r="V573" s="214"/>
      <c r="W573" s="214"/>
      <c r="X573" s="214"/>
      <c r="Y573" s="214"/>
      <c r="Z573" s="214"/>
    </row>
    <row r="574" ht="18.75" customHeight="1">
      <c r="A574" s="214"/>
      <c r="B574" s="306"/>
      <c r="C574" s="307"/>
      <c r="D574" s="307"/>
      <c r="E574" s="205" t="str">
        <f>IF($D574="","",VLOOKUP($D574,DMKH!$A$6:$D$20000,2,0))</f>
        <v/>
      </c>
      <c r="F574" s="205" t="str">
        <f>IF($D574="","",VLOOKUP($D574,DMKH!$A$6:$D$20000,3,0))</f>
        <v/>
      </c>
      <c r="G574" s="205" t="str">
        <f>IF($D574="","",VLOOKUP($D574,DMKH!$A$6:$D$20000,4,0))</f>
        <v/>
      </c>
      <c r="H574" s="308"/>
      <c r="I574" s="308"/>
      <c r="J574" s="214"/>
      <c r="K574" s="205" t="str">
        <f>IF($J574="","",VLOOKUP($J574,'Tong hop'!$B$10:$P$19999,2,0))</f>
        <v/>
      </c>
      <c r="L574" s="208" t="str">
        <f>IF($J574="","",VLOOKUP($J574,'Tong hop'!$B$10:$P$19999,3,0))</f>
        <v/>
      </c>
      <c r="M574" s="309"/>
      <c r="N574" s="210">
        <f t="shared" si="2"/>
        <v>0</v>
      </c>
      <c r="O574" s="211"/>
      <c r="P574" s="212" t="str">
        <f>IF($J574="","",VLOOKUP($J574,'Tong hop'!$B$10:$L$19999,10,0))</f>
        <v/>
      </c>
      <c r="Q574" s="213" t="str">
        <f>IF($J574="","",VLOOKUP($J574,'Tong hop'!$B$10:$L$19999,11,0))</f>
        <v/>
      </c>
      <c r="R574" s="214"/>
      <c r="S574" s="214"/>
      <c r="T574" s="214"/>
      <c r="U574" s="214"/>
      <c r="V574" s="214"/>
      <c r="W574" s="214"/>
      <c r="X574" s="214"/>
      <c r="Y574" s="214"/>
      <c r="Z574" s="214"/>
    </row>
    <row r="575" ht="18.75" customHeight="1">
      <c r="A575" s="214"/>
      <c r="B575" s="306"/>
      <c r="C575" s="307"/>
      <c r="D575" s="307"/>
      <c r="E575" s="205" t="str">
        <f>IF($D575="","",VLOOKUP($D575,DMKH!$A$6:$D$20000,2,0))</f>
        <v/>
      </c>
      <c r="F575" s="205" t="str">
        <f>IF($D575="","",VLOOKUP($D575,DMKH!$A$6:$D$20000,3,0))</f>
        <v/>
      </c>
      <c r="G575" s="205" t="str">
        <f>IF($D575="","",VLOOKUP($D575,DMKH!$A$6:$D$20000,4,0))</f>
        <v/>
      </c>
      <c r="H575" s="308"/>
      <c r="I575" s="308"/>
      <c r="J575" s="214"/>
      <c r="K575" s="205" t="str">
        <f>IF($J575="","",VLOOKUP($J575,'Tong hop'!$B$10:$P$19999,2,0))</f>
        <v/>
      </c>
      <c r="L575" s="208" t="str">
        <f>IF($J575="","",VLOOKUP($J575,'Tong hop'!$B$10:$P$19999,3,0))</f>
        <v/>
      </c>
      <c r="M575" s="309"/>
      <c r="N575" s="210">
        <f t="shared" si="2"/>
        <v>0</v>
      </c>
      <c r="O575" s="211"/>
      <c r="P575" s="212" t="str">
        <f>IF($J575="","",VLOOKUP($J575,'Tong hop'!$B$10:$L$19999,10,0))</f>
        <v/>
      </c>
      <c r="Q575" s="213" t="str">
        <f>IF($J575="","",VLOOKUP($J575,'Tong hop'!$B$10:$L$19999,11,0))</f>
        <v/>
      </c>
      <c r="R575" s="214"/>
      <c r="S575" s="214"/>
      <c r="T575" s="214"/>
      <c r="U575" s="214"/>
      <c r="V575" s="214"/>
      <c r="W575" s="214"/>
      <c r="X575" s="214"/>
      <c r="Y575" s="214"/>
      <c r="Z575" s="214"/>
    </row>
    <row r="576" ht="18.75" customHeight="1">
      <c r="A576" s="214"/>
      <c r="B576" s="306"/>
      <c r="C576" s="307"/>
      <c r="D576" s="307"/>
      <c r="E576" s="205" t="str">
        <f>IF($D576="","",VLOOKUP($D576,DMKH!$A$6:$D$20000,2,0))</f>
        <v/>
      </c>
      <c r="F576" s="205" t="str">
        <f>IF($D576="","",VLOOKUP($D576,DMKH!$A$6:$D$20000,3,0))</f>
        <v/>
      </c>
      <c r="G576" s="205" t="str">
        <f>IF($D576="","",VLOOKUP($D576,DMKH!$A$6:$D$20000,4,0))</f>
        <v/>
      </c>
      <c r="H576" s="308"/>
      <c r="I576" s="308"/>
      <c r="J576" s="214"/>
      <c r="K576" s="205" t="str">
        <f>IF($J576="","",VLOOKUP($J576,'Tong hop'!$B$10:$P$19999,2,0))</f>
        <v/>
      </c>
      <c r="L576" s="208" t="str">
        <f>IF($J576="","",VLOOKUP($J576,'Tong hop'!$B$10:$P$19999,3,0))</f>
        <v/>
      </c>
      <c r="M576" s="309"/>
      <c r="N576" s="210">
        <f t="shared" si="2"/>
        <v>0</v>
      </c>
      <c r="O576" s="211"/>
      <c r="P576" s="212" t="str">
        <f>IF($J576="","",VLOOKUP($J576,'Tong hop'!$B$10:$L$19999,10,0))</f>
        <v/>
      </c>
      <c r="Q576" s="213" t="str">
        <f>IF($J576="","",VLOOKUP($J576,'Tong hop'!$B$10:$L$19999,11,0))</f>
        <v/>
      </c>
      <c r="R576" s="214"/>
      <c r="S576" s="214"/>
      <c r="T576" s="214"/>
      <c r="U576" s="214"/>
      <c r="V576" s="214"/>
      <c r="W576" s="214"/>
      <c r="X576" s="214"/>
      <c r="Y576" s="214"/>
      <c r="Z576" s="214"/>
    </row>
    <row r="577" ht="18.75" customHeight="1">
      <c r="A577" s="214"/>
      <c r="B577" s="306"/>
      <c r="C577" s="307"/>
      <c r="D577" s="307"/>
      <c r="E577" s="205" t="str">
        <f>IF($D577="","",VLOOKUP($D577,DMKH!$A$6:$D$20000,2,0))</f>
        <v/>
      </c>
      <c r="F577" s="205" t="str">
        <f>IF($D577="","",VLOOKUP($D577,DMKH!$A$6:$D$20000,3,0))</f>
        <v/>
      </c>
      <c r="G577" s="205" t="str">
        <f>IF($D577="","",VLOOKUP($D577,DMKH!$A$6:$D$20000,4,0))</f>
        <v/>
      </c>
      <c r="H577" s="308"/>
      <c r="I577" s="308"/>
      <c r="J577" s="214"/>
      <c r="K577" s="205" t="str">
        <f>IF($J577="","",VLOOKUP($J577,'Tong hop'!$B$10:$P$19999,2,0))</f>
        <v/>
      </c>
      <c r="L577" s="208" t="str">
        <f>IF($J577="","",VLOOKUP($J577,'Tong hop'!$B$10:$P$19999,3,0))</f>
        <v/>
      </c>
      <c r="M577" s="309"/>
      <c r="N577" s="210">
        <f t="shared" si="2"/>
        <v>0</v>
      </c>
      <c r="O577" s="211"/>
      <c r="P577" s="212" t="str">
        <f>IF($J577="","",VLOOKUP($J577,'Tong hop'!$B$10:$L$19999,10,0))</f>
        <v/>
      </c>
      <c r="Q577" s="213" t="str">
        <f>IF($J577="","",VLOOKUP($J577,'Tong hop'!$B$10:$L$19999,11,0))</f>
        <v/>
      </c>
      <c r="R577" s="214"/>
      <c r="S577" s="214"/>
      <c r="T577" s="214"/>
      <c r="U577" s="214"/>
      <c r="V577" s="214"/>
      <c r="W577" s="214"/>
      <c r="X577" s="214"/>
      <c r="Y577" s="214"/>
      <c r="Z577" s="214"/>
    </row>
    <row r="578" ht="18.75" customHeight="1">
      <c r="A578" s="214"/>
      <c r="B578" s="306"/>
      <c r="C578" s="307"/>
      <c r="D578" s="307"/>
      <c r="E578" s="205" t="str">
        <f>IF($D578="","",VLOOKUP($D578,DMKH!$A$6:$D$20000,2,0))</f>
        <v/>
      </c>
      <c r="F578" s="205" t="str">
        <f>IF($D578="","",VLOOKUP($D578,DMKH!$A$6:$D$20000,3,0))</f>
        <v/>
      </c>
      <c r="G578" s="205" t="str">
        <f>IF($D578="","",VLOOKUP($D578,DMKH!$A$6:$D$20000,4,0))</f>
        <v/>
      </c>
      <c r="H578" s="308"/>
      <c r="I578" s="308"/>
      <c r="J578" s="214"/>
      <c r="K578" s="205" t="str">
        <f>IF($J578="","",VLOOKUP($J578,'Tong hop'!$B$10:$P$19999,2,0))</f>
        <v/>
      </c>
      <c r="L578" s="208" t="str">
        <f>IF($J578="","",VLOOKUP($J578,'Tong hop'!$B$10:$P$19999,3,0))</f>
        <v/>
      </c>
      <c r="M578" s="309"/>
      <c r="N578" s="210">
        <f t="shared" si="2"/>
        <v>0</v>
      </c>
      <c r="O578" s="211"/>
      <c r="P578" s="212" t="str">
        <f>IF($J578="","",VLOOKUP($J578,'Tong hop'!$B$10:$L$19999,10,0))</f>
        <v/>
      </c>
      <c r="Q578" s="213" t="str">
        <f>IF($J578="","",VLOOKUP($J578,'Tong hop'!$B$10:$L$19999,11,0))</f>
        <v/>
      </c>
      <c r="R578" s="214"/>
      <c r="S578" s="214"/>
      <c r="T578" s="214"/>
      <c r="U578" s="214"/>
      <c r="V578" s="214"/>
      <c r="W578" s="214"/>
      <c r="X578" s="214"/>
      <c r="Y578" s="214"/>
      <c r="Z578" s="214"/>
    </row>
    <row r="579" ht="18.75" customHeight="1">
      <c r="A579" s="214"/>
      <c r="B579" s="306"/>
      <c r="C579" s="307"/>
      <c r="D579" s="307"/>
      <c r="E579" s="205" t="str">
        <f>IF($D579="","",VLOOKUP($D579,DMKH!$A$6:$D$20000,2,0))</f>
        <v/>
      </c>
      <c r="F579" s="205" t="str">
        <f>IF($D579="","",VLOOKUP($D579,DMKH!$A$6:$D$20000,3,0))</f>
        <v/>
      </c>
      <c r="G579" s="205" t="str">
        <f>IF($D579="","",VLOOKUP($D579,DMKH!$A$6:$D$20000,4,0))</f>
        <v/>
      </c>
      <c r="H579" s="308"/>
      <c r="I579" s="308"/>
      <c r="J579" s="214"/>
      <c r="K579" s="205" t="str">
        <f>IF($J579="","",VLOOKUP($J579,'Tong hop'!$B$10:$P$19999,2,0))</f>
        <v/>
      </c>
      <c r="L579" s="208" t="str">
        <f>IF($J579="","",VLOOKUP($J579,'Tong hop'!$B$10:$P$19999,3,0))</f>
        <v/>
      </c>
      <c r="M579" s="309"/>
      <c r="N579" s="210">
        <f t="shared" si="2"/>
        <v>0</v>
      </c>
      <c r="O579" s="211"/>
      <c r="P579" s="212" t="str">
        <f>IF($J579="","",VLOOKUP($J579,'Tong hop'!$B$10:$L$19999,10,0))</f>
        <v/>
      </c>
      <c r="Q579" s="213" t="str">
        <f>IF($J579="","",VLOOKUP($J579,'Tong hop'!$B$10:$L$19999,11,0))</f>
        <v/>
      </c>
      <c r="R579" s="214"/>
      <c r="S579" s="214"/>
      <c r="T579" s="214"/>
      <c r="U579" s="214"/>
      <c r="V579" s="214"/>
      <c r="W579" s="214"/>
      <c r="X579" s="214"/>
      <c r="Y579" s="214"/>
      <c r="Z579" s="214"/>
    </row>
    <row r="580" ht="18.75" customHeight="1">
      <c r="A580" s="214"/>
      <c r="B580" s="306"/>
      <c r="C580" s="307"/>
      <c r="D580" s="307"/>
      <c r="E580" s="205" t="str">
        <f>IF($D580="","",VLOOKUP($D580,DMKH!$A$6:$D$20000,2,0))</f>
        <v/>
      </c>
      <c r="F580" s="205" t="str">
        <f>IF($D580="","",VLOOKUP($D580,DMKH!$A$6:$D$20000,3,0))</f>
        <v/>
      </c>
      <c r="G580" s="205" t="str">
        <f>IF($D580="","",VLOOKUP($D580,DMKH!$A$6:$D$20000,4,0))</f>
        <v/>
      </c>
      <c r="H580" s="308"/>
      <c r="I580" s="308"/>
      <c r="J580" s="214"/>
      <c r="K580" s="205" t="str">
        <f>IF($J580="","",VLOOKUP($J580,'Tong hop'!$B$10:$P$19999,2,0))</f>
        <v/>
      </c>
      <c r="L580" s="208" t="str">
        <f>IF($J580="","",VLOOKUP($J580,'Tong hop'!$B$10:$P$19999,3,0))</f>
        <v/>
      </c>
      <c r="M580" s="309"/>
      <c r="N580" s="210">
        <f t="shared" si="2"/>
        <v>0</v>
      </c>
      <c r="O580" s="211"/>
      <c r="P580" s="212" t="str">
        <f>IF($J580="","",VLOOKUP($J580,'Tong hop'!$B$10:$L$19999,10,0))</f>
        <v/>
      </c>
      <c r="Q580" s="213" t="str">
        <f>IF($J580="","",VLOOKUP($J580,'Tong hop'!$B$10:$L$19999,11,0))</f>
        <v/>
      </c>
      <c r="R580" s="214"/>
      <c r="S580" s="214"/>
      <c r="T580" s="214"/>
      <c r="U580" s="214"/>
      <c r="V580" s="214"/>
      <c r="W580" s="214"/>
      <c r="X580" s="214"/>
      <c r="Y580" s="214"/>
      <c r="Z580" s="214"/>
    </row>
    <row r="581" ht="18.75" customHeight="1">
      <c r="A581" s="214"/>
      <c r="B581" s="306"/>
      <c r="C581" s="307"/>
      <c r="D581" s="307"/>
      <c r="E581" s="205" t="str">
        <f>IF($D581="","",VLOOKUP($D581,DMKH!$A$6:$D$20000,2,0))</f>
        <v/>
      </c>
      <c r="F581" s="205" t="str">
        <f>IF($D581="","",VLOOKUP($D581,DMKH!$A$6:$D$20000,3,0))</f>
        <v/>
      </c>
      <c r="G581" s="205" t="str">
        <f>IF($D581="","",VLOOKUP($D581,DMKH!$A$6:$D$20000,4,0))</f>
        <v/>
      </c>
      <c r="H581" s="308"/>
      <c r="I581" s="308"/>
      <c r="J581" s="214"/>
      <c r="K581" s="205" t="str">
        <f>IF($J581="","",VLOOKUP($J581,'Tong hop'!$B$10:$P$19999,2,0))</f>
        <v/>
      </c>
      <c r="L581" s="208" t="str">
        <f>IF($J581="","",VLOOKUP($J581,'Tong hop'!$B$10:$P$19999,3,0))</f>
        <v/>
      </c>
      <c r="M581" s="309"/>
      <c r="N581" s="210">
        <f t="shared" si="2"/>
        <v>0</v>
      </c>
      <c r="O581" s="211"/>
      <c r="P581" s="212" t="str">
        <f>IF($J581="","",VLOOKUP($J581,'Tong hop'!$B$10:$L$19999,10,0))</f>
        <v/>
      </c>
      <c r="Q581" s="213" t="str">
        <f>IF($J581="","",VLOOKUP($J581,'Tong hop'!$B$10:$L$19999,11,0))</f>
        <v/>
      </c>
      <c r="R581" s="214"/>
      <c r="S581" s="214"/>
      <c r="T581" s="214"/>
      <c r="U581" s="214"/>
      <c r="V581" s="214"/>
      <c r="W581" s="214"/>
      <c r="X581" s="214"/>
      <c r="Y581" s="214"/>
      <c r="Z581" s="214"/>
    </row>
    <row r="582" ht="18.75" customHeight="1">
      <c r="A582" s="214"/>
      <c r="B582" s="306"/>
      <c r="C582" s="307"/>
      <c r="D582" s="307"/>
      <c r="E582" s="205" t="str">
        <f>IF($D582="","",VLOOKUP($D582,DMKH!$A$6:$D$20000,2,0))</f>
        <v/>
      </c>
      <c r="F582" s="205" t="str">
        <f>IF($D582="","",VLOOKUP($D582,DMKH!$A$6:$D$20000,3,0))</f>
        <v/>
      </c>
      <c r="G582" s="205" t="str">
        <f>IF($D582="","",VLOOKUP($D582,DMKH!$A$6:$D$20000,4,0))</f>
        <v/>
      </c>
      <c r="H582" s="308"/>
      <c r="I582" s="308"/>
      <c r="J582" s="214"/>
      <c r="K582" s="205" t="str">
        <f>IF($J582="","",VLOOKUP($J582,'Tong hop'!$B$10:$P$19999,2,0))</f>
        <v/>
      </c>
      <c r="L582" s="208" t="str">
        <f>IF($J582="","",VLOOKUP($J582,'Tong hop'!$B$10:$P$19999,3,0))</f>
        <v/>
      </c>
      <c r="M582" s="309"/>
      <c r="N582" s="210">
        <f t="shared" si="2"/>
        <v>0</v>
      </c>
      <c r="O582" s="211"/>
      <c r="P582" s="212" t="str">
        <f>IF($J582="","",VLOOKUP($J582,'Tong hop'!$B$10:$L$19999,10,0))</f>
        <v/>
      </c>
      <c r="Q582" s="213" t="str">
        <f>IF($J582="","",VLOOKUP($J582,'Tong hop'!$B$10:$L$19999,11,0))</f>
        <v/>
      </c>
      <c r="R582" s="214"/>
      <c r="S582" s="214"/>
      <c r="T582" s="214"/>
      <c r="U582" s="214"/>
      <c r="V582" s="214"/>
      <c r="W582" s="214"/>
      <c r="X582" s="214"/>
      <c r="Y582" s="214"/>
      <c r="Z582" s="214"/>
    </row>
    <row r="583" ht="18.75" customHeight="1">
      <c r="A583" s="214"/>
      <c r="B583" s="306"/>
      <c r="C583" s="307"/>
      <c r="D583" s="307"/>
      <c r="E583" s="205" t="str">
        <f>IF($D583="","",VLOOKUP($D583,DMKH!$A$6:$D$20000,2,0))</f>
        <v/>
      </c>
      <c r="F583" s="205" t="str">
        <f>IF($D583="","",VLOOKUP($D583,DMKH!$A$6:$D$20000,3,0))</f>
        <v/>
      </c>
      <c r="G583" s="205" t="str">
        <f>IF($D583="","",VLOOKUP($D583,DMKH!$A$6:$D$20000,4,0))</f>
        <v/>
      </c>
      <c r="H583" s="308"/>
      <c r="I583" s="308"/>
      <c r="J583" s="214"/>
      <c r="K583" s="205" t="str">
        <f>IF($J583="","",VLOOKUP($J583,'Tong hop'!$B$10:$P$19999,2,0))</f>
        <v/>
      </c>
      <c r="L583" s="208" t="str">
        <f>IF($J583="","",VLOOKUP($J583,'Tong hop'!$B$10:$P$19999,3,0))</f>
        <v/>
      </c>
      <c r="M583" s="309"/>
      <c r="N583" s="210">
        <f t="shared" si="2"/>
        <v>0</v>
      </c>
      <c r="O583" s="211"/>
      <c r="P583" s="212" t="str">
        <f>IF($J583="","",VLOOKUP($J583,'Tong hop'!$B$10:$L$19999,10,0))</f>
        <v/>
      </c>
      <c r="Q583" s="213" t="str">
        <f>IF($J583="","",VLOOKUP($J583,'Tong hop'!$B$10:$L$19999,11,0))</f>
        <v/>
      </c>
      <c r="R583" s="214"/>
      <c r="S583" s="214"/>
      <c r="T583" s="214"/>
      <c r="U583" s="214"/>
      <c r="V583" s="214"/>
      <c r="W583" s="214"/>
      <c r="X583" s="214"/>
      <c r="Y583" s="214"/>
      <c r="Z583" s="214"/>
    </row>
    <row r="584" ht="18.75" customHeight="1">
      <c r="A584" s="214"/>
      <c r="B584" s="306"/>
      <c r="C584" s="307"/>
      <c r="D584" s="307"/>
      <c r="E584" s="205" t="str">
        <f>IF($D584="","",VLOOKUP($D584,DMKH!$A$6:$D$20000,2,0))</f>
        <v/>
      </c>
      <c r="F584" s="205" t="str">
        <f>IF($D584="","",VLOOKUP($D584,DMKH!$A$6:$D$20000,3,0))</f>
        <v/>
      </c>
      <c r="G584" s="205" t="str">
        <f>IF($D584="","",VLOOKUP($D584,DMKH!$A$6:$D$20000,4,0))</f>
        <v/>
      </c>
      <c r="H584" s="308"/>
      <c r="I584" s="308"/>
      <c r="J584" s="214"/>
      <c r="K584" s="205" t="str">
        <f>IF($J584="","",VLOOKUP($J584,'Tong hop'!$B$10:$P$19999,2,0))</f>
        <v/>
      </c>
      <c r="L584" s="208" t="str">
        <f>IF($J584="","",VLOOKUP($J584,'Tong hop'!$B$10:$P$19999,3,0))</f>
        <v/>
      </c>
      <c r="M584" s="309"/>
      <c r="N584" s="210">
        <f t="shared" si="2"/>
        <v>0</v>
      </c>
      <c r="O584" s="211"/>
      <c r="P584" s="212" t="str">
        <f>IF($J584="","",VLOOKUP($J584,'Tong hop'!$B$10:$L$19999,10,0))</f>
        <v/>
      </c>
      <c r="Q584" s="213" t="str">
        <f>IF($J584="","",VLOOKUP($J584,'Tong hop'!$B$10:$L$19999,11,0))</f>
        <v/>
      </c>
      <c r="R584" s="214"/>
      <c r="S584" s="214"/>
      <c r="T584" s="214"/>
      <c r="U584" s="214"/>
      <c r="V584" s="214"/>
      <c r="W584" s="214"/>
      <c r="X584" s="214"/>
      <c r="Y584" s="214"/>
      <c r="Z584" s="214"/>
    </row>
    <row r="585" ht="18.75" customHeight="1">
      <c r="A585" s="214"/>
      <c r="B585" s="306"/>
      <c r="C585" s="307"/>
      <c r="D585" s="307"/>
      <c r="E585" s="205" t="str">
        <f>IF($D585="","",VLOOKUP($D585,DMKH!$A$6:$D$20000,2,0))</f>
        <v/>
      </c>
      <c r="F585" s="205" t="str">
        <f>IF($D585="","",VLOOKUP($D585,DMKH!$A$6:$D$20000,3,0))</f>
        <v/>
      </c>
      <c r="G585" s="205" t="str">
        <f>IF($D585="","",VLOOKUP($D585,DMKH!$A$6:$D$20000,4,0))</f>
        <v/>
      </c>
      <c r="H585" s="308"/>
      <c r="I585" s="308"/>
      <c r="J585" s="214"/>
      <c r="K585" s="205" t="str">
        <f>IF($J585="","",VLOOKUP($J585,'Tong hop'!$B$10:$P$19999,2,0))</f>
        <v/>
      </c>
      <c r="L585" s="208" t="str">
        <f>IF($J585="","",VLOOKUP($J585,'Tong hop'!$B$10:$P$19999,3,0))</f>
        <v/>
      </c>
      <c r="M585" s="309"/>
      <c r="N585" s="210">
        <f t="shared" si="2"/>
        <v>0</v>
      </c>
      <c r="O585" s="211"/>
      <c r="P585" s="212" t="str">
        <f>IF($J585="","",VLOOKUP($J585,'Tong hop'!$B$10:$L$19999,10,0))</f>
        <v/>
      </c>
      <c r="Q585" s="213" t="str">
        <f>IF($J585="","",VLOOKUP($J585,'Tong hop'!$B$10:$L$19999,11,0))</f>
        <v/>
      </c>
      <c r="R585" s="214"/>
      <c r="S585" s="214"/>
      <c r="T585" s="214"/>
      <c r="U585" s="214"/>
      <c r="V585" s="214"/>
      <c r="W585" s="214"/>
      <c r="X585" s="214"/>
      <c r="Y585" s="214"/>
      <c r="Z585" s="214"/>
    </row>
    <row r="586" ht="18.75" customHeight="1">
      <c r="A586" s="214"/>
      <c r="B586" s="306"/>
      <c r="C586" s="307"/>
      <c r="D586" s="307"/>
      <c r="E586" s="205" t="str">
        <f>IF($D586="","",VLOOKUP($D586,DMKH!$A$6:$D$20000,2,0))</f>
        <v/>
      </c>
      <c r="F586" s="205" t="str">
        <f>IF($D586="","",VLOOKUP($D586,DMKH!$A$6:$D$20000,3,0))</f>
        <v/>
      </c>
      <c r="G586" s="205" t="str">
        <f>IF($D586="","",VLOOKUP($D586,DMKH!$A$6:$D$20000,4,0))</f>
        <v/>
      </c>
      <c r="H586" s="308"/>
      <c r="I586" s="308"/>
      <c r="J586" s="214"/>
      <c r="K586" s="205" t="str">
        <f>IF($J586="","",VLOOKUP($J586,'Tong hop'!$B$10:$P$19999,2,0))</f>
        <v/>
      </c>
      <c r="L586" s="208" t="str">
        <f>IF($J586="","",VLOOKUP($J586,'Tong hop'!$B$10:$P$19999,3,0))</f>
        <v/>
      </c>
      <c r="M586" s="309"/>
      <c r="N586" s="210">
        <f t="shared" si="2"/>
        <v>0</v>
      </c>
      <c r="O586" s="211"/>
      <c r="P586" s="212" t="str">
        <f>IF($J586="","",VLOOKUP($J586,'Tong hop'!$B$10:$L$19999,10,0))</f>
        <v/>
      </c>
      <c r="Q586" s="213" t="str">
        <f>IF($J586="","",VLOOKUP($J586,'Tong hop'!$B$10:$L$19999,11,0))</f>
        <v/>
      </c>
      <c r="R586" s="214"/>
      <c r="S586" s="214"/>
      <c r="T586" s="214"/>
      <c r="U586" s="214"/>
      <c r="V586" s="214"/>
      <c r="W586" s="214"/>
      <c r="X586" s="214"/>
      <c r="Y586" s="214"/>
      <c r="Z586" s="214"/>
    </row>
    <row r="587" ht="18.75" customHeight="1">
      <c r="A587" s="214"/>
      <c r="B587" s="306"/>
      <c r="C587" s="307"/>
      <c r="D587" s="307"/>
      <c r="E587" s="205" t="str">
        <f>IF($D587="","",VLOOKUP($D587,DMKH!$A$6:$D$20000,2,0))</f>
        <v/>
      </c>
      <c r="F587" s="205" t="str">
        <f>IF($D587="","",VLOOKUP($D587,DMKH!$A$6:$D$20000,3,0))</f>
        <v/>
      </c>
      <c r="G587" s="205" t="str">
        <f>IF($D587="","",VLOOKUP($D587,DMKH!$A$6:$D$20000,4,0))</f>
        <v/>
      </c>
      <c r="H587" s="308"/>
      <c r="I587" s="308"/>
      <c r="J587" s="214"/>
      <c r="K587" s="205" t="str">
        <f>IF($J587="","",VLOOKUP($J587,'Tong hop'!$B$10:$P$19999,2,0))</f>
        <v/>
      </c>
      <c r="L587" s="208" t="str">
        <f>IF($J587="","",VLOOKUP($J587,'Tong hop'!$B$10:$P$19999,3,0))</f>
        <v/>
      </c>
      <c r="M587" s="309"/>
      <c r="N587" s="210">
        <f t="shared" si="2"/>
        <v>0</v>
      </c>
      <c r="O587" s="211"/>
      <c r="P587" s="212" t="str">
        <f>IF($J587="","",VLOOKUP($J587,'Tong hop'!$B$10:$L$19999,10,0))</f>
        <v/>
      </c>
      <c r="Q587" s="213" t="str">
        <f>IF($J587="","",VLOOKUP($J587,'Tong hop'!$B$10:$L$19999,11,0))</f>
        <v/>
      </c>
      <c r="R587" s="214"/>
      <c r="S587" s="214"/>
      <c r="T587" s="214"/>
      <c r="U587" s="214"/>
      <c r="V587" s="214"/>
      <c r="W587" s="214"/>
      <c r="X587" s="214"/>
      <c r="Y587" s="214"/>
      <c r="Z587" s="214"/>
    </row>
    <row r="588" ht="18.75" customHeight="1">
      <c r="A588" s="214"/>
      <c r="B588" s="306"/>
      <c r="C588" s="307"/>
      <c r="D588" s="307"/>
      <c r="E588" s="205" t="str">
        <f>IF($D588="","",VLOOKUP($D588,DMKH!$A$6:$D$20000,2,0))</f>
        <v/>
      </c>
      <c r="F588" s="205" t="str">
        <f>IF($D588="","",VLOOKUP($D588,DMKH!$A$6:$D$20000,3,0))</f>
        <v/>
      </c>
      <c r="G588" s="205" t="str">
        <f>IF($D588="","",VLOOKUP($D588,DMKH!$A$6:$D$20000,4,0))</f>
        <v/>
      </c>
      <c r="H588" s="308"/>
      <c r="I588" s="308"/>
      <c r="J588" s="214"/>
      <c r="K588" s="205" t="str">
        <f>IF($J588="","",VLOOKUP($J588,'Tong hop'!$B$10:$P$19999,2,0))</f>
        <v/>
      </c>
      <c r="L588" s="208" t="str">
        <f>IF($J588="","",VLOOKUP($J588,'Tong hop'!$B$10:$P$19999,3,0))</f>
        <v/>
      </c>
      <c r="M588" s="309"/>
      <c r="N588" s="210">
        <f t="shared" si="2"/>
        <v>0</v>
      </c>
      <c r="O588" s="211"/>
      <c r="P588" s="212" t="str">
        <f>IF($J588="","",VLOOKUP($J588,'Tong hop'!$B$10:$L$19999,10,0))</f>
        <v/>
      </c>
      <c r="Q588" s="213" t="str">
        <f>IF($J588="","",VLOOKUP($J588,'Tong hop'!$B$10:$L$19999,11,0))</f>
        <v/>
      </c>
      <c r="R588" s="214"/>
      <c r="S588" s="214"/>
      <c r="T588" s="214"/>
      <c r="U588" s="214"/>
      <c r="V588" s="214"/>
      <c r="W588" s="214"/>
      <c r="X588" s="214"/>
      <c r="Y588" s="214"/>
      <c r="Z588" s="214"/>
    </row>
    <row r="589" ht="18.75" customHeight="1">
      <c r="A589" s="214"/>
      <c r="B589" s="306"/>
      <c r="C589" s="307"/>
      <c r="D589" s="307"/>
      <c r="E589" s="205" t="str">
        <f>IF($D589="","",VLOOKUP($D589,DMKH!$A$6:$D$20000,2,0))</f>
        <v/>
      </c>
      <c r="F589" s="205" t="str">
        <f>IF($D589="","",VLOOKUP($D589,DMKH!$A$6:$D$20000,3,0))</f>
        <v/>
      </c>
      <c r="G589" s="205" t="str">
        <f>IF($D589="","",VLOOKUP($D589,DMKH!$A$6:$D$20000,4,0))</f>
        <v/>
      </c>
      <c r="H589" s="308"/>
      <c r="I589" s="308"/>
      <c r="J589" s="214"/>
      <c r="K589" s="205" t="str">
        <f>IF($J589="","",VLOOKUP($J589,'Tong hop'!$B$10:$P$19999,2,0))</f>
        <v/>
      </c>
      <c r="L589" s="208" t="str">
        <f>IF($J589="","",VLOOKUP($J589,'Tong hop'!$B$10:$P$19999,3,0))</f>
        <v/>
      </c>
      <c r="M589" s="309"/>
      <c r="N589" s="210">
        <f t="shared" si="2"/>
        <v>0</v>
      </c>
      <c r="O589" s="211"/>
      <c r="P589" s="212" t="str">
        <f>IF($J589="","",VLOOKUP($J589,'Tong hop'!$B$10:$L$19999,10,0))</f>
        <v/>
      </c>
      <c r="Q589" s="213" t="str">
        <f>IF($J589="","",VLOOKUP($J589,'Tong hop'!$B$10:$L$19999,11,0))</f>
        <v/>
      </c>
      <c r="R589" s="214"/>
      <c r="S589" s="214"/>
      <c r="T589" s="214"/>
      <c r="U589" s="214"/>
      <c r="V589" s="214"/>
      <c r="W589" s="214"/>
      <c r="X589" s="214"/>
      <c r="Y589" s="214"/>
      <c r="Z589" s="214"/>
    </row>
    <row r="590" ht="18.75" customHeight="1">
      <c r="A590" s="214"/>
      <c r="B590" s="306"/>
      <c r="C590" s="307"/>
      <c r="D590" s="307"/>
      <c r="E590" s="205" t="str">
        <f>IF($D590="","",VLOOKUP($D590,DMKH!$A$6:$D$20000,2,0))</f>
        <v/>
      </c>
      <c r="F590" s="205" t="str">
        <f>IF($D590="","",VLOOKUP($D590,DMKH!$A$6:$D$20000,3,0))</f>
        <v/>
      </c>
      <c r="G590" s="205" t="str">
        <f>IF($D590="","",VLOOKUP($D590,DMKH!$A$6:$D$20000,4,0))</f>
        <v/>
      </c>
      <c r="H590" s="308"/>
      <c r="I590" s="308"/>
      <c r="J590" s="214"/>
      <c r="K590" s="205" t="str">
        <f>IF($J590="","",VLOOKUP($J590,'Tong hop'!$B$10:$P$19999,2,0))</f>
        <v/>
      </c>
      <c r="L590" s="208" t="str">
        <f>IF($J590="","",VLOOKUP($J590,'Tong hop'!$B$10:$P$19999,3,0))</f>
        <v/>
      </c>
      <c r="M590" s="309"/>
      <c r="N590" s="210">
        <f t="shared" si="2"/>
        <v>0</v>
      </c>
      <c r="O590" s="211"/>
      <c r="P590" s="212" t="str">
        <f>IF($J590="","",VLOOKUP($J590,'Tong hop'!$B$10:$L$19999,10,0))</f>
        <v/>
      </c>
      <c r="Q590" s="213" t="str">
        <f>IF($J590="","",VLOOKUP($J590,'Tong hop'!$B$10:$L$19999,11,0))</f>
        <v/>
      </c>
      <c r="R590" s="214"/>
      <c r="S590" s="214"/>
      <c r="T590" s="214"/>
      <c r="U590" s="214"/>
      <c r="V590" s="214"/>
      <c r="W590" s="214"/>
      <c r="X590" s="214"/>
      <c r="Y590" s="214"/>
      <c r="Z590" s="214"/>
    </row>
    <row r="591" ht="18.75" customHeight="1">
      <c r="A591" s="214"/>
      <c r="B591" s="306"/>
      <c r="C591" s="307"/>
      <c r="D591" s="307"/>
      <c r="E591" s="205" t="str">
        <f>IF($D591="","",VLOOKUP($D591,DMKH!$A$6:$D$20000,2,0))</f>
        <v/>
      </c>
      <c r="F591" s="205" t="str">
        <f>IF($D591="","",VLOOKUP($D591,DMKH!$A$6:$D$20000,3,0))</f>
        <v/>
      </c>
      <c r="G591" s="205" t="str">
        <f>IF($D591="","",VLOOKUP($D591,DMKH!$A$6:$D$20000,4,0))</f>
        <v/>
      </c>
      <c r="H591" s="308"/>
      <c r="I591" s="308"/>
      <c r="J591" s="214"/>
      <c r="K591" s="205" t="str">
        <f>IF($J591="","",VLOOKUP($J591,'Tong hop'!$B$10:$P$19999,2,0))</f>
        <v/>
      </c>
      <c r="L591" s="208" t="str">
        <f>IF($J591="","",VLOOKUP($J591,'Tong hop'!$B$10:$P$19999,3,0))</f>
        <v/>
      </c>
      <c r="M591" s="309"/>
      <c r="N591" s="210">
        <f t="shared" si="2"/>
        <v>0</v>
      </c>
      <c r="O591" s="211"/>
      <c r="P591" s="212" t="str">
        <f>IF($J591="","",VLOOKUP($J591,'Tong hop'!$B$10:$L$19999,10,0))</f>
        <v/>
      </c>
      <c r="Q591" s="213" t="str">
        <f>IF($J591="","",VLOOKUP($J591,'Tong hop'!$B$10:$L$19999,11,0))</f>
        <v/>
      </c>
      <c r="R591" s="214"/>
      <c r="S591" s="214"/>
      <c r="T591" s="214"/>
      <c r="U591" s="214"/>
      <c r="V591" s="214"/>
      <c r="W591" s="214"/>
      <c r="X591" s="214"/>
      <c r="Y591" s="214"/>
      <c r="Z591" s="214"/>
    </row>
    <row r="592" ht="18.75" customHeight="1">
      <c r="A592" s="214"/>
      <c r="B592" s="306"/>
      <c r="C592" s="307"/>
      <c r="D592" s="307"/>
      <c r="E592" s="205" t="str">
        <f>IF($D592="","",VLOOKUP($D592,DMKH!$A$6:$D$20000,2,0))</f>
        <v/>
      </c>
      <c r="F592" s="205" t="str">
        <f>IF($D592="","",VLOOKUP($D592,DMKH!$A$6:$D$20000,3,0))</f>
        <v/>
      </c>
      <c r="G592" s="205" t="str">
        <f>IF($D592="","",VLOOKUP($D592,DMKH!$A$6:$D$20000,4,0))</f>
        <v/>
      </c>
      <c r="H592" s="308"/>
      <c r="I592" s="308"/>
      <c r="J592" s="214"/>
      <c r="K592" s="205" t="str">
        <f>IF($J592="","",VLOOKUP($J592,'Tong hop'!$B$10:$P$19999,2,0))</f>
        <v/>
      </c>
      <c r="L592" s="208" t="str">
        <f>IF($J592="","",VLOOKUP($J592,'Tong hop'!$B$10:$P$19999,3,0))</f>
        <v/>
      </c>
      <c r="M592" s="309"/>
      <c r="N592" s="210">
        <f t="shared" si="2"/>
        <v>0</v>
      </c>
      <c r="O592" s="211"/>
      <c r="P592" s="212" t="str">
        <f>IF($J592="","",VLOOKUP($J592,'Tong hop'!$B$10:$L$19999,10,0))</f>
        <v/>
      </c>
      <c r="Q592" s="213" t="str">
        <f>IF($J592="","",VLOOKUP($J592,'Tong hop'!$B$10:$L$19999,11,0))</f>
        <v/>
      </c>
      <c r="R592" s="214"/>
      <c r="S592" s="214"/>
      <c r="T592" s="214"/>
      <c r="U592" s="214"/>
      <c r="V592" s="214"/>
      <c r="W592" s="214"/>
      <c r="X592" s="214"/>
      <c r="Y592" s="214"/>
      <c r="Z592" s="214"/>
    </row>
    <row r="593" ht="18.75" customHeight="1">
      <c r="A593" s="214"/>
      <c r="B593" s="306"/>
      <c r="C593" s="307"/>
      <c r="D593" s="307"/>
      <c r="E593" s="205" t="str">
        <f>IF($D593="","",VLOOKUP($D593,DMKH!$A$6:$D$20000,2,0))</f>
        <v/>
      </c>
      <c r="F593" s="205" t="str">
        <f>IF($D593="","",VLOOKUP($D593,DMKH!$A$6:$D$20000,3,0))</f>
        <v/>
      </c>
      <c r="G593" s="205" t="str">
        <f>IF($D593="","",VLOOKUP($D593,DMKH!$A$6:$D$20000,4,0))</f>
        <v/>
      </c>
      <c r="H593" s="308"/>
      <c r="I593" s="308"/>
      <c r="J593" s="214"/>
      <c r="K593" s="205" t="str">
        <f>IF($J593="","",VLOOKUP($J593,'Tong hop'!$B$10:$P$19999,2,0))</f>
        <v/>
      </c>
      <c r="L593" s="208" t="str">
        <f>IF($J593="","",VLOOKUP($J593,'Tong hop'!$B$10:$P$19999,3,0))</f>
        <v/>
      </c>
      <c r="M593" s="309"/>
      <c r="N593" s="210">
        <f t="shared" si="2"/>
        <v>0</v>
      </c>
      <c r="O593" s="211"/>
      <c r="P593" s="212" t="str">
        <f>IF($J593="","",VLOOKUP($J593,'Tong hop'!$B$10:$L$19999,10,0))</f>
        <v/>
      </c>
      <c r="Q593" s="213" t="str">
        <f>IF($J593="","",VLOOKUP($J593,'Tong hop'!$B$10:$L$19999,11,0))</f>
        <v/>
      </c>
      <c r="R593" s="214"/>
      <c r="S593" s="214"/>
      <c r="T593" s="214"/>
      <c r="U593" s="214"/>
      <c r="V593" s="214"/>
      <c r="W593" s="214"/>
      <c r="X593" s="214"/>
      <c r="Y593" s="214"/>
      <c r="Z593" s="214"/>
    </row>
    <row r="594" ht="18.75" customHeight="1">
      <c r="A594" s="214"/>
      <c r="B594" s="306"/>
      <c r="C594" s="307"/>
      <c r="D594" s="307"/>
      <c r="E594" s="205" t="str">
        <f>IF($D594="","",VLOOKUP($D594,DMKH!$A$6:$D$20000,2,0))</f>
        <v/>
      </c>
      <c r="F594" s="205" t="str">
        <f>IF($D594="","",VLOOKUP($D594,DMKH!$A$6:$D$20000,3,0))</f>
        <v/>
      </c>
      <c r="G594" s="205" t="str">
        <f>IF($D594="","",VLOOKUP($D594,DMKH!$A$6:$D$20000,4,0))</f>
        <v/>
      </c>
      <c r="H594" s="308"/>
      <c r="I594" s="308"/>
      <c r="J594" s="214"/>
      <c r="K594" s="205" t="str">
        <f>IF($J594="","",VLOOKUP($J594,'Tong hop'!$B$10:$P$19999,2,0))</f>
        <v/>
      </c>
      <c r="L594" s="208" t="str">
        <f>IF($J594="","",VLOOKUP($J594,'Tong hop'!$B$10:$P$19999,3,0))</f>
        <v/>
      </c>
      <c r="M594" s="309"/>
      <c r="N594" s="210">
        <f t="shared" si="2"/>
        <v>0</v>
      </c>
      <c r="O594" s="211"/>
      <c r="P594" s="212" t="str">
        <f>IF($J594="","",VLOOKUP($J594,'Tong hop'!$B$10:$L$19999,10,0))</f>
        <v/>
      </c>
      <c r="Q594" s="213" t="str">
        <f>IF($J594="","",VLOOKUP($J594,'Tong hop'!$B$10:$L$19999,11,0))</f>
        <v/>
      </c>
      <c r="R594" s="214"/>
      <c r="S594" s="214"/>
      <c r="T594" s="214"/>
      <c r="U594" s="214"/>
      <c r="V594" s="214"/>
      <c r="W594" s="214"/>
      <c r="X594" s="214"/>
      <c r="Y594" s="214"/>
      <c r="Z594" s="214"/>
    </row>
    <row r="595" ht="18.75" customHeight="1">
      <c r="A595" s="214"/>
      <c r="B595" s="306"/>
      <c r="C595" s="307"/>
      <c r="D595" s="307"/>
      <c r="E595" s="205" t="str">
        <f>IF($D595="","",VLOOKUP($D595,DMKH!$A$6:$D$20000,2,0))</f>
        <v/>
      </c>
      <c r="F595" s="205" t="str">
        <f>IF($D595="","",VLOOKUP($D595,DMKH!$A$6:$D$20000,3,0))</f>
        <v/>
      </c>
      <c r="G595" s="205" t="str">
        <f>IF($D595="","",VLOOKUP($D595,DMKH!$A$6:$D$20000,4,0))</f>
        <v/>
      </c>
      <c r="H595" s="308"/>
      <c r="I595" s="308"/>
      <c r="J595" s="214"/>
      <c r="K595" s="205" t="str">
        <f>IF($J595="","",VLOOKUP($J595,'Tong hop'!$B$10:$P$19999,2,0))</f>
        <v/>
      </c>
      <c r="L595" s="208" t="str">
        <f>IF($J595="","",VLOOKUP($J595,'Tong hop'!$B$10:$P$19999,3,0))</f>
        <v/>
      </c>
      <c r="M595" s="309"/>
      <c r="N595" s="210">
        <f t="shared" si="2"/>
        <v>0</v>
      </c>
      <c r="O595" s="211"/>
      <c r="P595" s="212" t="str">
        <f>IF($J595="","",VLOOKUP($J595,'Tong hop'!$B$10:$L$19999,10,0))</f>
        <v/>
      </c>
      <c r="Q595" s="213" t="str">
        <f>IF($J595="","",VLOOKUP($J595,'Tong hop'!$B$10:$L$19999,11,0))</f>
        <v/>
      </c>
      <c r="R595" s="214"/>
      <c r="S595" s="214"/>
      <c r="T595" s="214"/>
      <c r="U595" s="214"/>
      <c r="V595" s="214"/>
      <c r="W595" s="214"/>
      <c r="X595" s="214"/>
      <c r="Y595" s="214"/>
      <c r="Z595" s="214"/>
    </row>
    <row r="596" ht="18.75" customHeight="1">
      <c r="A596" s="214"/>
      <c r="B596" s="306"/>
      <c r="C596" s="307"/>
      <c r="D596" s="307"/>
      <c r="E596" s="205" t="str">
        <f>IF($D596="","",VLOOKUP($D596,DMKH!$A$6:$D$20000,2,0))</f>
        <v/>
      </c>
      <c r="F596" s="205" t="str">
        <f>IF($D596="","",VLOOKUP($D596,DMKH!$A$6:$D$20000,3,0))</f>
        <v/>
      </c>
      <c r="G596" s="205" t="str">
        <f>IF($D596="","",VLOOKUP($D596,DMKH!$A$6:$D$20000,4,0))</f>
        <v/>
      </c>
      <c r="H596" s="308"/>
      <c r="I596" s="308"/>
      <c r="J596" s="214"/>
      <c r="K596" s="205" t="str">
        <f>IF($J596="","",VLOOKUP($J596,'Tong hop'!$B$10:$P$19999,2,0))</f>
        <v/>
      </c>
      <c r="L596" s="208" t="str">
        <f>IF($J596="","",VLOOKUP($J596,'Tong hop'!$B$10:$P$19999,3,0))</f>
        <v/>
      </c>
      <c r="M596" s="309"/>
      <c r="N596" s="210">
        <f t="shared" si="2"/>
        <v>0</v>
      </c>
      <c r="O596" s="211"/>
      <c r="P596" s="212" t="str">
        <f>IF($J596="","",VLOOKUP($J596,'Tong hop'!$B$10:$L$19999,10,0))</f>
        <v/>
      </c>
      <c r="Q596" s="213" t="str">
        <f>IF($J596="","",VLOOKUP($J596,'Tong hop'!$B$10:$L$19999,11,0))</f>
        <v/>
      </c>
      <c r="R596" s="214"/>
      <c r="S596" s="214"/>
      <c r="T596" s="214"/>
      <c r="U596" s="214"/>
      <c r="V596" s="214"/>
      <c r="W596" s="214"/>
      <c r="X596" s="214"/>
      <c r="Y596" s="214"/>
      <c r="Z596" s="214"/>
    </row>
    <row r="597" ht="18.75" customHeight="1">
      <c r="A597" s="214"/>
      <c r="B597" s="306"/>
      <c r="C597" s="307"/>
      <c r="D597" s="307"/>
      <c r="E597" s="205" t="str">
        <f>IF($D597="","",VLOOKUP($D597,DMKH!$A$6:$D$20000,2,0))</f>
        <v/>
      </c>
      <c r="F597" s="205" t="str">
        <f>IF($D597="","",VLOOKUP($D597,DMKH!$A$6:$D$20000,3,0))</f>
        <v/>
      </c>
      <c r="G597" s="205" t="str">
        <f>IF($D597="","",VLOOKUP($D597,DMKH!$A$6:$D$20000,4,0))</f>
        <v/>
      </c>
      <c r="H597" s="308"/>
      <c r="I597" s="308"/>
      <c r="J597" s="214"/>
      <c r="K597" s="205" t="str">
        <f>IF($J597="","",VLOOKUP($J597,'Tong hop'!$B$10:$P$19999,2,0))</f>
        <v/>
      </c>
      <c r="L597" s="208" t="str">
        <f>IF($J597="","",VLOOKUP($J597,'Tong hop'!$B$10:$P$19999,3,0))</f>
        <v/>
      </c>
      <c r="M597" s="309"/>
      <c r="N597" s="210">
        <f t="shared" si="2"/>
        <v>0</v>
      </c>
      <c r="O597" s="211"/>
      <c r="P597" s="212" t="str">
        <f>IF($J597="","",VLOOKUP($J597,'Tong hop'!$B$10:$L$19999,10,0))</f>
        <v/>
      </c>
      <c r="Q597" s="213" t="str">
        <f>IF($J597="","",VLOOKUP($J597,'Tong hop'!$B$10:$L$19999,11,0))</f>
        <v/>
      </c>
      <c r="R597" s="214"/>
      <c r="S597" s="214"/>
      <c r="T597" s="214"/>
      <c r="U597" s="214"/>
      <c r="V597" s="214"/>
      <c r="W597" s="214"/>
      <c r="X597" s="214"/>
      <c r="Y597" s="214"/>
      <c r="Z597" s="214"/>
    </row>
    <row r="598" ht="18.75" customHeight="1">
      <c r="A598" s="214"/>
      <c r="B598" s="306"/>
      <c r="C598" s="307"/>
      <c r="D598" s="307"/>
      <c r="E598" s="205" t="str">
        <f>IF($D598="","",VLOOKUP($D598,DMKH!$A$6:$D$20000,2,0))</f>
        <v/>
      </c>
      <c r="F598" s="205" t="str">
        <f>IF($D598="","",VLOOKUP($D598,DMKH!$A$6:$D$20000,3,0))</f>
        <v/>
      </c>
      <c r="G598" s="205" t="str">
        <f>IF($D598="","",VLOOKUP($D598,DMKH!$A$6:$D$20000,4,0))</f>
        <v/>
      </c>
      <c r="H598" s="308"/>
      <c r="I598" s="308"/>
      <c r="J598" s="214"/>
      <c r="K598" s="205" t="str">
        <f>IF($J598="","",VLOOKUP($J598,'Tong hop'!$B$10:$P$19999,2,0))</f>
        <v/>
      </c>
      <c r="L598" s="208" t="str">
        <f>IF($J598="","",VLOOKUP($J598,'Tong hop'!$B$10:$P$19999,3,0))</f>
        <v/>
      </c>
      <c r="M598" s="309"/>
      <c r="N598" s="210">
        <f t="shared" si="2"/>
        <v>0</v>
      </c>
      <c r="O598" s="211"/>
      <c r="P598" s="212" t="str">
        <f>IF($J598="","",VLOOKUP($J598,'Tong hop'!$B$10:$L$19999,10,0))</f>
        <v/>
      </c>
      <c r="Q598" s="213" t="str">
        <f>IF($J598="","",VLOOKUP($J598,'Tong hop'!$B$10:$L$19999,11,0))</f>
        <v/>
      </c>
      <c r="R598" s="214"/>
      <c r="S598" s="214"/>
      <c r="T598" s="214"/>
      <c r="U598" s="214"/>
      <c r="V598" s="214"/>
      <c r="W598" s="214"/>
      <c r="X598" s="214"/>
      <c r="Y598" s="214"/>
      <c r="Z598" s="214"/>
    </row>
    <row r="599" ht="18.75" customHeight="1">
      <c r="A599" s="214"/>
      <c r="B599" s="306"/>
      <c r="C599" s="307"/>
      <c r="D599" s="307"/>
      <c r="E599" s="205" t="str">
        <f>IF($D599="","",VLOOKUP($D599,DMKH!$A$6:$D$20000,2,0))</f>
        <v/>
      </c>
      <c r="F599" s="205" t="str">
        <f>IF($D599="","",VLOOKUP($D599,DMKH!$A$6:$D$20000,3,0))</f>
        <v/>
      </c>
      <c r="G599" s="205" t="str">
        <f>IF($D599="","",VLOOKUP($D599,DMKH!$A$6:$D$20000,4,0))</f>
        <v/>
      </c>
      <c r="H599" s="308"/>
      <c r="I599" s="308"/>
      <c r="J599" s="214"/>
      <c r="K599" s="205" t="str">
        <f>IF($J599="","",VLOOKUP($J599,'Tong hop'!$B$10:$P$19999,2,0))</f>
        <v/>
      </c>
      <c r="L599" s="208" t="str">
        <f>IF($J599="","",VLOOKUP($J599,'Tong hop'!$B$10:$P$19999,3,0))</f>
        <v/>
      </c>
      <c r="M599" s="309"/>
      <c r="N599" s="210">
        <f t="shared" si="2"/>
        <v>0</v>
      </c>
      <c r="O599" s="211"/>
      <c r="P599" s="212" t="str">
        <f>IF($J599="","",VLOOKUP($J599,'Tong hop'!$B$10:$L$19999,10,0))</f>
        <v/>
      </c>
      <c r="Q599" s="213" t="str">
        <f>IF($J599="","",VLOOKUP($J599,'Tong hop'!$B$10:$L$19999,11,0))</f>
        <v/>
      </c>
      <c r="R599" s="214"/>
      <c r="S599" s="214"/>
      <c r="T599" s="214"/>
      <c r="U599" s="214"/>
      <c r="V599" s="214"/>
      <c r="W599" s="214"/>
      <c r="X599" s="214"/>
      <c r="Y599" s="214"/>
      <c r="Z599" s="214"/>
    </row>
    <row r="600" ht="18.75" customHeight="1">
      <c r="A600" s="214"/>
      <c r="B600" s="306"/>
      <c r="C600" s="307"/>
      <c r="D600" s="307"/>
      <c r="E600" s="205" t="str">
        <f>IF($D600="","",VLOOKUP($D600,DMKH!$A$6:$D$20000,2,0))</f>
        <v/>
      </c>
      <c r="F600" s="205" t="str">
        <f>IF($D600="","",VLOOKUP($D600,DMKH!$A$6:$D$20000,3,0))</f>
        <v/>
      </c>
      <c r="G600" s="205" t="str">
        <f>IF($D600="","",VLOOKUP($D600,DMKH!$A$6:$D$20000,4,0))</f>
        <v/>
      </c>
      <c r="H600" s="308"/>
      <c r="I600" s="308"/>
      <c r="J600" s="214"/>
      <c r="K600" s="205" t="str">
        <f>IF($J600="","",VLOOKUP($J600,'Tong hop'!$B$10:$P$19999,2,0))</f>
        <v/>
      </c>
      <c r="L600" s="208" t="str">
        <f>IF($J600="","",VLOOKUP($J600,'Tong hop'!$B$10:$P$19999,3,0))</f>
        <v/>
      </c>
      <c r="M600" s="309"/>
      <c r="N600" s="210">
        <f t="shared" si="2"/>
        <v>0</v>
      </c>
      <c r="O600" s="211"/>
      <c r="P600" s="212" t="str">
        <f>IF($J600="","",VLOOKUP($J600,'Tong hop'!$B$10:$L$19999,10,0))</f>
        <v/>
      </c>
      <c r="Q600" s="213" t="str">
        <f>IF($J600="","",VLOOKUP($J600,'Tong hop'!$B$10:$L$19999,11,0))</f>
        <v/>
      </c>
      <c r="R600" s="214"/>
      <c r="S600" s="214"/>
      <c r="T600" s="214"/>
      <c r="U600" s="214"/>
      <c r="V600" s="214"/>
      <c r="W600" s="214"/>
      <c r="X600" s="214"/>
      <c r="Y600" s="214"/>
      <c r="Z600" s="214"/>
    </row>
    <row r="601" ht="18.75" customHeight="1">
      <c r="A601" s="214"/>
      <c r="B601" s="306"/>
      <c r="C601" s="307"/>
      <c r="D601" s="307"/>
      <c r="E601" s="205" t="str">
        <f>IF($D601="","",VLOOKUP($D601,DMKH!$A$6:$D$20000,2,0))</f>
        <v/>
      </c>
      <c r="F601" s="205" t="str">
        <f>IF($D601="","",VLOOKUP($D601,DMKH!$A$6:$D$20000,3,0))</f>
        <v/>
      </c>
      <c r="G601" s="205" t="str">
        <f>IF($D601="","",VLOOKUP($D601,DMKH!$A$6:$D$20000,4,0))</f>
        <v/>
      </c>
      <c r="H601" s="308"/>
      <c r="I601" s="308"/>
      <c r="J601" s="214"/>
      <c r="K601" s="205" t="str">
        <f>IF($J601="","",VLOOKUP($J601,'Tong hop'!$B$10:$P$19999,2,0))</f>
        <v/>
      </c>
      <c r="L601" s="208" t="str">
        <f>IF($J601="","",VLOOKUP($J601,'Tong hop'!$B$10:$P$19999,3,0))</f>
        <v/>
      </c>
      <c r="M601" s="309"/>
      <c r="N601" s="210">
        <f t="shared" si="2"/>
        <v>0</v>
      </c>
      <c r="O601" s="211"/>
      <c r="P601" s="212" t="str">
        <f>IF($J601="","",VLOOKUP($J601,'Tong hop'!$B$10:$L$19999,10,0))</f>
        <v/>
      </c>
      <c r="Q601" s="213" t="str">
        <f>IF($J601="","",VLOOKUP($J601,'Tong hop'!$B$10:$L$19999,11,0))</f>
        <v/>
      </c>
      <c r="R601" s="214"/>
      <c r="S601" s="214"/>
      <c r="T601" s="214"/>
      <c r="U601" s="214"/>
      <c r="V601" s="214"/>
      <c r="W601" s="214"/>
      <c r="X601" s="214"/>
      <c r="Y601" s="214"/>
      <c r="Z601" s="214"/>
    </row>
    <row r="602" ht="18.75" customHeight="1">
      <c r="A602" s="214"/>
      <c r="B602" s="306"/>
      <c r="C602" s="307"/>
      <c r="D602" s="307"/>
      <c r="E602" s="205" t="str">
        <f>IF($D602="","",VLOOKUP($D602,DMKH!$A$6:$D$20000,2,0))</f>
        <v/>
      </c>
      <c r="F602" s="205" t="str">
        <f>IF($D602="","",VLOOKUP($D602,DMKH!$A$6:$D$20000,3,0))</f>
        <v/>
      </c>
      <c r="G602" s="205" t="str">
        <f>IF($D602="","",VLOOKUP($D602,DMKH!$A$6:$D$20000,4,0))</f>
        <v/>
      </c>
      <c r="H602" s="308"/>
      <c r="I602" s="308"/>
      <c r="J602" s="214"/>
      <c r="K602" s="205" t="str">
        <f>IF($J602="","",VLOOKUP($J602,'Tong hop'!$B$10:$P$19999,2,0))</f>
        <v/>
      </c>
      <c r="L602" s="208" t="str">
        <f>IF($J602="","",VLOOKUP($J602,'Tong hop'!$B$10:$P$19999,3,0))</f>
        <v/>
      </c>
      <c r="M602" s="309"/>
      <c r="N602" s="210">
        <f t="shared" si="2"/>
        <v>0</v>
      </c>
      <c r="O602" s="211"/>
      <c r="P602" s="212" t="str">
        <f>IF($J602="","",VLOOKUP($J602,'Tong hop'!$B$10:$L$19999,10,0))</f>
        <v/>
      </c>
      <c r="Q602" s="213" t="str">
        <f>IF($J602="","",VLOOKUP($J602,'Tong hop'!$B$10:$L$19999,11,0))</f>
        <v/>
      </c>
      <c r="R602" s="214"/>
      <c r="S602" s="214"/>
      <c r="T602" s="214"/>
      <c r="U602" s="214"/>
      <c r="V602" s="214"/>
      <c r="W602" s="214"/>
      <c r="X602" s="214"/>
      <c r="Y602" s="214"/>
      <c r="Z602" s="214"/>
    </row>
    <row r="603" ht="18.75" customHeight="1">
      <c r="A603" s="214"/>
      <c r="B603" s="306"/>
      <c r="C603" s="307"/>
      <c r="D603" s="307"/>
      <c r="E603" s="205" t="str">
        <f>IF($D603="","",VLOOKUP($D603,DMKH!$A$6:$D$20000,2,0))</f>
        <v/>
      </c>
      <c r="F603" s="205" t="str">
        <f>IF($D603="","",VLOOKUP($D603,DMKH!$A$6:$D$20000,3,0))</f>
        <v/>
      </c>
      <c r="G603" s="205" t="str">
        <f>IF($D603="","",VLOOKUP($D603,DMKH!$A$6:$D$20000,4,0))</f>
        <v/>
      </c>
      <c r="H603" s="308"/>
      <c r="I603" s="308"/>
      <c r="J603" s="214"/>
      <c r="K603" s="205" t="str">
        <f>IF($J603="","",VLOOKUP($J603,'Tong hop'!$B$10:$P$19999,2,0))</f>
        <v/>
      </c>
      <c r="L603" s="208" t="str">
        <f>IF($J603="","",VLOOKUP($J603,'Tong hop'!$B$10:$P$19999,3,0))</f>
        <v/>
      </c>
      <c r="M603" s="309"/>
      <c r="N603" s="210">
        <f t="shared" si="2"/>
        <v>0</v>
      </c>
      <c r="O603" s="211"/>
      <c r="P603" s="212" t="str">
        <f>IF($J603="","",VLOOKUP($J603,'Tong hop'!$B$10:$L$19999,10,0))</f>
        <v/>
      </c>
      <c r="Q603" s="213" t="str">
        <f>IF($J603="","",VLOOKUP($J603,'Tong hop'!$B$10:$L$19999,11,0))</f>
        <v/>
      </c>
      <c r="R603" s="214"/>
      <c r="S603" s="214"/>
      <c r="T603" s="214"/>
      <c r="U603" s="214"/>
      <c r="V603" s="214"/>
      <c r="W603" s="214"/>
      <c r="X603" s="214"/>
      <c r="Y603" s="214"/>
      <c r="Z603" s="214"/>
    </row>
    <row r="604" ht="18.75" customHeight="1">
      <c r="A604" s="214"/>
      <c r="B604" s="306"/>
      <c r="C604" s="307"/>
      <c r="D604" s="307"/>
      <c r="E604" s="205" t="str">
        <f>IF($D604="","",VLOOKUP($D604,DMKH!$A$6:$D$20000,2,0))</f>
        <v/>
      </c>
      <c r="F604" s="205" t="str">
        <f>IF($D604="","",VLOOKUP($D604,DMKH!$A$6:$D$20000,3,0))</f>
        <v/>
      </c>
      <c r="G604" s="205" t="str">
        <f>IF($D604="","",VLOOKUP($D604,DMKH!$A$6:$D$20000,4,0))</f>
        <v/>
      </c>
      <c r="H604" s="308"/>
      <c r="I604" s="308"/>
      <c r="J604" s="214"/>
      <c r="K604" s="205" t="str">
        <f>IF($J604="","",VLOOKUP($J604,'Tong hop'!$B$10:$P$19999,2,0))</f>
        <v/>
      </c>
      <c r="L604" s="208" t="str">
        <f>IF($J604="","",VLOOKUP($J604,'Tong hop'!$B$10:$P$19999,3,0))</f>
        <v/>
      </c>
      <c r="M604" s="309"/>
      <c r="N604" s="210">
        <f t="shared" si="2"/>
        <v>0</v>
      </c>
      <c r="O604" s="211"/>
      <c r="P604" s="212" t="str">
        <f>IF($J604="","",VLOOKUP($J604,'Tong hop'!$B$10:$L$19999,10,0))</f>
        <v/>
      </c>
      <c r="Q604" s="213" t="str">
        <f>IF($J604="","",VLOOKUP($J604,'Tong hop'!$B$10:$L$19999,11,0))</f>
        <v/>
      </c>
      <c r="R604" s="214"/>
      <c r="S604" s="214"/>
      <c r="T604" s="214"/>
      <c r="U604" s="214"/>
      <c r="V604" s="214"/>
      <c r="W604" s="214"/>
      <c r="X604" s="214"/>
      <c r="Y604" s="214"/>
      <c r="Z604" s="214"/>
    </row>
    <row r="605" ht="18.75" customHeight="1">
      <c r="A605" s="214"/>
      <c r="B605" s="306"/>
      <c r="C605" s="307"/>
      <c r="D605" s="307"/>
      <c r="E605" s="205" t="str">
        <f>IF($D605="","",VLOOKUP($D605,DMKH!$A$6:$D$20000,2,0))</f>
        <v/>
      </c>
      <c r="F605" s="205" t="str">
        <f>IF($D605="","",VLOOKUP($D605,DMKH!$A$6:$D$20000,3,0))</f>
        <v/>
      </c>
      <c r="G605" s="205" t="str">
        <f>IF($D605="","",VLOOKUP($D605,DMKH!$A$6:$D$20000,4,0))</f>
        <v/>
      </c>
      <c r="H605" s="308"/>
      <c r="I605" s="308"/>
      <c r="J605" s="214"/>
      <c r="K605" s="205" t="str">
        <f>IF($J605="","",VLOOKUP($J605,'Tong hop'!$B$10:$P$19999,2,0))</f>
        <v/>
      </c>
      <c r="L605" s="208" t="str">
        <f>IF($J605="","",VLOOKUP($J605,'Tong hop'!$B$10:$P$19999,3,0))</f>
        <v/>
      </c>
      <c r="M605" s="309"/>
      <c r="N605" s="210">
        <f t="shared" si="2"/>
        <v>0</v>
      </c>
      <c r="O605" s="211"/>
      <c r="P605" s="212" t="str">
        <f>IF($J605="","",VLOOKUP($J605,'Tong hop'!$B$10:$L$19999,10,0))</f>
        <v/>
      </c>
      <c r="Q605" s="213" t="str">
        <f>IF($J605="","",VLOOKUP($J605,'Tong hop'!$B$10:$L$19999,11,0))</f>
        <v/>
      </c>
      <c r="R605" s="214"/>
      <c r="S605" s="214"/>
      <c r="T605" s="214"/>
      <c r="U605" s="214"/>
      <c r="V605" s="214"/>
      <c r="W605" s="214"/>
      <c r="X605" s="214"/>
      <c r="Y605" s="214"/>
      <c r="Z605" s="214"/>
    </row>
    <row r="606" ht="18.75" customHeight="1">
      <c r="A606" s="214"/>
      <c r="B606" s="306"/>
      <c r="C606" s="307"/>
      <c r="D606" s="307"/>
      <c r="E606" s="205" t="str">
        <f>IF($D606="","",VLOOKUP($D606,DMKH!$A$6:$D$20000,2,0))</f>
        <v/>
      </c>
      <c r="F606" s="205" t="str">
        <f>IF($D606="","",VLOOKUP($D606,DMKH!$A$6:$D$20000,3,0))</f>
        <v/>
      </c>
      <c r="G606" s="205" t="str">
        <f>IF($D606="","",VLOOKUP($D606,DMKH!$A$6:$D$20000,4,0))</f>
        <v/>
      </c>
      <c r="H606" s="308"/>
      <c r="I606" s="308"/>
      <c r="J606" s="214"/>
      <c r="K606" s="205" t="str">
        <f>IF($J606="","",VLOOKUP($J606,'Tong hop'!$B$10:$P$19999,2,0))</f>
        <v/>
      </c>
      <c r="L606" s="208" t="str">
        <f>IF($J606="","",VLOOKUP($J606,'Tong hop'!$B$10:$P$19999,3,0))</f>
        <v/>
      </c>
      <c r="M606" s="309"/>
      <c r="N606" s="210">
        <f t="shared" si="2"/>
        <v>0</v>
      </c>
      <c r="O606" s="211"/>
      <c r="P606" s="212" t="str">
        <f>IF($J606="","",VLOOKUP($J606,'Tong hop'!$B$10:$L$19999,10,0))</f>
        <v/>
      </c>
      <c r="Q606" s="213" t="str">
        <f>IF($J606="","",VLOOKUP($J606,'Tong hop'!$B$10:$L$19999,11,0))</f>
        <v/>
      </c>
      <c r="R606" s="214"/>
      <c r="S606" s="214"/>
      <c r="T606" s="214"/>
      <c r="U606" s="214"/>
      <c r="V606" s="214"/>
      <c r="W606" s="214"/>
      <c r="X606" s="214"/>
      <c r="Y606" s="214"/>
      <c r="Z606" s="214"/>
    </row>
    <row r="607" ht="18.75" customHeight="1">
      <c r="A607" s="214"/>
      <c r="B607" s="306"/>
      <c r="C607" s="307"/>
      <c r="D607" s="307"/>
      <c r="E607" s="205" t="str">
        <f>IF($D607="","",VLOOKUP($D607,DMKH!$A$6:$D$20000,2,0))</f>
        <v/>
      </c>
      <c r="F607" s="205" t="str">
        <f>IF($D607="","",VLOOKUP($D607,DMKH!$A$6:$D$20000,3,0))</f>
        <v/>
      </c>
      <c r="G607" s="205" t="str">
        <f>IF($D607="","",VLOOKUP($D607,DMKH!$A$6:$D$20000,4,0))</f>
        <v/>
      </c>
      <c r="H607" s="308"/>
      <c r="I607" s="308"/>
      <c r="J607" s="214"/>
      <c r="K607" s="205" t="str">
        <f>IF($J607="","",VLOOKUP($J607,'Tong hop'!$B$10:$P$19999,2,0))</f>
        <v/>
      </c>
      <c r="L607" s="208" t="str">
        <f>IF($J607="","",VLOOKUP($J607,'Tong hop'!$B$10:$P$19999,3,0))</f>
        <v/>
      </c>
      <c r="M607" s="309"/>
      <c r="N607" s="210">
        <f t="shared" si="2"/>
        <v>0</v>
      </c>
      <c r="O607" s="211"/>
      <c r="P607" s="212" t="str">
        <f>IF($J607="","",VLOOKUP($J607,'Tong hop'!$B$10:$L$19999,10,0))</f>
        <v/>
      </c>
      <c r="Q607" s="213" t="str">
        <f>IF($J607="","",VLOOKUP($J607,'Tong hop'!$B$10:$L$19999,11,0))</f>
        <v/>
      </c>
      <c r="R607" s="214"/>
      <c r="S607" s="214"/>
      <c r="T607" s="214"/>
      <c r="U607" s="214"/>
      <c r="V607" s="214"/>
      <c r="W607" s="214"/>
      <c r="X607" s="214"/>
      <c r="Y607" s="214"/>
      <c r="Z607" s="214"/>
    </row>
    <row r="608" ht="18.75" customHeight="1">
      <c r="A608" s="214"/>
      <c r="B608" s="306"/>
      <c r="C608" s="307"/>
      <c r="D608" s="307"/>
      <c r="E608" s="205" t="str">
        <f>IF($D608="","",VLOOKUP($D608,DMKH!$A$6:$D$20000,2,0))</f>
        <v/>
      </c>
      <c r="F608" s="205" t="str">
        <f>IF($D608="","",VLOOKUP($D608,DMKH!$A$6:$D$20000,3,0))</f>
        <v/>
      </c>
      <c r="G608" s="205" t="str">
        <f>IF($D608="","",VLOOKUP($D608,DMKH!$A$6:$D$20000,4,0))</f>
        <v/>
      </c>
      <c r="H608" s="308"/>
      <c r="I608" s="308"/>
      <c r="J608" s="214"/>
      <c r="K608" s="205" t="str">
        <f>IF($J608="","",VLOOKUP($J608,'Tong hop'!$B$10:$P$19999,2,0))</f>
        <v/>
      </c>
      <c r="L608" s="208" t="str">
        <f>IF($J608="","",VLOOKUP($J608,'Tong hop'!$B$10:$P$19999,3,0))</f>
        <v/>
      </c>
      <c r="M608" s="309"/>
      <c r="N608" s="210">
        <f t="shared" si="2"/>
        <v>0</v>
      </c>
      <c r="O608" s="211"/>
      <c r="P608" s="212" t="str">
        <f>IF($J608="","",VLOOKUP($J608,'Tong hop'!$B$10:$L$19999,10,0))</f>
        <v/>
      </c>
      <c r="Q608" s="213" t="str">
        <f>IF($J608="","",VLOOKUP($J608,'Tong hop'!$B$10:$L$19999,11,0))</f>
        <v/>
      </c>
      <c r="R608" s="214"/>
      <c r="S608" s="214"/>
      <c r="T608" s="214"/>
      <c r="U608" s="214"/>
      <c r="V608" s="214"/>
      <c r="W608" s="214"/>
      <c r="X608" s="214"/>
      <c r="Y608" s="214"/>
      <c r="Z608" s="214"/>
    </row>
    <row r="609" ht="18.75" customHeight="1">
      <c r="A609" s="214"/>
      <c r="B609" s="306"/>
      <c r="C609" s="307"/>
      <c r="D609" s="307"/>
      <c r="E609" s="205" t="str">
        <f>IF($D609="","",VLOOKUP($D609,DMKH!$A$6:$D$20000,2,0))</f>
        <v/>
      </c>
      <c r="F609" s="205" t="str">
        <f>IF($D609="","",VLOOKUP($D609,DMKH!$A$6:$D$20000,3,0))</f>
        <v/>
      </c>
      <c r="G609" s="205" t="str">
        <f>IF($D609="","",VLOOKUP($D609,DMKH!$A$6:$D$20000,4,0))</f>
        <v/>
      </c>
      <c r="H609" s="308"/>
      <c r="I609" s="308"/>
      <c r="J609" s="214"/>
      <c r="K609" s="205" t="str">
        <f>IF($J609="","",VLOOKUP($J609,'Tong hop'!$B$10:$P$19999,2,0))</f>
        <v/>
      </c>
      <c r="L609" s="208" t="str">
        <f>IF($J609="","",VLOOKUP($J609,'Tong hop'!$B$10:$P$19999,3,0))</f>
        <v/>
      </c>
      <c r="M609" s="309"/>
      <c r="N609" s="210">
        <f t="shared" si="2"/>
        <v>0</v>
      </c>
      <c r="O609" s="211"/>
      <c r="P609" s="212" t="str">
        <f>IF($J609="","",VLOOKUP($J609,'Tong hop'!$B$10:$L$19999,10,0))</f>
        <v/>
      </c>
      <c r="Q609" s="213" t="str">
        <f>IF($J609="","",VLOOKUP($J609,'Tong hop'!$B$10:$L$19999,11,0))</f>
        <v/>
      </c>
      <c r="R609" s="214"/>
      <c r="S609" s="214"/>
      <c r="T609" s="214"/>
      <c r="U609" s="214"/>
      <c r="V609" s="214"/>
      <c r="W609" s="214"/>
      <c r="X609" s="214"/>
      <c r="Y609" s="214"/>
      <c r="Z609" s="214"/>
    </row>
    <row r="610" ht="18.75" customHeight="1">
      <c r="A610" s="214"/>
      <c r="B610" s="306"/>
      <c r="C610" s="307"/>
      <c r="D610" s="307"/>
      <c r="E610" s="205" t="str">
        <f>IF($D610="","",VLOOKUP($D610,DMKH!$A$6:$D$20000,2,0))</f>
        <v/>
      </c>
      <c r="F610" s="205" t="str">
        <f>IF($D610="","",VLOOKUP($D610,DMKH!$A$6:$D$20000,3,0))</f>
        <v/>
      </c>
      <c r="G610" s="205" t="str">
        <f>IF($D610="","",VLOOKUP($D610,DMKH!$A$6:$D$20000,4,0))</f>
        <v/>
      </c>
      <c r="H610" s="308"/>
      <c r="I610" s="308"/>
      <c r="J610" s="214"/>
      <c r="K610" s="205" t="str">
        <f>IF($J610="","",VLOOKUP($J610,'Tong hop'!$B$10:$P$19999,2,0))</f>
        <v/>
      </c>
      <c r="L610" s="208" t="str">
        <f>IF($J610="","",VLOOKUP($J610,'Tong hop'!$B$10:$P$19999,3,0))</f>
        <v/>
      </c>
      <c r="M610" s="309"/>
      <c r="N610" s="210">
        <f t="shared" si="2"/>
        <v>0</v>
      </c>
      <c r="O610" s="211"/>
      <c r="P610" s="212" t="str">
        <f>IF($J610="","",VLOOKUP($J610,'Tong hop'!$B$10:$L$19999,10,0))</f>
        <v/>
      </c>
      <c r="Q610" s="213" t="str">
        <f>IF($J610="","",VLOOKUP($J610,'Tong hop'!$B$10:$L$19999,11,0))</f>
        <v/>
      </c>
      <c r="R610" s="214"/>
      <c r="S610" s="214"/>
      <c r="T610" s="214"/>
      <c r="U610" s="214"/>
      <c r="V610" s="214"/>
      <c r="W610" s="214"/>
      <c r="X610" s="214"/>
      <c r="Y610" s="214"/>
      <c r="Z610" s="214"/>
    </row>
    <row r="611" ht="18.75" customHeight="1">
      <c r="A611" s="214"/>
      <c r="B611" s="306"/>
      <c r="C611" s="307"/>
      <c r="D611" s="307"/>
      <c r="E611" s="205" t="str">
        <f>IF($D611="","",VLOOKUP($D611,DMKH!$A$6:$D$20000,2,0))</f>
        <v/>
      </c>
      <c r="F611" s="205" t="str">
        <f>IF($D611="","",VLOOKUP($D611,DMKH!$A$6:$D$20000,3,0))</f>
        <v/>
      </c>
      <c r="G611" s="205" t="str">
        <f>IF($D611="","",VLOOKUP($D611,DMKH!$A$6:$D$20000,4,0))</f>
        <v/>
      </c>
      <c r="H611" s="308"/>
      <c r="I611" s="308"/>
      <c r="J611" s="214"/>
      <c r="K611" s="205" t="str">
        <f>IF($J611="","",VLOOKUP($J611,'Tong hop'!$B$10:$P$19999,2,0))</f>
        <v/>
      </c>
      <c r="L611" s="208" t="str">
        <f>IF($J611="","",VLOOKUP($J611,'Tong hop'!$B$10:$P$19999,3,0))</f>
        <v/>
      </c>
      <c r="M611" s="309"/>
      <c r="N611" s="210">
        <f t="shared" si="2"/>
        <v>0</v>
      </c>
      <c r="O611" s="211"/>
      <c r="P611" s="212" t="str">
        <f>IF($J611="","",VLOOKUP($J611,'Tong hop'!$B$10:$L$19999,10,0))</f>
        <v/>
      </c>
      <c r="Q611" s="213" t="str">
        <f>IF($J611="","",VLOOKUP($J611,'Tong hop'!$B$10:$L$19999,11,0))</f>
        <v/>
      </c>
      <c r="R611" s="214"/>
      <c r="S611" s="214"/>
      <c r="T611" s="214"/>
      <c r="U611" s="214"/>
      <c r="V611" s="214"/>
      <c r="W611" s="214"/>
      <c r="X611" s="214"/>
      <c r="Y611" s="214"/>
      <c r="Z611" s="214"/>
    </row>
    <row r="612" ht="18.75" customHeight="1">
      <c r="A612" s="214"/>
      <c r="B612" s="306"/>
      <c r="C612" s="307"/>
      <c r="D612" s="307"/>
      <c r="E612" s="205" t="str">
        <f>IF($D612="","",VLOOKUP($D612,DMKH!$A$6:$D$20000,2,0))</f>
        <v/>
      </c>
      <c r="F612" s="205" t="str">
        <f>IF($D612="","",VLOOKUP($D612,DMKH!$A$6:$D$20000,3,0))</f>
        <v/>
      </c>
      <c r="G612" s="205" t="str">
        <f>IF($D612="","",VLOOKUP($D612,DMKH!$A$6:$D$20000,4,0))</f>
        <v/>
      </c>
      <c r="H612" s="308"/>
      <c r="I612" s="308"/>
      <c r="J612" s="214"/>
      <c r="K612" s="205" t="str">
        <f>IF($J612="","",VLOOKUP($J612,'Tong hop'!$B$10:$P$19999,2,0))</f>
        <v/>
      </c>
      <c r="L612" s="208" t="str">
        <f>IF($J612="","",VLOOKUP($J612,'Tong hop'!$B$10:$P$19999,3,0))</f>
        <v/>
      </c>
      <c r="M612" s="309"/>
      <c r="N612" s="210">
        <f t="shared" si="2"/>
        <v>0</v>
      </c>
      <c r="O612" s="211"/>
      <c r="P612" s="212" t="str">
        <f>IF($J612="","",VLOOKUP($J612,'Tong hop'!$B$10:$L$19999,10,0))</f>
        <v/>
      </c>
      <c r="Q612" s="213" t="str">
        <f>IF($J612="","",VLOOKUP($J612,'Tong hop'!$B$10:$L$19999,11,0))</f>
        <v/>
      </c>
      <c r="R612" s="214"/>
      <c r="S612" s="214"/>
      <c r="T612" s="214"/>
      <c r="U612" s="214"/>
      <c r="V612" s="214"/>
      <c r="W612" s="214"/>
      <c r="X612" s="214"/>
      <c r="Y612" s="214"/>
      <c r="Z612" s="214"/>
    </row>
    <row r="613" ht="18.75" customHeight="1">
      <c r="A613" s="214"/>
      <c r="B613" s="306"/>
      <c r="C613" s="307"/>
      <c r="D613" s="307"/>
      <c r="E613" s="205" t="str">
        <f>IF($D613="","",VLOOKUP($D613,DMKH!$A$6:$D$20000,2,0))</f>
        <v/>
      </c>
      <c r="F613" s="205" t="str">
        <f>IF($D613="","",VLOOKUP($D613,DMKH!$A$6:$D$20000,3,0))</f>
        <v/>
      </c>
      <c r="G613" s="205" t="str">
        <f>IF($D613="","",VLOOKUP($D613,DMKH!$A$6:$D$20000,4,0))</f>
        <v/>
      </c>
      <c r="H613" s="308"/>
      <c r="I613" s="308"/>
      <c r="J613" s="214"/>
      <c r="K613" s="205" t="str">
        <f>IF($J613="","",VLOOKUP($J613,'Tong hop'!$B$10:$P$19999,2,0))</f>
        <v/>
      </c>
      <c r="L613" s="208" t="str">
        <f>IF($J613="","",VLOOKUP($J613,'Tong hop'!$B$10:$P$19999,3,0))</f>
        <v/>
      </c>
      <c r="M613" s="309"/>
      <c r="N613" s="210">
        <f t="shared" si="2"/>
        <v>0</v>
      </c>
      <c r="O613" s="211"/>
      <c r="P613" s="212" t="str">
        <f>IF($J613="","",VLOOKUP($J613,'Tong hop'!$B$10:$L$19999,10,0))</f>
        <v/>
      </c>
      <c r="Q613" s="213" t="str">
        <f>IF($J613="","",VLOOKUP($J613,'Tong hop'!$B$10:$L$19999,11,0))</f>
        <v/>
      </c>
      <c r="R613" s="214"/>
      <c r="S613" s="214"/>
      <c r="T613" s="214"/>
      <c r="U613" s="214"/>
      <c r="V613" s="214"/>
      <c r="W613" s="214"/>
      <c r="X613" s="214"/>
      <c r="Y613" s="214"/>
      <c r="Z613" s="214"/>
    </row>
    <row r="614" ht="18.75" customHeight="1">
      <c r="A614" s="214"/>
      <c r="B614" s="306"/>
      <c r="C614" s="307"/>
      <c r="D614" s="307"/>
      <c r="E614" s="205" t="str">
        <f>IF($D614="","",VLOOKUP($D614,DMKH!$A$6:$D$20000,2,0))</f>
        <v/>
      </c>
      <c r="F614" s="205" t="str">
        <f>IF($D614="","",VLOOKUP($D614,DMKH!$A$6:$D$20000,3,0))</f>
        <v/>
      </c>
      <c r="G614" s="205" t="str">
        <f>IF($D614="","",VLOOKUP($D614,DMKH!$A$6:$D$20000,4,0))</f>
        <v/>
      </c>
      <c r="H614" s="308"/>
      <c r="I614" s="308"/>
      <c r="J614" s="214"/>
      <c r="K614" s="205" t="str">
        <f>IF($J614="","",VLOOKUP($J614,'Tong hop'!$B$10:$P$19999,2,0))</f>
        <v/>
      </c>
      <c r="L614" s="208" t="str">
        <f>IF($J614="","",VLOOKUP($J614,'Tong hop'!$B$10:$P$19999,3,0))</f>
        <v/>
      </c>
      <c r="M614" s="309"/>
      <c r="N614" s="210">
        <f t="shared" si="2"/>
        <v>0</v>
      </c>
      <c r="O614" s="211"/>
      <c r="P614" s="212" t="str">
        <f>IF($J614="","",VLOOKUP($J614,'Tong hop'!$B$10:$L$19999,10,0))</f>
        <v/>
      </c>
      <c r="Q614" s="213" t="str">
        <f>IF($J614="","",VLOOKUP($J614,'Tong hop'!$B$10:$L$19999,11,0))</f>
        <v/>
      </c>
      <c r="R614" s="214"/>
      <c r="S614" s="214"/>
      <c r="T614" s="214"/>
      <c r="U614" s="214"/>
      <c r="V614" s="214"/>
      <c r="W614" s="214"/>
      <c r="X614" s="214"/>
      <c r="Y614" s="214"/>
      <c r="Z614" s="214"/>
    </row>
    <row r="615" ht="18.75" customHeight="1">
      <c r="A615" s="214"/>
      <c r="B615" s="306"/>
      <c r="C615" s="307"/>
      <c r="D615" s="307"/>
      <c r="E615" s="205" t="str">
        <f>IF($D615="","",VLOOKUP($D615,DMKH!$A$6:$D$20000,2,0))</f>
        <v/>
      </c>
      <c r="F615" s="205" t="str">
        <f>IF($D615="","",VLOOKUP($D615,DMKH!$A$6:$D$20000,3,0))</f>
        <v/>
      </c>
      <c r="G615" s="205" t="str">
        <f>IF($D615="","",VLOOKUP($D615,DMKH!$A$6:$D$20000,4,0))</f>
        <v/>
      </c>
      <c r="H615" s="308"/>
      <c r="I615" s="308"/>
      <c r="J615" s="214"/>
      <c r="K615" s="205" t="str">
        <f>IF($J615="","",VLOOKUP($J615,'Tong hop'!$B$10:$P$19999,2,0))</f>
        <v/>
      </c>
      <c r="L615" s="208" t="str">
        <f>IF($J615="","",VLOOKUP($J615,'Tong hop'!$B$10:$P$19999,3,0))</f>
        <v/>
      </c>
      <c r="M615" s="309"/>
      <c r="N615" s="210">
        <f t="shared" si="2"/>
        <v>0</v>
      </c>
      <c r="O615" s="211"/>
      <c r="P615" s="212" t="str">
        <f>IF($J615="","",VLOOKUP($J615,'Tong hop'!$B$10:$L$19999,10,0))</f>
        <v/>
      </c>
      <c r="Q615" s="213" t="str">
        <f>IF($J615="","",VLOOKUP($J615,'Tong hop'!$B$10:$L$19999,11,0))</f>
        <v/>
      </c>
      <c r="R615" s="214"/>
      <c r="S615" s="214"/>
      <c r="T615" s="214"/>
      <c r="U615" s="214"/>
      <c r="V615" s="214"/>
      <c r="W615" s="214"/>
      <c r="X615" s="214"/>
      <c r="Y615" s="214"/>
      <c r="Z615" s="214"/>
    </row>
    <row r="616" ht="18.75" customHeight="1">
      <c r="A616" s="214"/>
      <c r="B616" s="306"/>
      <c r="C616" s="307"/>
      <c r="D616" s="307"/>
      <c r="E616" s="205" t="str">
        <f>IF($D616="","",VLOOKUP($D616,DMKH!$A$6:$D$20000,2,0))</f>
        <v/>
      </c>
      <c r="F616" s="205" t="str">
        <f>IF($D616="","",VLOOKUP($D616,DMKH!$A$6:$D$20000,3,0))</f>
        <v/>
      </c>
      <c r="G616" s="205" t="str">
        <f>IF($D616="","",VLOOKUP($D616,DMKH!$A$6:$D$20000,4,0))</f>
        <v/>
      </c>
      <c r="H616" s="308"/>
      <c r="I616" s="308"/>
      <c r="J616" s="214"/>
      <c r="K616" s="205" t="str">
        <f>IF($J616="","",VLOOKUP($J616,'Tong hop'!$B$10:$P$19999,2,0))</f>
        <v/>
      </c>
      <c r="L616" s="208" t="str">
        <f>IF($J616="","",VLOOKUP($J616,'Tong hop'!$B$10:$P$19999,3,0))</f>
        <v/>
      </c>
      <c r="M616" s="309"/>
      <c r="N616" s="210">
        <f t="shared" si="2"/>
        <v>0</v>
      </c>
      <c r="O616" s="211"/>
      <c r="P616" s="212" t="str">
        <f>IF($J616="","",VLOOKUP($J616,'Tong hop'!$B$10:$L$19999,10,0))</f>
        <v/>
      </c>
      <c r="Q616" s="213" t="str">
        <f>IF($J616="","",VLOOKUP($J616,'Tong hop'!$B$10:$L$19999,11,0))</f>
        <v/>
      </c>
      <c r="R616" s="214"/>
      <c r="S616" s="214"/>
      <c r="T616" s="214"/>
      <c r="U616" s="214"/>
      <c r="V616" s="214"/>
      <c r="W616" s="214"/>
      <c r="X616" s="214"/>
      <c r="Y616" s="214"/>
      <c r="Z616" s="214"/>
    </row>
    <row r="617" ht="18.75" customHeight="1">
      <c r="A617" s="214"/>
      <c r="B617" s="306"/>
      <c r="C617" s="307"/>
      <c r="D617" s="307"/>
      <c r="E617" s="205" t="str">
        <f>IF($D617="","",VLOOKUP($D617,DMKH!$A$6:$D$20000,2,0))</f>
        <v/>
      </c>
      <c r="F617" s="205" t="str">
        <f>IF($D617="","",VLOOKUP($D617,DMKH!$A$6:$D$20000,3,0))</f>
        <v/>
      </c>
      <c r="G617" s="205" t="str">
        <f>IF($D617="","",VLOOKUP($D617,DMKH!$A$6:$D$20000,4,0))</f>
        <v/>
      </c>
      <c r="H617" s="308"/>
      <c r="I617" s="308"/>
      <c r="J617" s="214"/>
      <c r="K617" s="205" t="str">
        <f>IF($J617="","",VLOOKUP($J617,'Tong hop'!$B$10:$P$19999,2,0))</f>
        <v/>
      </c>
      <c r="L617" s="208" t="str">
        <f>IF($J617="","",VLOOKUP($J617,'Tong hop'!$B$10:$P$19999,3,0))</f>
        <v/>
      </c>
      <c r="M617" s="309"/>
      <c r="N617" s="210">
        <f t="shared" si="2"/>
        <v>0</v>
      </c>
      <c r="O617" s="211"/>
      <c r="P617" s="212" t="str">
        <f>IF($J617="","",VLOOKUP($J617,'Tong hop'!$B$10:$L$19999,10,0))</f>
        <v/>
      </c>
      <c r="Q617" s="213" t="str">
        <f>IF($J617="","",VLOOKUP($J617,'Tong hop'!$B$10:$L$19999,11,0))</f>
        <v/>
      </c>
      <c r="R617" s="214"/>
      <c r="S617" s="214"/>
      <c r="T617" s="214"/>
      <c r="U617" s="214"/>
      <c r="V617" s="214"/>
      <c r="W617" s="214"/>
      <c r="X617" s="214"/>
      <c r="Y617" s="214"/>
      <c r="Z617" s="214"/>
    </row>
    <row r="618" ht="18.75" customHeight="1">
      <c r="A618" s="214"/>
      <c r="B618" s="306"/>
      <c r="C618" s="307"/>
      <c r="D618" s="307"/>
      <c r="E618" s="205" t="str">
        <f>IF($D618="","",VLOOKUP($D618,DMKH!$A$6:$D$20000,2,0))</f>
        <v/>
      </c>
      <c r="F618" s="205" t="str">
        <f>IF($D618="","",VLOOKUP($D618,DMKH!$A$6:$D$20000,3,0))</f>
        <v/>
      </c>
      <c r="G618" s="205" t="str">
        <f>IF($D618="","",VLOOKUP($D618,DMKH!$A$6:$D$20000,4,0))</f>
        <v/>
      </c>
      <c r="H618" s="308"/>
      <c r="I618" s="308"/>
      <c r="J618" s="214"/>
      <c r="K618" s="205" t="str">
        <f>IF($J618="","",VLOOKUP($J618,'Tong hop'!$B$10:$P$19999,2,0))</f>
        <v/>
      </c>
      <c r="L618" s="208" t="str">
        <f>IF($J618="","",VLOOKUP($J618,'Tong hop'!$B$10:$P$19999,3,0))</f>
        <v/>
      </c>
      <c r="M618" s="309"/>
      <c r="N618" s="210">
        <f t="shared" si="2"/>
        <v>0</v>
      </c>
      <c r="O618" s="211"/>
      <c r="P618" s="212" t="str">
        <f>IF($J618="","",VLOOKUP($J618,'Tong hop'!$B$10:$L$19999,10,0))</f>
        <v/>
      </c>
      <c r="Q618" s="213" t="str">
        <f>IF($J618="","",VLOOKUP($J618,'Tong hop'!$B$10:$L$19999,11,0))</f>
        <v/>
      </c>
      <c r="R618" s="214"/>
      <c r="S618" s="214"/>
      <c r="T618" s="214"/>
      <c r="U618" s="214"/>
      <c r="V618" s="214"/>
      <c r="W618" s="214"/>
      <c r="X618" s="214"/>
      <c r="Y618" s="214"/>
      <c r="Z618" s="214"/>
    </row>
    <row r="619" ht="18.75" customHeight="1">
      <c r="A619" s="214"/>
      <c r="B619" s="306"/>
      <c r="C619" s="307"/>
      <c r="D619" s="307"/>
      <c r="E619" s="205" t="str">
        <f>IF($D619="","",VLOOKUP($D619,DMKH!$A$6:$D$20000,2,0))</f>
        <v/>
      </c>
      <c r="F619" s="205" t="str">
        <f>IF($D619="","",VLOOKUP($D619,DMKH!$A$6:$D$20000,3,0))</f>
        <v/>
      </c>
      <c r="G619" s="205" t="str">
        <f>IF($D619="","",VLOOKUP($D619,DMKH!$A$6:$D$20000,4,0))</f>
        <v/>
      </c>
      <c r="H619" s="308"/>
      <c r="I619" s="308"/>
      <c r="J619" s="214"/>
      <c r="K619" s="205" t="str">
        <f>IF($J619="","",VLOOKUP($J619,'Tong hop'!$B$10:$P$19999,2,0))</f>
        <v/>
      </c>
      <c r="L619" s="208" t="str">
        <f>IF($J619="","",VLOOKUP($J619,'Tong hop'!$B$10:$P$19999,3,0))</f>
        <v/>
      </c>
      <c r="M619" s="309"/>
      <c r="N619" s="210">
        <f t="shared" si="2"/>
        <v>0</v>
      </c>
      <c r="O619" s="211"/>
      <c r="P619" s="212" t="str">
        <f>IF($J619="","",VLOOKUP($J619,'Tong hop'!$B$10:$L$19999,10,0))</f>
        <v/>
      </c>
      <c r="Q619" s="213" t="str">
        <f>IF($J619="","",VLOOKUP($J619,'Tong hop'!$B$10:$L$19999,11,0))</f>
        <v/>
      </c>
      <c r="R619" s="214"/>
      <c r="S619" s="214"/>
      <c r="T619" s="214"/>
      <c r="U619" s="214"/>
      <c r="V619" s="214"/>
      <c r="W619" s="214"/>
      <c r="X619" s="214"/>
      <c r="Y619" s="214"/>
      <c r="Z619" s="214"/>
    </row>
    <row r="620" ht="18.75" customHeight="1">
      <c r="A620" s="214"/>
      <c r="B620" s="306"/>
      <c r="C620" s="307"/>
      <c r="D620" s="307"/>
      <c r="E620" s="205" t="str">
        <f>IF($D620="","",VLOOKUP($D620,DMKH!$A$6:$D$20000,2,0))</f>
        <v/>
      </c>
      <c r="F620" s="205" t="str">
        <f>IF($D620="","",VLOOKUP($D620,DMKH!$A$6:$D$20000,3,0))</f>
        <v/>
      </c>
      <c r="G620" s="205" t="str">
        <f>IF($D620="","",VLOOKUP($D620,DMKH!$A$6:$D$20000,4,0))</f>
        <v/>
      </c>
      <c r="H620" s="308"/>
      <c r="I620" s="308"/>
      <c r="J620" s="214"/>
      <c r="K620" s="205" t="str">
        <f>IF($J620="","",VLOOKUP($J620,'Tong hop'!$B$10:$P$19999,2,0))</f>
        <v/>
      </c>
      <c r="L620" s="208" t="str">
        <f>IF($J620="","",VLOOKUP($J620,'Tong hop'!$B$10:$P$19999,3,0))</f>
        <v/>
      </c>
      <c r="M620" s="309"/>
      <c r="N620" s="210">
        <f t="shared" si="2"/>
        <v>0</v>
      </c>
      <c r="O620" s="211"/>
      <c r="P620" s="212" t="str">
        <f>IF($J620="","",VLOOKUP($J620,'Tong hop'!$B$10:$L$19999,10,0))</f>
        <v/>
      </c>
      <c r="Q620" s="213" t="str">
        <f>IF($J620="","",VLOOKUP($J620,'Tong hop'!$B$10:$L$19999,11,0))</f>
        <v/>
      </c>
      <c r="R620" s="214"/>
      <c r="S620" s="214"/>
      <c r="T620" s="214"/>
      <c r="U620" s="214"/>
      <c r="V620" s="214"/>
      <c r="W620" s="214"/>
      <c r="X620" s="214"/>
      <c r="Y620" s="214"/>
      <c r="Z620" s="214"/>
    </row>
    <row r="621" ht="18.75" customHeight="1">
      <c r="A621" s="214"/>
      <c r="B621" s="306"/>
      <c r="C621" s="307"/>
      <c r="D621" s="307"/>
      <c r="E621" s="205" t="str">
        <f>IF($D621="","",VLOOKUP($D621,DMKH!$A$6:$D$20000,2,0))</f>
        <v/>
      </c>
      <c r="F621" s="205" t="str">
        <f>IF($D621="","",VLOOKUP($D621,DMKH!$A$6:$D$20000,3,0))</f>
        <v/>
      </c>
      <c r="G621" s="205" t="str">
        <f>IF($D621="","",VLOOKUP($D621,DMKH!$A$6:$D$20000,4,0))</f>
        <v/>
      </c>
      <c r="H621" s="308"/>
      <c r="I621" s="308"/>
      <c r="J621" s="214"/>
      <c r="K621" s="205" t="str">
        <f>IF($J621="","",VLOOKUP($J621,'Tong hop'!$B$10:$P$19999,2,0))</f>
        <v/>
      </c>
      <c r="L621" s="208" t="str">
        <f>IF($J621="","",VLOOKUP($J621,'Tong hop'!$B$10:$P$19999,3,0))</f>
        <v/>
      </c>
      <c r="M621" s="309"/>
      <c r="N621" s="210">
        <f t="shared" si="2"/>
        <v>0</v>
      </c>
      <c r="O621" s="211"/>
      <c r="P621" s="212" t="str">
        <f>IF($J621="","",VLOOKUP($J621,'Tong hop'!$B$10:$L$19999,10,0))</f>
        <v/>
      </c>
      <c r="Q621" s="213" t="str">
        <f>IF($J621="","",VLOOKUP($J621,'Tong hop'!$B$10:$L$19999,11,0))</f>
        <v/>
      </c>
      <c r="R621" s="214"/>
      <c r="S621" s="214"/>
      <c r="T621" s="214"/>
      <c r="U621" s="214"/>
      <c r="V621" s="214"/>
      <c r="W621" s="214"/>
      <c r="X621" s="214"/>
      <c r="Y621" s="214"/>
      <c r="Z621" s="214"/>
    </row>
    <row r="622" ht="18.75" customHeight="1">
      <c r="A622" s="214"/>
      <c r="B622" s="306"/>
      <c r="C622" s="307"/>
      <c r="D622" s="307"/>
      <c r="E622" s="205" t="str">
        <f>IF($D622="","",VLOOKUP($D622,DMKH!$A$6:$D$20000,2,0))</f>
        <v/>
      </c>
      <c r="F622" s="205" t="str">
        <f>IF($D622="","",VLOOKUP($D622,DMKH!$A$6:$D$20000,3,0))</f>
        <v/>
      </c>
      <c r="G622" s="205" t="str">
        <f>IF($D622="","",VLOOKUP($D622,DMKH!$A$6:$D$20000,4,0))</f>
        <v/>
      </c>
      <c r="H622" s="308"/>
      <c r="I622" s="308"/>
      <c r="J622" s="214"/>
      <c r="K622" s="205" t="str">
        <f>IF($J622="","",VLOOKUP($J622,'Tong hop'!$B$10:$P$19999,2,0))</f>
        <v/>
      </c>
      <c r="L622" s="208" t="str">
        <f>IF($J622="","",VLOOKUP($J622,'Tong hop'!$B$10:$P$19999,3,0))</f>
        <v/>
      </c>
      <c r="M622" s="309"/>
      <c r="N622" s="210">
        <f t="shared" si="2"/>
        <v>0</v>
      </c>
      <c r="O622" s="211"/>
      <c r="P622" s="212" t="str">
        <f>IF($J622="","",VLOOKUP($J622,'Tong hop'!$B$10:$L$19999,10,0))</f>
        <v/>
      </c>
      <c r="Q622" s="213" t="str">
        <f>IF($J622="","",VLOOKUP($J622,'Tong hop'!$B$10:$L$19999,11,0))</f>
        <v/>
      </c>
      <c r="R622" s="214"/>
      <c r="S622" s="214"/>
      <c r="T622" s="214"/>
      <c r="U622" s="214"/>
      <c r="V622" s="214"/>
      <c r="W622" s="214"/>
      <c r="X622" s="214"/>
      <c r="Y622" s="214"/>
      <c r="Z622" s="214"/>
    </row>
    <row r="623" ht="18.75" customHeight="1">
      <c r="A623" s="214"/>
      <c r="B623" s="306"/>
      <c r="C623" s="307"/>
      <c r="D623" s="307"/>
      <c r="E623" s="205" t="str">
        <f>IF($D623="","",VLOOKUP($D623,DMKH!$A$6:$D$20000,2,0))</f>
        <v/>
      </c>
      <c r="F623" s="205" t="str">
        <f>IF($D623="","",VLOOKUP($D623,DMKH!$A$6:$D$20000,3,0))</f>
        <v/>
      </c>
      <c r="G623" s="205" t="str">
        <f>IF($D623="","",VLOOKUP($D623,DMKH!$A$6:$D$20000,4,0))</f>
        <v/>
      </c>
      <c r="H623" s="308"/>
      <c r="I623" s="308"/>
      <c r="J623" s="214"/>
      <c r="K623" s="205" t="str">
        <f>IF($J623="","",VLOOKUP($J623,'Tong hop'!$B$10:$P$19999,2,0))</f>
        <v/>
      </c>
      <c r="L623" s="208" t="str">
        <f>IF($J623="","",VLOOKUP($J623,'Tong hop'!$B$10:$P$19999,3,0))</f>
        <v/>
      </c>
      <c r="M623" s="309"/>
      <c r="N623" s="210">
        <f t="shared" si="2"/>
        <v>0</v>
      </c>
      <c r="O623" s="211"/>
      <c r="P623" s="212" t="str">
        <f>IF($J623="","",VLOOKUP($J623,'Tong hop'!$B$10:$L$19999,10,0))</f>
        <v/>
      </c>
      <c r="Q623" s="213" t="str">
        <f>IF($J623="","",VLOOKUP($J623,'Tong hop'!$B$10:$L$19999,11,0))</f>
        <v/>
      </c>
      <c r="R623" s="214"/>
      <c r="S623" s="214"/>
      <c r="T623" s="214"/>
      <c r="U623" s="214"/>
      <c r="V623" s="214"/>
      <c r="W623" s="214"/>
      <c r="X623" s="214"/>
      <c r="Y623" s="214"/>
      <c r="Z623" s="214"/>
    </row>
    <row r="624" ht="18.75" customHeight="1">
      <c r="A624" s="214"/>
      <c r="B624" s="306"/>
      <c r="C624" s="307"/>
      <c r="D624" s="307"/>
      <c r="E624" s="205" t="str">
        <f>IF($D624="","",VLOOKUP($D624,DMKH!$A$6:$D$20000,2,0))</f>
        <v/>
      </c>
      <c r="F624" s="205" t="str">
        <f>IF($D624="","",VLOOKUP($D624,DMKH!$A$6:$D$20000,3,0))</f>
        <v/>
      </c>
      <c r="G624" s="205" t="str">
        <f>IF($D624="","",VLOOKUP($D624,DMKH!$A$6:$D$20000,4,0))</f>
        <v/>
      </c>
      <c r="H624" s="308"/>
      <c r="I624" s="308"/>
      <c r="J624" s="214"/>
      <c r="K624" s="205" t="str">
        <f>IF($J624="","",VLOOKUP($J624,'Tong hop'!$B$10:$P$19999,2,0))</f>
        <v/>
      </c>
      <c r="L624" s="208" t="str">
        <f>IF($J624="","",VLOOKUP($J624,'Tong hop'!$B$10:$P$19999,3,0))</f>
        <v/>
      </c>
      <c r="M624" s="309"/>
      <c r="N624" s="210">
        <f t="shared" si="2"/>
        <v>0</v>
      </c>
      <c r="O624" s="211"/>
      <c r="P624" s="212" t="str">
        <f>IF($J624="","",VLOOKUP($J624,'Tong hop'!$B$10:$L$19999,10,0))</f>
        <v/>
      </c>
      <c r="Q624" s="213" t="str">
        <f>IF($J624="","",VLOOKUP($J624,'Tong hop'!$B$10:$L$19999,11,0))</f>
        <v/>
      </c>
      <c r="R624" s="214"/>
      <c r="S624" s="214"/>
      <c r="T624" s="214"/>
      <c r="U624" s="214"/>
      <c r="V624" s="214"/>
      <c r="W624" s="214"/>
      <c r="X624" s="214"/>
      <c r="Y624" s="214"/>
      <c r="Z624" s="214"/>
    </row>
    <row r="625" ht="18.75" customHeight="1">
      <c r="A625" s="214"/>
      <c r="B625" s="306"/>
      <c r="C625" s="307"/>
      <c r="D625" s="307"/>
      <c r="E625" s="205" t="str">
        <f>IF($D625="","",VLOOKUP($D625,DMKH!$A$6:$D$20000,2,0))</f>
        <v/>
      </c>
      <c r="F625" s="205" t="str">
        <f>IF($D625="","",VLOOKUP($D625,DMKH!$A$6:$D$20000,3,0))</f>
        <v/>
      </c>
      <c r="G625" s="205" t="str">
        <f>IF($D625="","",VLOOKUP($D625,DMKH!$A$6:$D$20000,4,0))</f>
        <v/>
      </c>
      <c r="H625" s="308"/>
      <c r="I625" s="308"/>
      <c r="J625" s="214"/>
      <c r="K625" s="205" t="str">
        <f>IF($J625="","",VLOOKUP($J625,'Tong hop'!$B$10:$P$19999,2,0))</f>
        <v/>
      </c>
      <c r="L625" s="208" t="str">
        <f>IF($J625="","",VLOOKUP($J625,'Tong hop'!$B$10:$P$19999,3,0))</f>
        <v/>
      </c>
      <c r="M625" s="309"/>
      <c r="N625" s="210">
        <f t="shared" si="2"/>
        <v>0</v>
      </c>
      <c r="O625" s="211"/>
      <c r="P625" s="212" t="str">
        <f>IF($J625="","",VLOOKUP($J625,'Tong hop'!$B$10:$L$19999,10,0))</f>
        <v/>
      </c>
      <c r="Q625" s="213" t="str">
        <f>IF($J625="","",VLOOKUP($J625,'Tong hop'!$B$10:$L$19999,11,0))</f>
        <v/>
      </c>
      <c r="R625" s="214"/>
      <c r="S625" s="214"/>
      <c r="T625" s="214"/>
      <c r="U625" s="214"/>
      <c r="V625" s="214"/>
      <c r="W625" s="214"/>
      <c r="X625" s="214"/>
      <c r="Y625" s="214"/>
      <c r="Z625" s="214"/>
    </row>
    <row r="626" ht="18.75" customHeight="1">
      <c r="A626" s="214"/>
      <c r="B626" s="306"/>
      <c r="C626" s="307"/>
      <c r="D626" s="307"/>
      <c r="E626" s="205" t="str">
        <f>IF($D626="","",VLOOKUP($D626,DMKH!$A$6:$D$20000,2,0))</f>
        <v/>
      </c>
      <c r="F626" s="205" t="str">
        <f>IF($D626="","",VLOOKUP($D626,DMKH!$A$6:$D$20000,3,0))</f>
        <v/>
      </c>
      <c r="G626" s="205" t="str">
        <f>IF($D626="","",VLOOKUP($D626,DMKH!$A$6:$D$20000,4,0))</f>
        <v/>
      </c>
      <c r="H626" s="308"/>
      <c r="I626" s="308"/>
      <c r="J626" s="214"/>
      <c r="K626" s="205" t="str">
        <f>IF($J626="","",VLOOKUP($J626,'Tong hop'!$B$10:$P$19999,2,0))</f>
        <v/>
      </c>
      <c r="L626" s="208" t="str">
        <f>IF($J626="","",VLOOKUP($J626,'Tong hop'!$B$10:$P$19999,3,0))</f>
        <v/>
      </c>
      <c r="M626" s="309"/>
      <c r="N626" s="210">
        <f t="shared" si="2"/>
        <v>0</v>
      </c>
      <c r="O626" s="211"/>
      <c r="P626" s="212" t="str">
        <f>IF($J626="","",VLOOKUP($J626,'Tong hop'!$B$10:$L$19999,10,0))</f>
        <v/>
      </c>
      <c r="Q626" s="213" t="str">
        <f>IF($J626="","",VLOOKUP($J626,'Tong hop'!$B$10:$L$19999,11,0))</f>
        <v/>
      </c>
      <c r="R626" s="214"/>
      <c r="S626" s="214"/>
      <c r="T626" s="214"/>
      <c r="U626" s="214"/>
      <c r="V626" s="214"/>
      <c r="W626" s="214"/>
      <c r="X626" s="214"/>
      <c r="Y626" s="214"/>
      <c r="Z626" s="214"/>
    </row>
    <row r="627" ht="18.75" customHeight="1">
      <c r="A627" s="214"/>
      <c r="B627" s="306"/>
      <c r="C627" s="307"/>
      <c r="D627" s="307"/>
      <c r="E627" s="205" t="str">
        <f>IF($D627="","",VLOOKUP($D627,DMKH!$A$6:$D$20000,2,0))</f>
        <v/>
      </c>
      <c r="F627" s="205" t="str">
        <f>IF($D627="","",VLOOKUP($D627,DMKH!$A$6:$D$20000,3,0))</f>
        <v/>
      </c>
      <c r="G627" s="205" t="str">
        <f>IF($D627="","",VLOOKUP($D627,DMKH!$A$6:$D$20000,4,0))</f>
        <v/>
      </c>
      <c r="H627" s="308"/>
      <c r="I627" s="308"/>
      <c r="J627" s="214"/>
      <c r="K627" s="205" t="str">
        <f>IF($J627="","",VLOOKUP($J627,'Tong hop'!$B$10:$P$19999,2,0))</f>
        <v/>
      </c>
      <c r="L627" s="208" t="str">
        <f>IF($J627="","",VLOOKUP($J627,'Tong hop'!$B$10:$P$19999,3,0))</f>
        <v/>
      </c>
      <c r="M627" s="309"/>
      <c r="N627" s="210">
        <f t="shared" si="2"/>
        <v>0</v>
      </c>
      <c r="O627" s="211"/>
      <c r="P627" s="212" t="str">
        <f>IF($J627="","",VLOOKUP($J627,'Tong hop'!$B$10:$L$19999,10,0))</f>
        <v/>
      </c>
      <c r="Q627" s="213" t="str">
        <f>IF($J627="","",VLOOKUP($J627,'Tong hop'!$B$10:$L$19999,11,0))</f>
        <v/>
      </c>
      <c r="R627" s="214"/>
      <c r="S627" s="214"/>
      <c r="T627" s="214"/>
      <c r="U627" s="214"/>
      <c r="V627" s="214"/>
      <c r="W627" s="214"/>
      <c r="X627" s="214"/>
      <c r="Y627" s="214"/>
      <c r="Z627" s="214"/>
    </row>
    <row r="628" ht="18.75" customHeight="1">
      <c r="A628" s="214"/>
      <c r="B628" s="306"/>
      <c r="C628" s="307"/>
      <c r="D628" s="307"/>
      <c r="E628" s="205" t="str">
        <f>IF($D628="","",VLOOKUP($D628,DMKH!$A$6:$D$20000,2,0))</f>
        <v/>
      </c>
      <c r="F628" s="205" t="str">
        <f>IF($D628="","",VLOOKUP($D628,DMKH!$A$6:$D$20000,3,0))</f>
        <v/>
      </c>
      <c r="G628" s="205" t="str">
        <f>IF($D628="","",VLOOKUP($D628,DMKH!$A$6:$D$20000,4,0))</f>
        <v/>
      </c>
      <c r="H628" s="308"/>
      <c r="I628" s="308"/>
      <c r="J628" s="214"/>
      <c r="K628" s="205" t="str">
        <f>IF($J628="","",VLOOKUP($J628,'Tong hop'!$B$10:$P$19999,2,0))</f>
        <v/>
      </c>
      <c r="L628" s="208" t="str">
        <f>IF($J628="","",VLOOKUP($J628,'Tong hop'!$B$10:$P$19999,3,0))</f>
        <v/>
      </c>
      <c r="M628" s="309"/>
      <c r="N628" s="210">
        <f t="shared" si="2"/>
        <v>0</v>
      </c>
      <c r="O628" s="211"/>
      <c r="P628" s="212" t="str">
        <f>IF($J628="","",VLOOKUP($J628,'Tong hop'!$B$10:$L$19999,10,0))</f>
        <v/>
      </c>
      <c r="Q628" s="213" t="str">
        <f>IF($J628="","",VLOOKUP($J628,'Tong hop'!$B$10:$L$19999,11,0))</f>
        <v/>
      </c>
      <c r="R628" s="214"/>
      <c r="S628" s="214"/>
      <c r="T628" s="214"/>
      <c r="U628" s="214"/>
      <c r="V628" s="214"/>
      <c r="W628" s="214"/>
      <c r="X628" s="214"/>
      <c r="Y628" s="214"/>
      <c r="Z628" s="214"/>
    </row>
    <row r="629" ht="18.75" customHeight="1">
      <c r="A629" s="214"/>
      <c r="B629" s="306"/>
      <c r="C629" s="307"/>
      <c r="D629" s="307"/>
      <c r="E629" s="205" t="str">
        <f>IF($D629="","",VLOOKUP($D629,DMKH!$A$6:$D$20000,2,0))</f>
        <v/>
      </c>
      <c r="F629" s="205" t="str">
        <f>IF($D629="","",VLOOKUP($D629,DMKH!$A$6:$D$20000,3,0))</f>
        <v/>
      </c>
      <c r="G629" s="205" t="str">
        <f>IF($D629="","",VLOOKUP($D629,DMKH!$A$6:$D$20000,4,0))</f>
        <v/>
      </c>
      <c r="H629" s="308"/>
      <c r="I629" s="308"/>
      <c r="J629" s="214"/>
      <c r="K629" s="205" t="str">
        <f>IF($J629="","",VLOOKUP($J629,'Tong hop'!$B$10:$P$19999,2,0))</f>
        <v/>
      </c>
      <c r="L629" s="208" t="str">
        <f>IF($J629="","",VLOOKUP($J629,'Tong hop'!$B$10:$P$19999,3,0))</f>
        <v/>
      </c>
      <c r="M629" s="309"/>
      <c r="N629" s="210">
        <f t="shared" si="2"/>
        <v>0</v>
      </c>
      <c r="O629" s="211"/>
      <c r="P629" s="212" t="str">
        <f>IF($J629="","",VLOOKUP($J629,'Tong hop'!$B$10:$L$19999,10,0))</f>
        <v/>
      </c>
      <c r="Q629" s="213" t="str">
        <f>IF($J629="","",VLOOKUP($J629,'Tong hop'!$B$10:$L$19999,11,0))</f>
        <v/>
      </c>
      <c r="R629" s="214"/>
      <c r="S629" s="214"/>
      <c r="T629" s="214"/>
      <c r="U629" s="214"/>
      <c r="V629" s="214"/>
      <c r="W629" s="214"/>
      <c r="X629" s="214"/>
      <c r="Y629" s="214"/>
      <c r="Z629" s="214"/>
    </row>
    <row r="630" ht="18.75" customHeight="1">
      <c r="A630" s="214"/>
      <c r="B630" s="306"/>
      <c r="C630" s="307"/>
      <c r="D630" s="307"/>
      <c r="E630" s="205" t="str">
        <f>IF($D630="","",VLOOKUP($D630,DMKH!$A$6:$D$20000,2,0))</f>
        <v/>
      </c>
      <c r="F630" s="205" t="str">
        <f>IF($D630="","",VLOOKUP($D630,DMKH!$A$6:$D$20000,3,0))</f>
        <v/>
      </c>
      <c r="G630" s="205" t="str">
        <f>IF($D630="","",VLOOKUP($D630,DMKH!$A$6:$D$20000,4,0))</f>
        <v/>
      </c>
      <c r="H630" s="308"/>
      <c r="I630" s="308"/>
      <c r="J630" s="214"/>
      <c r="K630" s="205" t="str">
        <f>IF($J630="","",VLOOKUP($J630,'Tong hop'!$B$10:$P$19999,2,0))</f>
        <v/>
      </c>
      <c r="L630" s="208" t="str">
        <f>IF($J630="","",VLOOKUP($J630,'Tong hop'!$B$10:$P$19999,3,0))</f>
        <v/>
      </c>
      <c r="M630" s="309"/>
      <c r="N630" s="210">
        <f t="shared" si="2"/>
        <v>0</v>
      </c>
      <c r="O630" s="211"/>
      <c r="P630" s="212" t="str">
        <f>IF($J630="","",VLOOKUP($J630,'Tong hop'!$B$10:$L$19999,10,0))</f>
        <v/>
      </c>
      <c r="Q630" s="213" t="str">
        <f>IF($J630="","",VLOOKUP($J630,'Tong hop'!$B$10:$L$19999,11,0))</f>
        <v/>
      </c>
      <c r="R630" s="214"/>
      <c r="S630" s="214"/>
      <c r="T630" s="214"/>
      <c r="U630" s="214"/>
      <c r="V630" s="214"/>
      <c r="W630" s="214"/>
      <c r="X630" s="214"/>
      <c r="Y630" s="214"/>
      <c r="Z630" s="214"/>
    </row>
    <row r="631" ht="18.75" customHeight="1">
      <c r="A631" s="214"/>
      <c r="B631" s="306"/>
      <c r="C631" s="307"/>
      <c r="D631" s="307"/>
      <c r="E631" s="205" t="str">
        <f>IF($D631="","",VLOOKUP($D631,DMKH!$A$6:$D$20000,2,0))</f>
        <v/>
      </c>
      <c r="F631" s="205" t="str">
        <f>IF($D631="","",VLOOKUP($D631,DMKH!$A$6:$D$20000,3,0))</f>
        <v/>
      </c>
      <c r="G631" s="205" t="str">
        <f>IF($D631="","",VLOOKUP($D631,DMKH!$A$6:$D$20000,4,0))</f>
        <v/>
      </c>
      <c r="H631" s="308"/>
      <c r="I631" s="308"/>
      <c r="J631" s="214"/>
      <c r="K631" s="205" t="str">
        <f>IF($J631="","",VLOOKUP($J631,'Tong hop'!$B$10:$P$19999,2,0))</f>
        <v/>
      </c>
      <c r="L631" s="208" t="str">
        <f>IF($J631="","",VLOOKUP($J631,'Tong hop'!$B$10:$P$19999,3,0))</f>
        <v/>
      </c>
      <c r="M631" s="309"/>
      <c r="N631" s="210">
        <f t="shared" si="2"/>
        <v>0</v>
      </c>
      <c r="O631" s="211"/>
      <c r="P631" s="212" t="str">
        <f>IF($J631="","",VLOOKUP($J631,'Tong hop'!$B$10:$L$19999,10,0))</f>
        <v/>
      </c>
      <c r="Q631" s="213" t="str">
        <f>IF($J631="","",VLOOKUP($J631,'Tong hop'!$B$10:$L$19999,11,0))</f>
        <v/>
      </c>
      <c r="R631" s="214"/>
      <c r="S631" s="214"/>
      <c r="T631" s="214"/>
      <c r="U631" s="214"/>
      <c r="V631" s="214"/>
      <c r="W631" s="214"/>
      <c r="X631" s="214"/>
      <c r="Y631" s="214"/>
      <c r="Z631" s="214"/>
    </row>
    <row r="632" ht="18.75" customHeight="1">
      <c r="A632" s="214"/>
      <c r="B632" s="306"/>
      <c r="C632" s="307"/>
      <c r="D632" s="307"/>
      <c r="E632" s="205" t="str">
        <f>IF($D632="","",VLOOKUP($D632,DMKH!$A$6:$D$20000,2,0))</f>
        <v/>
      </c>
      <c r="F632" s="205" t="str">
        <f>IF($D632="","",VLOOKUP($D632,DMKH!$A$6:$D$20000,3,0))</f>
        <v/>
      </c>
      <c r="G632" s="205" t="str">
        <f>IF($D632="","",VLOOKUP($D632,DMKH!$A$6:$D$20000,4,0))</f>
        <v/>
      </c>
      <c r="H632" s="308"/>
      <c r="I632" s="308"/>
      <c r="J632" s="214"/>
      <c r="K632" s="205" t="str">
        <f>IF($J632="","",VLOOKUP($J632,'Tong hop'!$B$10:$P$19999,2,0))</f>
        <v/>
      </c>
      <c r="L632" s="208" t="str">
        <f>IF($J632="","",VLOOKUP($J632,'Tong hop'!$B$10:$P$19999,3,0))</f>
        <v/>
      </c>
      <c r="M632" s="309"/>
      <c r="N632" s="210">
        <f t="shared" si="2"/>
        <v>0</v>
      </c>
      <c r="O632" s="211"/>
      <c r="P632" s="212" t="str">
        <f>IF($J632="","",VLOOKUP($J632,'Tong hop'!$B$10:$L$19999,10,0))</f>
        <v/>
      </c>
      <c r="Q632" s="213" t="str">
        <f>IF($J632="","",VLOOKUP($J632,'Tong hop'!$B$10:$L$19999,11,0))</f>
        <v/>
      </c>
      <c r="R632" s="214"/>
      <c r="S632" s="214"/>
      <c r="T632" s="214"/>
      <c r="U632" s="214"/>
      <c r="V632" s="214"/>
      <c r="W632" s="214"/>
      <c r="X632" s="214"/>
      <c r="Y632" s="214"/>
      <c r="Z632" s="214"/>
    </row>
    <row r="633" ht="18.75" customHeight="1">
      <c r="A633" s="214"/>
      <c r="B633" s="306"/>
      <c r="C633" s="307"/>
      <c r="D633" s="307"/>
      <c r="E633" s="205" t="str">
        <f>IF($D633="","",VLOOKUP($D633,DMKH!$A$6:$D$20000,2,0))</f>
        <v/>
      </c>
      <c r="F633" s="205" t="str">
        <f>IF($D633="","",VLOOKUP($D633,DMKH!$A$6:$D$20000,3,0))</f>
        <v/>
      </c>
      <c r="G633" s="205" t="str">
        <f>IF($D633="","",VLOOKUP($D633,DMKH!$A$6:$D$20000,4,0))</f>
        <v/>
      </c>
      <c r="H633" s="308"/>
      <c r="I633" s="308"/>
      <c r="J633" s="214"/>
      <c r="K633" s="205" t="str">
        <f>IF($J633="","",VLOOKUP($J633,'Tong hop'!$B$10:$P$19999,2,0))</f>
        <v/>
      </c>
      <c r="L633" s="208" t="str">
        <f>IF($J633="","",VLOOKUP($J633,'Tong hop'!$B$10:$P$19999,3,0))</f>
        <v/>
      </c>
      <c r="M633" s="309"/>
      <c r="N633" s="210">
        <f t="shared" si="2"/>
        <v>0</v>
      </c>
      <c r="O633" s="211"/>
      <c r="P633" s="212" t="str">
        <f>IF($J633="","",VLOOKUP($J633,'Tong hop'!$B$10:$L$19999,10,0))</f>
        <v/>
      </c>
      <c r="Q633" s="213" t="str">
        <f>IF($J633="","",VLOOKUP($J633,'Tong hop'!$B$10:$L$19999,11,0))</f>
        <v/>
      </c>
      <c r="R633" s="214"/>
      <c r="S633" s="214"/>
      <c r="T633" s="214"/>
      <c r="U633" s="214"/>
      <c r="V633" s="214"/>
      <c r="W633" s="214"/>
      <c r="X633" s="214"/>
      <c r="Y633" s="214"/>
      <c r="Z633" s="214"/>
    </row>
    <row r="634" ht="18.75" customHeight="1">
      <c r="A634" s="214"/>
      <c r="B634" s="306"/>
      <c r="C634" s="307"/>
      <c r="D634" s="307"/>
      <c r="E634" s="205" t="str">
        <f>IF($D634="","",VLOOKUP($D634,DMKH!$A$6:$D$20000,2,0))</f>
        <v/>
      </c>
      <c r="F634" s="205" t="str">
        <f>IF($D634="","",VLOOKUP($D634,DMKH!$A$6:$D$20000,3,0))</f>
        <v/>
      </c>
      <c r="G634" s="205" t="str">
        <f>IF($D634="","",VLOOKUP($D634,DMKH!$A$6:$D$20000,4,0))</f>
        <v/>
      </c>
      <c r="H634" s="308"/>
      <c r="I634" s="308"/>
      <c r="J634" s="214"/>
      <c r="K634" s="205" t="str">
        <f>IF($J634="","",VLOOKUP($J634,'Tong hop'!$B$10:$P$19999,2,0))</f>
        <v/>
      </c>
      <c r="L634" s="208" t="str">
        <f>IF($J634="","",VLOOKUP($J634,'Tong hop'!$B$10:$P$19999,3,0))</f>
        <v/>
      </c>
      <c r="M634" s="309"/>
      <c r="N634" s="210">
        <f t="shared" si="2"/>
        <v>0</v>
      </c>
      <c r="O634" s="211"/>
      <c r="P634" s="212" t="str">
        <f>IF($J634="","",VLOOKUP($J634,'Tong hop'!$B$10:$L$19999,10,0))</f>
        <v/>
      </c>
      <c r="Q634" s="213" t="str">
        <f>IF($J634="","",VLOOKUP($J634,'Tong hop'!$B$10:$L$19999,11,0))</f>
        <v/>
      </c>
      <c r="R634" s="214"/>
      <c r="S634" s="214"/>
      <c r="T634" s="214"/>
      <c r="U634" s="214"/>
      <c r="V634" s="214"/>
      <c r="W634" s="214"/>
      <c r="X634" s="214"/>
      <c r="Y634" s="214"/>
      <c r="Z634" s="214"/>
    </row>
    <row r="635" ht="18.75" customHeight="1">
      <c r="A635" s="214"/>
      <c r="B635" s="306"/>
      <c r="C635" s="307"/>
      <c r="D635" s="307"/>
      <c r="E635" s="205" t="str">
        <f>IF($D635="","",VLOOKUP($D635,DMKH!$A$6:$D$20000,2,0))</f>
        <v/>
      </c>
      <c r="F635" s="205" t="str">
        <f>IF($D635="","",VLOOKUP($D635,DMKH!$A$6:$D$20000,3,0))</f>
        <v/>
      </c>
      <c r="G635" s="205" t="str">
        <f>IF($D635="","",VLOOKUP($D635,DMKH!$A$6:$D$20000,4,0))</f>
        <v/>
      </c>
      <c r="H635" s="308"/>
      <c r="I635" s="308"/>
      <c r="J635" s="214"/>
      <c r="K635" s="205" t="str">
        <f>IF($J635="","",VLOOKUP($J635,'Tong hop'!$B$10:$P$19999,2,0))</f>
        <v/>
      </c>
      <c r="L635" s="208" t="str">
        <f>IF($J635="","",VLOOKUP($J635,'Tong hop'!$B$10:$P$19999,3,0))</f>
        <v/>
      </c>
      <c r="M635" s="309"/>
      <c r="N635" s="210">
        <f t="shared" si="2"/>
        <v>0</v>
      </c>
      <c r="O635" s="211"/>
      <c r="P635" s="212" t="str">
        <f>IF($J635="","",VLOOKUP($J635,'Tong hop'!$B$10:$L$19999,10,0))</f>
        <v/>
      </c>
      <c r="Q635" s="213" t="str">
        <f>IF($J635="","",VLOOKUP($J635,'Tong hop'!$B$10:$L$19999,11,0))</f>
        <v/>
      </c>
      <c r="R635" s="214"/>
      <c r="S635" s="214"/>
      <c r="T635" s="214"/>
      <c r="U635" s="214"/>
      <c r="V635" s="214"/>
      <c r="W635" s="214"/>
      <c r="X635" s="214"/>
      <c r="Y635" s="214"/>
      <c r="Z635" s="214"/>
    </row>
    <row r="636" ht="18.75" customHeight="1">
      <c r="A636" s="214"/>
      <c r="B636" s="306"/>
      <c r="C636" s="307"/>
      <c r="D636" s="307"/>
      <c r="E636" s="205" t="str">
        <f>IF($D636="","",VLOOKUP($D636,DMKH!$A$6:$D$20000,2,0))</f>
        <v/>
      </c>
      <c r="F636" s="205" t="str">
        <f>IF($D636="","",VLOOKUP($D636,DMKH!$A$6:$D$20000,3,0))</f>
        <v/>
      </c>
      <c r="G636" s="205" t="str">
        <f>IF($D636="","",VLOOKUP($D636,DMKH!$A$6:$D$20000,4,0))</f>
        <v/>
      </c>
      <c r="H636" s="308"/>
      <c r="I636" s="308"/>
      <c r="J636" s="214"/>
      <c r="K636" s="205" t="str">
        <f>IF($J636="","",VLOOKUP($J636,'Tong hop'!$B$10:$P$19999,2,0))</f>
        <v/>
      </c>
      <c r="L636" s="208" t="str">
        <f>IF($J636="","",VLOOKUP($J636,'Tong hop'!$B$10:$P$19999,3,0))</f>
        <v/>
      </c>
      <c r="M636" s="309"/>
      <c r="N636" s="210">
        <f t="shared" si="2"/>
        <v>0</v>
      </c>
      <c r="O636" s="211"/>
      <c r="P636" s="212" t="str">
        <f>IF($J636="","",VLOOKUP($J636,'Tong hop'!$B$10:$L$19999,10,0))</f>
        <v/>
      </c>
      <c r="Q636" s="213" t="str">
        <f>IF($J636="","",VLOOKUP($J636,'Tong hop'!$B$10:$L$19999,11,0))</f>
        <v/>
      </c>
      <c r="R636" s="214"/>
      <c r="S636" s="214"/>
      <c r="T636" s="214"/>
      <c r="U636" s="214"/>
      <c r="V636" s="214"/>
      <c r="W636" s="214"/>
      <c r="X636" s="214"/>
      <c r="Y636" s="214"/>
      <c r="Z636" s="214"/>
    </row>
    <row r="637" ht="18.75" customHeight="1">
      <c r="A637" s="214"/>
      <c r="B637" s="306"/>
      <c r="C637" s="307"/>
      <c r="D637" s="307"/>
      <c r="E637" s="205" t="str">
        <f>IF($D637="","",VLOOKUP($D637,DMKH!$A$6:$D$20000,2,0))</f>
        <v/>
      </c>
      <c r="F637" s="205" t="str">
        <f>IF($D637="","",VLOOKUP($D637,DMKH!$A$6:$D$20000,3,0))</f>
        <v/>
      </c>
      <c r="G637" s="205" t="str">
        <f>IF($D637="","",VLOOKUP($D637,DMKH!$A$6:$D$20000,4,0))</f>
        <v/>
      </c>
      <c r="H637" s="308"/>
      <c r="I637" s="308"/>
      <c r="J637" s="214"/>
      <c r="K637" s="205" t="str">
        <f>IF($J637="","",VLOOKUP($J637,'Tong hop'!$B$10:$P$19999,2,0))</f>
        <v/>
      </c>
      <c r="L637" s="208" t="str">
        <f>IF($J637="","",VLOOKUP($J637,'Tong hop'!$B$10:$P$19999,3,0))</f>
        <v/>
      </c>
      <c r="M637" s="309"/>
      <c r="N637" s="210">
        <f t="shared" si="2"/>
        <v>0</v>
      </c>
      <c r="O637" s="211"/>
      <c r="P637" s="212" t="str">
        <f>IF($J637="","",VLOOKUP($J637,'Tong hop'!$B$10:$L$19999,10,0))</f>
        <v/>
      </c>
      <c r="Q637" s="213" t="str">
        <f>IF($J637="","",VLOOKUP($J637,'Tong hop'!$B$10:$L$19999,11,0))</f>
        <v/>
      </c>
      <c r="R637" s="214"/>
      <c r="S637" s="214"/>
      <c r="T637" s="214"/>
      <c r="U637" s="214"/>
      <c r="V637" s="214"/>
      <c r="W637" s="214"/>
      <c r="X637" s="214"/>
      <c r="Y637" s="214"/>
      <c r="Z637" s="214"/>
    </row>
    <row r="638" ht="18.75" customHeight="1">
      <c r="A638" s="214"/>
      <c r="B638" s="306"/>
      <c r="C638" s="307"/>
      <c r="D638" s="307"/>
      <c r="E638" s="205" t="str">
        <f>IF($D638="","",VLOOKUP($D638,DMKH!$A$6:$D$20000,2,0))</f>
        <v/>
      </c>
      <c r="F638" s="205" t="str">
        <f>IF($D638="","",VLOOKUP($D638,DMKH!$A$6:$D$20000,3,0))</f>
        <v/>
      </c>
      <c r="G638" s="205" t="str">
        <f>IF($D638="","",VLOOKUP($D638,DMKH!$A$6:$D$20000,4,0))</f>
        <v/>
      </c>
      <c r="H638" s="308"/>
      <c r="I638" s="308"/>
      <c r="J638" s="214"/>
      <c r="K638" s="205" t="str">
        <f>IF($J638="","",VLOOKUP($J638,'Tong hop'!$B$10:$P$19999,2,0))</f>
        <v/>
      </c>
      <c r="L638" s="208" t="str">
        <f>IF($J638="","",VLOOKUP($J638,'Tong hop'!$B$10:$P$19999,3,0))</f>
        <v/>
      </c>
      <c r="M638" s="309"/>
      <c r="N638" s="210">
        <f t="shared" si="2"/>
        <v>0</v>
      </c>
      <c r="O638" s="211"/>
      <c r="P638" s="212" t="str">
        <f>IF($J638="","",VLOOKUP($J638,'Tong hop'!$B$10:$L$19999,10,0))</f>
        <v/>
      </c>
      <c r="Q638" s="213" t="str">
        <f>IF($J638="","",VLOOKUP($J638,'Tong hop'!$B$10:$L$19999,11,0))</f>
        <v/>
      </c>
      <c r="R638" s="214"/>
      <c r="S638" s="214"/>
      <c r="T638" s="214"/>
      <c r="U638" s="214"/>
      <c r="V638" s="214"/>
      <c r="W638" s="214"/>
      <c r="X638" s="214"/>
      <c r="Y638" s="214"/>
      <c r="Z638" s="214"/>
    </row>
    <row r="639" ht="18.75" customHeight="1">
      <c r="A639" s="214"/>
      <c r="B639" s="306"/>
      <c r="C639" s="307"/>
      <c r="D639" s="307"/>
      <c r="E639" s="205" t="str">
        <f>IF($D639="","",VLOOKUP($D639,DMKH!$A$6:$D$20000,2,0))</f>
        <v/>
      </c>
      <c r="F639" s="205" t="str">
        <f>IF($D639="","",VLOOKUP($D639,DMKH!$A$6:$D$20000,3,0))</f>
        <v/>
      </c>
      <c r="G639" s="205" t="str">
        <f>IF($D639="","",VLOOKUP($D639,DMKH!$A$6:$D$20000,4,0))</f>
        <v/>
      </c>
      <c r="H639" s="308"/>
      <c r="I639" s="308"/>
      <c r="J639" s="214"/>
      <c r="K639" s="205" t="str">
        <f>IF($J639="","",VLOOKUP($J639,'Tong hop'!$B$10:$P$19999,2,0))</f>
        <v/>
      </c>
      <c r="L639" s="208" t="str">
        <f>IF($J639="","",VLOOKUP($J639,'Tong hop'!$B$10:$P$19999,3,0))</f>
        <v/>
      </c>
      <c r="M639" s="309"/>
      <c r="N639" s="210">
        <f t="shared" si="2"/>
        <v>0</v>
      </c>
      <c r="O639" s="211"/>
      <c r="P639" s="212" t="str">
        <f>IF($J639="","",VLOOKUP($J639,'Tong hop'!$B$10:$L$19999,10,0))</f>
        <v/>
      </c>
      <c r="Q639" s="213" t="str">
        <f>IF($J639="","",VLOOKUP($J639,'Tong hop'!$B$10:$L$19999,11,0))</f>
        <v/>
      </c>
      <c r="R639" s="214"/>
      <c r="S639" s="214"/>
      <c r="T639" s="214"/>
      <c r="U639" s="214"/>
      <c r="V639" s="214"/>
      <c r="W639" s="214"/>
      <c r="X639" s="214"/>
      <c r="Y639" s="214"/>
      <c r="Z639" s="214"/>
    </row>
    <row r="640" ht="18.75" customHeight="1">
      <c r="A640" s="214"/>
      <c r="B640" s="306"/>
      <c r="C640" s="307"/>
      <c r="D640" s="307"/>
      <c r="E640" s="205" t="str">
        <f>IF($D640="","",VLOOKUP($D640,DMKH!$A$6:$D$20000,2,0))</f>
        <v/>
      </c>
      <c r="F640" s="205" t="str">
        <f>IF($D640="","",VLOOKUP($D640,DMKH!$A$6:$D$20000,3,0))</f>
        <v/>
      </c>
      <c r="G640" s="205" t="str">
        <f>IF($D640="","",VLOOKUP($D640,DMKH!$A$6:$D$20000,4,0))</f>
        <v/>
      </c>
      <c r="H640" s="308"/>
      <c r="I640" s="308"/>
      <c r="J640" s="214"/>
      <c r="K640" s="205" t="str">
        <f>IF($J640="","",VLOOKUP($J640,'Tong hop'!$B$10:$P$19999,2,0))</f>
        <v/>
      </c>
      <c r="L640" s="208" t="str">
        <f>IF($J640="","",VLOOKUP($J640,'Tong hop'!$B$10:$P$19999,3,0))</f>
        <v/>
      </c>
      <c r="M640" s="309"/>
      <c r="N640" s="210">
        <f t="shared" si="2"/>
        <v>0</v>
      </c>
      <c r="O640" s="211"/>
      <c r="P640" s="212" t="str">
        <f>IF($J640="","",VLOOKUP($J640,'Tong hop'!$B$10:$L$19999,10,0))</f>
        <v/>
      </c>
      <c r="Q640" s="213" t="str">
        <f>IF($J640="","",VLOOKUP($J640,'Tong hop'!$B$10:$L$19999,11,0))</f>
        <v/>
      </c>
      <c r="R640" s="214"/>
      <c r="S640" s="214"/>
      <c r="T640" s="214"/>
      <c r="U640" s="214"/>
      <c r="V640" s="214"/>
      <c r="W640" s="214"/>
      <c r="X640" s="214"/>
      <c r="Y640" s="214"/>
      <c r="Z640" s="214"/>
    </row>
    <row r="641" ht="18.75" customHeight="1">
      <c r="A641" s="214"/>
      <c r="B641" s="306"/>
      <c r="C641" s="307"/>
      <c r="D641" s="307"/>
      <c r="E641" s="205" t="str">
        <f>IF($D641="","",VLOOKUP($D641,DMKH!$A$6:$D$20000,2,0))</f>
        <v/>
      </c>
      <c r="F641" s="205" t="str">
        <f>IF($D641="","",VLOOKUP($D641,DMKH!$A$6:$D$20000,3,0))</f>
        <v/>
      </c>
      <c r="G641" s="205" t="str">
        <f>IF($D641="","",VLOOKUP($D641,DMKH!$A$6:$D$20000,4,0))</f>
        <v/>
      </c>
      <c r="H641" s="308"/>
      <c r="I641" s="308"/>
      <c r="J641" s="214"/>
      <c r="K641" s="205" t="str">
        <f>IF($J641="","",VLOOKUP($J641,'Tong hop'!$B$10:$P$19999,2,0))</f>
        <v/>
      </c>
      <c r="L641" s="208" t="str">
        <f>IF($J641="","",VLOOKUP($J641,'Tong hop'!$B$10:$P$19999,3,0))</f>
        <v/>
      </c>
      <c r="M641" s="309"/>
      <c r="N641" s="210">
        <f t="shared" si="2"/>
        <v>0</v>
      </c>
      <c r="O641" s="211"/>
      <c r="P641" s="212" t="str">
        <f>IF($J641="","",VLOOKUP($J641,'Tong hop'!$B$10:$L$19999,10,0))</f>
        <v/>
      </c>
      <c r="Q641" s="213" t="str">
        <f>IF($J641="","",VLOOKUP($J641,'Tong hop'!$B$10:$L$19999,11,0))</f>
        <v/>
      </c>
      <c r="R641" s="214"/>
      <c r="S641" s="214"/>
      <c r="T641" s="214"/>
      <c r="U641" s="214"/>
      <c r="V641" s="214"/>
      <c r="W641" s="214"/>
      <c r="X641" s="214"/>
      <c r="Y641" s="214"/>
      <c r="Z641" s="214"/>
    </row>
    <row r="642" ht="18.75" customHeight="1">
      <c r="A642" s="214"/>
      <c r="B642" s="306"/>
      <c r="C642" s="307"/>
      <c r="D642" s="307"/>
      <c r="E642" s="205" t="str">
        <f>IF($D642="","",VLOOKUP($D642,DMKH!$A$6:$D$20000,2,0))</f>
        <v/>
      </c>
      <c r="F642" s="205" t="str">
        <f>IF($D642="","",VLOOKUP($D642,DMKH!$A$6:$D$20000,3,0))</f>
        <v/>
      </c>
      <c r="G642" s="205" t="str">
        <f>IF($D642="","",VLOOKUP($D642,DMKH!$A$6:$D$20000,4,0))</f>
        <v/>
      </c>
      <c r="H642" s="308"/>
      <c r="I642" s="308"/>
      <c r="J642" s="214"/>
      <c r="K642" s="205" t="str">
        <f>IF($J642="","",VLOOKUP($J642,'Tong hop'!$B$10:$P$19999,2,0))</f>
        <v/>
      </c>
      <c r="L642" s="208" t="str">
        <f>IF($J642="","",VLOOKUP($J642,'Tong hop'!$B$10:$P$19999,3,0))</f>
        <v/>
      </c>
      <c r="M642" s="309"/>
      <c r="N642" s="210">
        <f t="shared" si="2"/>
        <v>0</v>
      </c>
      <c r="O642" s="211"/>
      <c r="P642" s="212" t="str">
        <f>IF($J642="","",VLOOKUP($J642,'Tong hop'!$B$10:$L$19999,10,0))</f>
        <v/>
      </c>
      <c r="Q642" s="213" t="str">
        <f>IF($J642="","",VLOOKUP($J642,'Tong hop'!$B$10:$L$19999,11,0))</f>
        <v/>
      </c>
      <c r="R642" s="214"/>
      <c r="S642" s="214"/>
      <c r="T642" s="214"/>
      <c r="U642" s="214"/>
      <c r="V642" s="214"/>
      <c r="W642" s="214"/>
      <c r="X642" s="214"/>
      <c r="Y642" s="214"/>
      <c r="Z642" s="214"/>
    </row>
    <row r="643" ht="18.75" customHeight="1">
      <c r="A643" s="214"/>
      <c r="B643" s="306"/>
      <c r="C643" s="307"/>
      <c r="D643" s="307"/>
      <c r="E643" s="205" t="str">
        <f>IF($D643="","",VLOOKUP($D643,DMKH!$A$6:$D$20000,2,0))</f>
        <v/>
      </c>
      <c r="F643" s="205" t="str">
        <f>IF($D643="","",VLOOKUP($D643,DMKH!$A$6:$D$20000,3,0))</f>
        <v/>
      </c>
      <c r="G643" s="205" t="str">
        <f>IF($D643="","",VLOOKUP($D643,DMKH!$A$6:$D$20000,4,0))</f>
        <v/>
      </c>
      <c r="H643" s="308"/>
      <c r="I643" s="308"/>
      <c r="J643" s="214"/>
      <c r="K643" s="205" t="str">
        <f>IF($J643="","",VLOOKUP($J643,'Tong hop'!$B$10:$P$19999,2,0))</f>
        <v/>
      </c>
      <c r="L643" s="208" t="str">
        <f>IF($J643="","",VLOOKUP($J643,'Tong hop'!$B$10:$P$19999,3,0))</f>
        <v/>
      </c>
      <c r="M643" s="309"/>
      <c r="N643" s="210">
        <f t="shared" si="2"/>
        <v>0</v>
      </c>
      <c r="O643" s="211"/>
      <c r="P643" s="212" t="str">
        <f>IF($J643="","",VLOOKUP($J643,'Tong hop'!$B$10:$L$19999,10,0))</f>
        <v/>
      </c>
      <c r="Q643" s="213" t="str">
        <f>IF($J643="","",VLOOKUP($J643,'Tong hop'!$B$10:$L$19999,11,0))</f>
        <v/>
      </c>
      <c r="R643" s="214"/>
      <c r="S643" s="214"/>
      <c r="T643" s="214"/>
      <c r="U643" s="214"/>
      <c r="V643" s="214"/>
      <c r="W643" s="214"/>
      <c r="X643" s="214"/>
      <c r="Y643" s="214"/>
      <c r="Z643" s="214"/>
    </row>
    <row r="644" ht="18.75" customHeight="1">
      <c r="A644" s="214"/>
      <c r="B644" s="306"/>
      <c r="C644" s="307"/>
      <c r="D644" s="307"/>
      <c r="E644" s="205" t="str">
        <f>IF($D644="","",VLOOKUP($D644,DMKH!$A$6:$D$20000,2,0))</f>
        <v/>
      </c>
      <c r="F644" s="205" t="str">
        <f>IF($D644="","",VLOOKUP($D644,DMKH!$A$6:$D$20000,3,0))</f>
        <v/>
      </c>
      <c r="G644" s="205" t="str">
        <f>IF($D644="","",VLOOKUP($D644,DMKH!$A$6:$D$20000,4,0))</f>
        <v/>
      </c>
      <c r="H644" s="308"/>
      <c r="I644" s="308"/>
      <c r="J644" s="214"/>
      <c r="K644" s="205" t="str">
        <f>IF($J644="","",VLOOKUP($J644,'Tong hop'!$B$10:$P$19999,2,0))</f>
        <v/>
      </c>
      <c r="L644" s="208" t="str">
        <f>IF($J644="","",VLOOKUP($J644,'Tong hop'!$B$10:$P$19999,3,0))</f>
        <v/>
      </c>
      <c r="M644" s="309"/>
      <c r="N644" s="210">
        <f t="shared" si="2"/>
        <v>0</v>
      </c>
      <c r="O644" s="211"/>
      <c r="P644" s="212" t="str">
        <f>IF($J644="","",VLOOKUP($J644,'Tong hop'!$B$10:$L$19999,10,0))</f>
        <v/>
      </c>
      <c r="Q644" s="213" t="str">
        <f>IF($J644="","",VLOOKUP($J644,'Tong hop'!$B$10:$L$19999,11,0))</f>
        <v/>
      </c>
      <c r="R644" s="214"/>
      <c r="S644" s="214"/>
      <c r="T644" s="214"/>
      <c r="U644" s="214"/>
      <c r="V644" s="214"/>
      <c r="W644" s="214"/>
      <c r="X644" s="214"/>
      <c r="Y644" s="214"/>
      <c r="Z644" s="214"/>
    </row>
    <row r="645" ht="18.75" customHeight="1">
      <c r="A645" s="214"/>
      <c r="B645" s="306"/>
      <c r="C645" s="307"/>
      <c r="D645" s="307"/>
      <c r="E645" s="205" t="str">
        <f>IF($D645="","",VLOOKUP($D645,DMKH!$A$6:$D$20000,2,0))</f>
        <v/>
      </c>
      <c r="F645" s="205" t="str">
        <f>IF($D645="","",VLOOKUP($D645,DMKH!$A$6:$D$20000,3,0))</f>
        <v/>
      </c>
      <c r="G645" s="205" t="str">
        <f>IF($D645="","",VLOOKUP($D645,DMKH!$A$6:$D$20000,4,0))</f>
        <v/>
      </c>
      <c r="H645" s="308"/>
      <c r="I645" s="308"/>
      <c r="J645" s="214"/>
      <c r="K645" s="205" t="str">
        <f>IF($J645="","",VLOOKUP($J645,'Tong hop'!$B$10:$P$19999,2,0))</f>
        <v/>
      </c>
      <c r="L645" s="208" t="str">
        <f>IF($J645="","",VLOOKUP($J645,'Tong hop'!$B$10:$P$19999,3,0))</f>
        <v/>
      </c>
      <c r="M645" s="309"/>
      <c r="N645" s="210">
        <f t="shared" si="2"/>
        <v>0</v>
      </c>
      <c r="O645" s="211"/>
      <c r="P645" s="212" t="str">
        <f>IF($J645="","",VLOOKUP($J645,'Tong hop'!$B$10:$L$19999,10,0))</f>
        <v/>
      </c>
      <c r="Q645" s="213" t="str">
        <f>IF($J645="","",VLOOKUP($J645,'Tong hop'!$B$10:$L$19999,11,0))</f>
        <v/>
      </c>
      <c r="R645" s="214"/>
      <c r="S645" s="214"/>
      <c r="T645" s="214"/>
      <c r="U645" s="214"/>
      <c r="V645" s="214"/>
      <c r="W645" s="214"/>
      <c r="X645" s="214"/>
      <c r="Y645" s="214"/>
      <c r="Z645" s="214"/>
    </row>
    <row r="646" ht="18.75" customHeight="1">
      <c r="A646" s="214"/>
      <c r="B646" s="306"/>
      <c r="C646" s="307"/>
      <c r="D646" s="307"/>
      <c r="E646" s="205" t="str">
        <f>IF($D646="","",VLOOKUP($D646,DMKH!$A$6:$D$20000,2,0))</f>
        <v/>
      </c>
      <c r="F646" s="205" t="str">
        <f>IF($D646="","",VLOOKUP($D646,DMKH!$A$6:$D$20000,3,0))</f>
        <v/>
      </c>
      <c r="G646" s="205" t="str">
        <f>IF($D646="","",VLOOKUP($D646,DMKH!$A$6:$D$20000,4,0))</f>
        <v/>
      </c>
      <c r="H646" s="308"/>
      <c r="I646" s="308"/>
      <c r="J646" s="214"/>
      <c r="K646" s="205" t="str">
        <f>IF($J646="","",VLOOKUP($J646,'Tong hop'!$B$10:$P$19999,2,0))</f>
        <v/>
      </c>
      <c r="L646" s="208" t="str">
        <f>IF($J646="","",VLOOKUP($J646,'Tong hop'!$B$10:$P$19999,3,0))</f>
        <v/>
      </c>
      <c r="M646" s="309"/>
      <c r="N646" s="210">
        <f t="shared" si="2"/>
        <v>0</v>
      </c>
      <c r="O646" s="211"/>
      <c r="P646" s="212" t="str">
        <f>IF($J646="","",VLOOKUP($J646,'Tong hop'!$B$10:$L$19999,10,0))</f>
        <v/>
      </c>
      <c r="Q646" s="213" t="str">
        <f>IF($J646="","",VLOOKUP($J646,'Tong hop'!$B$10:$L$19999,11,0))</f>
        <v/>
      </c>
      <c r="R646" s="214"/>
      <c r="S646" s="214"/>
      <c r="T646" s="214"/>
      <c r="U646" s="214"/>
      <c r="V646" s="214"/>
      <c r="W646" s="214"/>
      <c r="X646" s="214"/>
      <c r="Y646" s="214"/>
      <c r="Z646" s="214"/>
    </row>
    <row r="647" ht="18.75" customHeight="1">
      <c r="A647" s="214"/>
      <c r="B647" s="306"/>
      <c r="C647" s="307"/>
      <c r="D647" s="307"/>
      <c r="E647" s="205" t="str">
        <f>IF($D647="","",VLOOKUP($D647,DMKH!$A$6:$D$20000,2,0))</f>
        <v/>
      </c>
      <c r="F647" s="205" t="str">
        <f>IF($D647="","",VLOOKUP($D647,DMKH!$A$6:$D$20000,3,0))</f>
        <v/>
      </c>
      <c r="G647" s="205" t="str">
        <f>IF($D647="","",VLOOKUP($D647,DMKH!$A$6:$D$20000,4,0))</f>
        <v/>
      </c>
      <c r="H647" s="308"/>
      <c r="I647" s="308"/>
      <c r="J647" s="214"/>
      <c r="K647" s="205" t="str">
        <f>IF($J647="","",VLOOKUP($J647,'Tong hop'!$B$10:$P$19999,2,0))</f>
        <v/>
      </c>
      <c r="L647" s="208" t="str">
        <f>IF($J647="","",VLOOKUP($J647,'Tong hop'!$B$10:$P$19999,3,0))</f>
        <v/>
      </c>
      <c r="M647" s="309"/>
      <c r="N647" s="210">
        <f t="shared" si="2"/>
        <v>0</v>
      </c>
      <c r="O647" s="211"/>
      <c r="P647" s="212" t="str">
        <f>IF($J647="","",VLOOKUP($J647,'Tong hop'!$B$10:$L$19999,10,0))</f>
        <v/>
      </c>
      <c r="Q647" s="213" t="str">
        <f>IF($J647="","",VLOOKUP($J647,'Tong hop'!$B$10:$L$19999,11,0))</f>
        <v/>
      </c>
      <c r="R647" s="214"/>
      <c r="S647" s="214"/>
      <c r="T647" s="214"/>
      <c r="U647" s="214"/>
      <c r="V647" s="214"/>
      <c r="W647" s="214"/>
      <c r="X647" s="214"/>
      <c r="Y647" s="214"/>
      <c r="Z647" s="214"/>
    </row>
    <row r="648" ht="18.75" customHeight="1">
      <c r="A648" s="214"/>
      <c r="B648" s="306"/>
      <c r="C648" s="307"/>
      <c r="D648" s="307"/>
      <c r="E648" s="205" t="str">
        <f>IF($D648="","",VLOOKUP($D648,DMKH!$A$6:$D$20000,2,0))</f>
        <v/>
      </c>
      <c r="F648" s="205" t="str">
        <f>IF($D648="","",VLOOKUP($D648,DMKH!$A$6:$D$20000,3,0))</f>
        <v/>
      </c>
      <c r="G648" s="205" t="str">
        <f>IF($D648="","",VLOOKUP($D648,DMKH!$A$6:$D$20000,4,0))</f>
        <v/>
      </c>
      <c r="H648" s="308"/>
      <c r="I648" s="308"/>
      <c r="J648" s="214"/>
      <c r="K648" s="205" t="str">
        <f>IF($J648="","",VLOOKUP($J648,'Tong hop'!$B$10:$P$19999,2,0))</f>
        <v/>
      </c>
      <c r="L648" s="208" t="str">
        <f>IF($J648="","",VLOOKUP($J648,'Tong hop'!$B$10:$P$19999,3,0))</f>
        <v/>
      </c>
      <c r="M648" s="309"/>
      <c r="N648" s="210">
        <f t="shared" si="2"/>
        <v>0</v>
      </c>
      <c r="O648" s="211"/>
      <c r="P648" s="212" t="str">
        <f>IF($J648="","",VLOOKUP($J648,'Tong hop'!$B$10:$L$19999,10,0))</f>
        <v/>
      </c>
      <c r="Q648" s="213" t="str">
        <f>IF($J648="","",VLOOKUP($J648,'Tong hop'!$B$10:$L$19999,11,0))</f>
        <v/>
      </c>
      <c r="R648" s="214"/>
      <c r="S648" s="214"/>
      <c r="T648" s="214"/>
      <c r="U648" s="214"/>
      <c r="V648" s="214"/>
      <c r="W648" s="214"/>
      <c r="X648" s="214"/>
      <c r="Y648" s="214"/>
      <c r="Z648" s="214"/>
    </row>
    <row r="649" ht="18.75" customHeight="1">
      <c r="A649" s="214"/>
      <c r="B649" s="306"/>
      <c r="C649" s="307"/>
      <c r="D649" s="307"/>
      <c r="E649" s="205" t="str">
        <f>IF($D649="","",VLOOKUP($D649,DMKH!$A$6:$D$20000,2,0))</f>
        <v/>
      </c>
      <c r="F649" s="205" t="str">
        <f>IF($D649="","",VLOOKUP($D649,DMKH!$A$6:$D$20000,3,0))</f>
        <v/>
      </c>
      <c r="G649" s="205" t="str">
        <f>IF($D649="","",VLOOKUP($D649,DMKH!$A$6:$D$20000,4,0))</f>
        <v/>
      </c>
      <c r="H649" s="308"/>
      <c r="I649" s="308"/>
      <c r="J649" s="214"/>
      <c r="K649" s="205" t="str">
        <f>IF($J649="","",VLOOKUP($J649,'Tong hop'!$B$10:$P$19999,2,0))</f>
        <v/>
      </c>
      <c r="L649" s="208" t="str">
        <f>IF($J649="","",VLOOKUP($J649,'Tong hop'!$B$10:$P$19999,3,0))</f>
        <v/>
      </c>
      <c r="M649" s="309"/>
      <c r="N649" s="210">
        <f t="shared" si="2"/>
        <v>0</v>
      </c>
      <c r="O649" s="211"/>
      <c r="P649" s="212" t="str">
        <f>IF($J649="","",VLOOKUP($J649,'Tong hop'!$B$10:$L$19999,10,0))</f>
        <v/>
      </c>
      <c r="Q649" s="213" t="str">
        <f>IF($J649="","",VLOOKUP($J649,'Tong hop'!$B$10:$L$19999,11,0))</f>
        <v/>
      </c>
      <c r="R649" s="214"/>
      <c r="S649" s="214"/>
      <c r="T649" s="214"/>
      <c r="U649" s="214"/>
      <c r="V649" s="214"/>
      <c r="W649" s="214"/>
      <c r="X649" s="214"/>
      <c r="Y649" s="214"/>
      <c r="Z649" s="214"/>
    </row>
    <row r="650" ht="18.75" customHeight="1">
      <c r="A650" s="214"/>
      <c r="B650" s="306"/>
      <c r="C650" s="307"/>
      <c r="D650" s="307"/>
      <c r="E650" s="205" t="str">
        <f>IF($D650="","",VLOOKUP($D650,DMKH!$A$6:$D$20000,2,0))</f>
        <v/>
      </c>
      <c r="F650" s="205" t="str">
        <f>IF($D650="","",VLOOKUP($D650,DMKH!$A$6:$D$20000,3,0))</f>
        <v/>
      </c>
      <c r="G650" s="205" t="str">
        <f>IF($D650="","",VLOOKUP($D650,DMKH!$A$6:$D$20000,4,0))</f>
        <v/>
      </c>
      <c r="H650" s="308"/>
      <c r="I650" s="308"/>
      <c r="J650" s="214"/>
      <c r="K650" s="205" t="str">
        <f>IF($J650="","",VLOOKUP($J650,'Tong hop'!$B$10:$P$19999,2,0))</f>
        <v/>
      </c>
      <c r="L650" s="208" t="str">
        <f>IF($J650="","",VLOOKUP($J650,'Tong hop'!$B$10:$P$19999,3,0))</f>
        <v/>
      </c>
      <c r="M650" s="309"/>
      <c r="N650" s="210">
        <f t="shared" si="2"/>
        <v>0</v>
      </c>
      <c r="O650" s="211"/>
      <c r="P650" s="212" t="str">
        <f>IF($J650="","",VLOOKUP($J650,'Tong hop'!$B$10:$L$19999,10,0))</f>
        <v/>
      </c>
      <c r="Q650" s="213" t="str">
        <f>IF($J650="","",VLOOKUP($J650,'Tong hop'!$B$10:$L$19999,11,0))</f>
        <v/>
      </c>
      <c r="R650" s="214"/>
      <c r="S650" s="214"/>
      <c r="T650" s="214"/>
      <c r="U650" s="214"/>
      <c r="V650" s="214"/>
      <c r="W650" s="214"/>
      <c r="X650" s="214"/>
      <c r="Y650" s="214"/>
      <c r="Z650" s="214"/>
    </row>
    <row r="651" ht="18.75" customHeight="1">
      <c r="A651" s="214"/>
      <c r="B651" s="306"/>
      <c r="C651" s="307"/>
      <c r="D651" s="307"/>
      <c r="E651" s="205" t="str">
        <f>IF($D651="","",VLOOKUP($D651,DMKH!$A$6:$D$20000,2,0))</f>
        <v/>
      </c>
      <c r="F651" s="205" t="str">
        <f>IF($D651="","",VLOOKUP($D651,DMKH!$A$6:$D$20000,3,0))</f>
        <v/>
      </c>
      <c r="G651" s="205" t="str">
        <f>IF($D651="","",VLOOKUP($D651,DMKH!$A$6:$D$20000,4,0))</f>
        <v/>
      </c>
      <c r="H651" s="308"/>
      <c r="I651" s="308"/>
      <c r="J651" s="214"/>
      <c r="K651" s="205" t="str">
        <f>IF($J651="","",VLOOKUP($J651,'Tong hop'!$B$10:$P$19999,2,0))</f>
        <v/>
      </c>
      <c r="L651" s="208" t="str">
        <f>IF($J651="","",VLOOKUP($J651,'Tong hop'!$B$10:$P$19999,3,0))</f>
        <v/>
      </c>
      <c r="M651" s="309"/>
      <c r="N651" s="210">
        <f t="shared" si="2"/>
        <v>0</v>
      </c>
      <c r="O651" s="211"/>
      <c r="P651" s="212" t="str">
        <f>IF($J651="","",VLOOKUP($J651,'Tong hop'!$B$10:$L$19999,10,0))</f>
        <v/>
      </c>
      <c r="Q651" s="213" t="str">
        <f>IF($J651="","",VLOOKUP($J651,'Tong hop'!$B$10:$L$19999,11,0))</f>
        <v/>
      </c>
      <c r="R651" s="214"/>
      <c r="S651" s="214"/>
      <c r="T651" s="214"/>
      <c r="U651" s="214"/>
      <c r="V651" s="214"/>
      <c r="W651" s="214"/>
      <c r="X651" s="214"/>
      <c r="Y651" s="214"/>
      <c r="Z651" s="214"/>
    </row>
    <row r="652" ht="18.75" customHeight="1">
      <c r="A652" s="214"/>
      <c r="B652" s="306"/>
      <c r="C652" s="307"/>
      <c r="D652" s="307"/>
      <c r="E652" s="205" t="str">
        <f>IF($D652="","",VLOOKUP($D652,DMKH!$A$6:$D$20000,2,0))</f>
        <v/>
      </c>
      <c r="F652" s="205" t="str">
        <f>IF($D652="","",VLOOKUP($D652,DMKH!$A$6:$D$20000,3,0))</f>
        <v/>
      </c>
      <c r="G652" s="205" t="str">
        <f>IF($D652="","",VLOOKUP($D652,DMKH!$A$6:$D$20000,4,0))</f>
        <v/>
      </c>
      <c r="H652" s="308"/>
      <c r="I652" s="308"/>
      <c r="J652" s="214"/>
      <c r="K652" s="205" t="str">
        <f>IF($J652="","",VLOOKUP($J652,'Tong hop'!$B$10:$P$19999,2,0))</f>
        <v/>
      </c>
      <c r="L652" s="208" t="str">
        <f>IF($J652="","",VLOOKUP($J652,'Tong hop'!$B$10:$P$19999,3,0))</f>
        <v/>
      </c>
      <c r="M652" s="309"/>
      <c r="N652" s="210">
        <f t="shared" si="2"/>
        <v>0</v>
      </c>
      <c r="O652" s="211"/>
      <c r="P652" s="212" t="str">
        <f>IF($J652="","",VLOOKUP($J652,'Tong hop'!$B$10:$L$19999,10,0))</f>
        <v/>
      </c>
      <c r="Q652" s="213" t="str">
        <f>IF($J652="","",VLOOKUP($J652,'Tong hop'!$B$10:$L$19999,11,0))</f>
        <v/>
      </c>
      <c r="R652" s="214"/>
      <c r="S652" s="214"/>
      <c r="T652" s="214"/>
      <c r="U652" s="214"/>
      <c r="V652" s="214"/>
      <c r="W652" s="214"/>
      <c r="X652" s="214"/>
      <c r="Y652" s="214"/>
      <c r="Z652" s="214"/>
    </row>
    <row r="653" ht="18.75" customHeight="1">
      <c r="A653" s="214"/>
      <c r="B653" s="306"/>
      <c r="C653" s="307"/>
      <c r="D653" s="307"/>
      <c r="E653" s="205" t="str">
        <f>IF($D653="","",VLOOKUP($D653,DMKH!$A$6:$D$20000,2,0))</f>
        <v/>
      </c>
      <c r="F653" s="205" t="str">
        <f>IF($D653="","",VLOOKUP($D653,DMKH!$A$6:$D$20000,3,0))</f>
        <v/>
      </c>
      <c r="G653" s="205" t="str">
        <f>IF($D653="","",VLOOKUP($D653,DMKH!$A$6:$D$20000,4,0))</f>
        <v/>
      </c>
      <c r="H653" s="308"/>
      <c r="I653" s="308"/>
      <c r="J653" s="214"/>
      <c r="K653" s="205" t="str">
        <f>IF($J653="","",VLOOKUP($J653,'Tong hop'!$B$10:$P$19999,2,0))</f>
        <v/>
      </c>
      <c r="L653" s="208" t="str">
        <f>IF($J653="","",VLOOKUP($J653,'Tong hop'!$B$10:$P$19999,3,0))</f>
        <v/>
      </c>
      <c r="M653" s="309"/>
      <c r="N653" s="210">
        <f t="shared" si="2"/>
        <v>0</v>
      </c>
      <c r="O653" s="211"/>
      <c r="P653" s="212" t="str">
        <f>IF($J653="","",VLOOKUP($J653,'Tong hop'!$B$10:$L$19999,10,0))</f>
        <v/>
      </c>
      <c r="Q653" s="213" t="str">
        <f>IF($J653="","",VLOOKUP($J653,'Tong hop'!$B$10:$L$19999,11,0))</f>
        <v/>
      </c>
      <c r="R653" s="214"/>
      <c r="S653" s="214"/>
      <c r="T653" s="214"/>
      <c r="U653" s="214"/>
      <c r="V653" s="214"/>
      <c r="W653" s="214"/>
      <c r="X653" s="214"/>
      <c r="Y653" s="214"/>
      <c r="Z653" s="214"/>
    </row>
    <row r="654" ht="18.75" customHeight="1">
      <c r="A654" s="214"/>
      <c r="B654" s="306"/>
      <c r="C654" s="307"/>
      <c r="D654" s="307"/>
      <c r="E654" s="205" t="str">
        <f>IF($D654="","",VLOOKUP($D654,DMKH!$A$6:$D$20000,2,0))</f>
        <v/>
      </c>
      <c r="F654" s="205" t="str">
        <f>IF($D654="","",VLOOKUP($D654,DMKH!$A$6:$D$20000,3,0))</f>
        <v/>
      </c>
      <c r="G654" s="205" t="str">
        <f>IF($D654="","",VLOOKUP($D654,DMKH!$A$6:$D$20000,4,0))</f>
        <v/>
      </c>
      <c r="H654" s="308"/>
      <c r="I654" s="308"/>
      <c r="J654" s="214"/>
      <c r="K654" s="205" t="str">
        <f>IF($J654="","",VLOOKUP($J654,'Tong hop'!$B$10:$P$19999,2,0))</f>
        <v/>
      </c>
      <c r="L654" s="208" t="str">
        <f>IF($J654="","",VLOOKUP($J654,'Tong hop'!$B$10:$P$19999,3,0))</f>
        <v/>
      </c>
      <c r="M654" s="309"/>
      <c r="N654" s="210">
        <f t="shared" si="2"/>
        <v>0</v>
      </c>
      <c r="O654" s="211"/>
      <c r="P654" s="212" t="str">
        <f>IF($J654="","",VLOOKUP($J654,'Tong hop'!$B$10:$L$19999,10,0))</f>
        <v/>
      </c>
      <c r="Q654" s="213" t="str">
        <f>IF($J654="","",VLOOKUP($J654,'Tong hop'!$B$10:$L$19999,11,0))</f>
        <v/>
      </c>
      <c r="R654" s="214"/>
      <c r="S654" s="214"/>
      <c r="T654" s="214"/>
      <c r="U654" s="214"/>
      <c r="V654" s="214"/>
      <c r="W654" s="214"/>
      <c r="X654" s="214"/>
      <c r="Y654" s="214"/>
      <c r="Z654" s="214"/>
    </row>
    <row r="655" ht="18.75" customHeight="1">
      <c r="A655" s="214"/>
      <c r="B655" s="306"/>
      <c r="C655" s="307"/>
      <c r="D655" s="307"/>
      <c r="E655" s="205" t="str">
        <f>IF($D655="","",VLOOKUP($D655,DMKH!$A$6:$D$20000,2,0))</f>
        <v/>
      </c>
      <c r="F655" s="205" t="str">
        <f>IF($D655="","",VLOOKUP($D655,DMKH!$A$6:$D$20000,3,0))</f>
        <v/>
      </c>
      <c r="G655" s="205" t="str">
        <f>IF($D655="","",VLOOKUP($D655,DMKH!$A$6:$D$20000,4,0))</f>
        <v/>
      </c>
      <c r="H655" s="308"/>
      <c r="I655" s="308"/>
      <c r="J655" s="214"/>
      <c r="K655" s="205" t="str">
        <f>IF($J655="","",VLOOKUP($J655,'Tong hop'!$B$10:$P$19999,2,0))</f>
        <v/>
      </c>
      <c r="L655" s="208" t="str">
        <f>IF($J655="","",VLOOKUP($J655,'Tong hop'!$B$10:$P$19999,3,0))</f>
        <v/>
      </c>
      <c r="M655" s="309"/>
      <c r="N655" s="210">
        <f t="shared" si="2"/>
        <v>0</v>
      </c>
      <c r="O655" s="211"/>
      <c r="P655" s="212" t="str">
        <f>IF($J655="","",VLOOKUP($J655,'Tong hop'!$B$10:$L$19999,10,0))</f>
        <v/>
      </c>
      <c r="Q655" s="213" t="str">
        <f>IF($J655="","",VLOOKUP($J655,'Tong hop'!$B$10:$L$19999,11,0))</f>
        <v/>
      </c>
      <c r="R655" s="214"/>
      <c r="S655" s="214"/>
      <c r="T655" s="214"/>
      <c r="U655" s="214"/>
      <c r="V655" s="214"/>
      <c r="W655" s="214"/>
      <c r="X655" s="214"/>
      <c r="Y655" s="214"/>
      <c r="Z655" s="214"/>
    </row>
    <row r="656" ht="18.75" customHeight="1">
      <c r="A656" s="214"/>
      <c r="B656" s="306"/>
      <c r="C656" s="307"/>
      <c r="D656" s="307"/>
      <c r="E656" s="205" t="str">
        <f>IF($D656="","",VLOOKUP($D656,DMKH!$A$6:$D$20000,2,0))</f>
        <v/>
      </c>
      <c r="F656" s="205" t="str">
        <f>IF($D656="","",VLOOKUP($D656,DMKH!$A$6:$D$20000,3,0))</f>
        <v/>
      </c>
      <c r="G656" s="205" t="str">
        <f>IF($D656="","",VLOOKUP($D656,DMKH!$A$6:$D$20000,4,0))</f>
        <v/>
      </c>
      <c r="H656" s="308"/>
      <c r="I656" s="308"/>
      <c r="J656" s="214"/>
      <c r="K656" s="205" t="str">
        <f>IF($J656="","",VLOOKUP($J656,'Tong hop'!$B$10:$P$19999,2,0))</f>
        <v/>
      </c>
      <c r="L656" s="208" t="str">
        <f>IF($J656="","",VLOOKUP($J656,'Tong hop'!$B$10:$P$19999,3,0))</f>
        <v/>
      </c>
      <c r="M656" s="309"/>
      <c r="N656" s="210">
        <f t="shared" si="2"/>
        <v>0</v>
      </c>
      <c r="O656" s="211"/>
      <c r="P656" s="212" t="str">
        <f>IF($J656="","",VLOOKUP($J656,'Tong hop'!$B$10:$L$19999,10,0))</f>
        <v/>
      </c>
      <c r="Q656" s="213" t="str">
        <f>IF($J656="","",VLOOKUP($J656,'Tong hop'!$B$10:$L$19999,11,0))</f>
        <v/>
      </c>
      <c r="R656" s="214"/>
      <c r="S656" s="214"/>
      <c r="T656" s="214"/>
      <c r="U656" s="214"/>
      <c r="V656" s="214"/>
      <c r="W656" s="214"/>
      <c r="X656" s="214"/>
      <c r="Y656" s="214"/>
      <c r="Z656" s="214"/>
    </row>
    <row r="657" ht="18.75" customHeight="1">
      <c r="A657" s="214"/>
      <c r="B657" s="306"/>
      <c r="C657" s="307"/>
      <c r="D657" s="307"/>
      <c r="E657" s="205" t="str">
        <f>IF($D657="","",VLOOKUP($D657,DMKH!$A$6:$D$20000,2,0))</f>
        <v/>
      </c>
      <c r="F657" s="205" t="str">
        <f>IF($D657="","",VLOOKUP($D657,DMKH!$A$6:$D$20000,3,0))</f>
        <v/>
      </c>
      <c r="G657" s="205" t="str">
        <f>IF($D657="","",VLOOKUP($D657,DMKH!$A$6:$D$20000,4,0))</f>
        <v/>
      </c>
      <c r="H657" s="308"/>
      <c r="I657" s="308"/>
      <c r="J657" s="214"/>
      <c r="K657" s="205" t="str">
        <f>IF($J657="","",VLOOKUP($J657,'Tong hop'!$B$10:$P$19999,2,0))</f>
        <v/>
      </c>
      <c r="L657" s="208" t="str">
        <f>IF($J657="","",VLOOKUP($J657,'Tong hop'!$B$10:$P$19999,3,0))</f>
        <v/>
      </c>
      <c r="M657" s="309"/>
      <c r="N657" s="210">
        <f t="shared" si="2"/>
        <v>0</v>
      </c>
      <c r="O657" s="211"/>
      <c r="P657" s="212" t="str">
        <f>IF($J657="","",VLOOKUP($J657,'Tong hop'!$B$10:$L$19999,10,0))</f>
        <v/>
      </c>
      <c r="Q657" s="213" t="str">
        <f>IF($J657="","",VLOOKUP($J657,'Tong hop'!$B$10:$L$19999,11,0))</f>
        <v/>
      </c>
      <c r="R657" s="214"/>
      <c r="S657" s="214"/>
      <c r="T657" s="214"/>
      <c r="U657" s="214"/>
      <c r="V657" s="214"/>
      <c r="W657" s="214"/>
      <c r="X657" s="214"/>
      <c r="Y657" s="214"/>
      <c r="Z657" s="214"/>
    </row>
    <row r="658" ht="18.75" customHeight="1">
      <c r="A658" s="214"/>
      <c r="B658" s="306"/>
      <c r="C658" s="307"/>
      <c r="D658" s="307"/>
      <c r="E658" s="205" t="str">
        <f>IF($D658="","",VLOOKUP($D658,DMKH!$A$6:$D$20000,2,0))</f>
        <v/>
      </c>
      <c r="F658" s="205" t="str">
        <f>IF($D658="","",VLOOKUP($D658,DMKH!$A$6:$D$20000,3,0))</f>
        <v/>
      </c>
      <c r="G658" s="205" t="str">
        <f>IF($D658="","",VLOOKUP($D658,DMKH!$A$6:$D$20000,4,0))</f>
        <v/>
      </c>
      <c r="H658" s="308"/>
      <c r="I658" s="308"/>
      <c r="J658" s="214"/>
      <c r="K658" s="205" t="str">
        <f>IF($J658="","",VLOOKUP($J658,'Tong hop'!$B$10:$P$19999,2,0))</f>
        <v/>
      </c>
      <c r="L658" s="208" t="str">
        <f>IF($J658="","",VLOOKUP($J658,'Tong hop'!$B$10:$P$19999,3,0))</f>
        <v/>
      </c>
      <c r="M658" s="309"/>
      <c r="N658" s="210">
        <f t="shared" si="2"/>
        <v>0</v>
      </c>
      <c r="O658" s="211"/>
      <c r="P658" s="212" t="str">
        <f>IF($J658="","",VLOOKUP($J658,'Tong hop'!$B$10:$L$19999,10,0))</f>
        <v/>
      </c>
      <c r="Q658" s="213" t="str">
        <f>IF($J658="","",VLOOKUP($J658,'Tong hop'!$B$10:$L$19999,11,0))</f>
        <v/>
      </c>
      <c r="R658" s="214"/>
      <c r="S658" s="214"/>
      <c r="T658" s="214"/>
      <c r="U658" s="214"/>
      <c r="V658" s="214"/>
      <c r="W658" s="214"/>
      <c r="X658" s="214"/>
      <c r="Y658" s="214"/>
      <c r="Z658" s="214"/>
    </row>
    <row r="659" ht="18.75" customHeight="1">
      <c r="A659" s="214"/>
      <c r="B659" s="306"/>
      <c r="C659" s="307"/>
      <c r="D659" s="307"/>
      <c r="E659" s="205" t="str">
        <f>IF($D659="","",VLOOKUP($D659,DMKH!$A$6:$D$20000,2,0))</f>
        <v/>
      </c>
      <c r="F659" s="205" t="str">
        <f>IF($D659="","",VLOOKUP($D659,DMKH!$A$6:$D$20000,3,0))</f>
        <v/>
      </c>
      <c r="G659" s="205" t="str">
        <f>IF($D659="","",VLOOKUP($D659,DMKH!$A$6:$D$20000,4,0))</f>
        <v/>
      </c>
      <c r="H659" s="308"/>
      <c r="I659" s="308"/>
      <c r="J659" s="214"/>
      <c r="K659" s="205" t="str">
        <f>IF($J659="","",VLOOKUP($J659,'Tong hop'!$B$10:$P$19999,2,0))</f>
        <v/>
      </c>
      <c r="L659" s="208" t="str">
        <f>IF($J659="","",VLOOKUP($J659,'Tong hop'!$B$10:$P$19999,3,0))</f>
        <v/>
      </c>
      <c r="M659" s="309"/>
      <c r="N659" s="210">
        <f t="shared" si="2"/>
        <v>0</v>
      </c>
      <c r="O659" s="211"/>
      <c r="P659" s="212" t="str">
        <f>IF($J659="","",VLOOKUP($J659,'Tong hop'!$B$10:$L$19999,10,0))</f>
        <v/>
      </c>
      <c r="Q659" s="213" t="str">
        <f>IF($J659="","",VLOOKUP($J659,'Tong hop'!$B$10:$L$19999,11,0))</f>
        <v/>
      </c>
      <c r="R659" s="214"/>
      <c r="S659" s="214"/>
      <c r="T659" s="214"/>
      <c r="U659" s="214"/>
      <c r="V659" s="214"/>
      <c r="W659" s="214"/>
      <c r="X659" s="214"/>
      <c r="Y659" s="214"/>
      <c r="Z659" s="214"/>
    </row>
    <row r="660" ht="18.75" customHeight="1">
      <c r="A660" s="214"/>
      <c r="B660" s="306"/>
      <c r="C660" s="307"/>
      <c r="D660" s="307"/>
      <c r="E660" s="205" t="str">
        <f>IF($D660="","",VLOOKUP($D660,DMKH!$A$6:$D$20000,2,0))</f>
        <v/>
      </c>
      <c r="F660" s="205" t="str">
        <f>IF($D660="","",VLOOKUP($D660,DMKH!$A$6:$D$20000,3,0))</f>
        <v/>
      </c>
      <c r="G660" s="205" t="str">
        <f>IF($D660="","",VLOOKUP($D660,DMKH!$A$6:$D$20000,4,0))</f>
        <v/>
      </c>
      <c r="H660" s="308"/>
      <c r="I660" s="308"/>
      <c r="J660" s="214"/>
      <c r="K660" s="205" t="str">
        <f>IF($J660="","",VLOOKUP($J660,'Tong hop'!$B$10:$P$19999,2,0))</f>
        <v/>
      </c>
      <c r="L660" s="208" t="str">
        <f>IF($J660="","",VLOOKUP($J660,'Tong hop'!$B$10:$P$19999,3,0))</f>
        <v/>
      </c>
      <c r="M660" s="309"/>
      <c r="N660" s="210">
        <f t="shared" si="2"/>
        <v>0</v>
      </c>
      <c r="O660" s="211"/>
      <c r="P660" s="212" t="str">
        <f>IF($J660="","",VLOOKUP($J660,'Tong hop'!$B$10:$L$19999,10,0))</f>
        <v/>
      </c>
      <c r="Q660" s="213" t="str">
        <f>IF($J660="","",VLOOKUP($J660,'Tong hop'!$B$10:$L$19999,11,0))</f>
        <v/>
      </c>
      <c r="R660" s="214"/>
      <c r="S660" s="214"/>
      <c r="T660" s="214"/>
      <c r="U660" s="214"/>
      <c r="V660" s="214"/>
      <c r="W660" s="214"/>
      <c r="X660" s="214"/>
      <c r="Y660" s="214"/>
      <c r="Z660" s="214"/>
    </row>
    <row r="661" ht="18.75" customHeight="1">
      <c r="A661" s="214"/>
      <c r="B661" s="306"/>
      <c r="C661" s="307"/>
      <c r="D661" s="307"/>
      <c r="E661" s="205" t="str">
        <f>IF($D661="","",VLOOKUP($D661,DMKH!$A$6:$D$20000,2,0))</f>
        <v/>
      </c>
      <c r="F661" s="205" t="str">
        <f>IF($D661="","",VLOOKUP($D661,DMKH!$A$6:$D$20000,3,0))</f>
        <v/>
      </c>
      <c r="G661" s="205" t="str">
        <f>IF($D661="","",VLOOKUP($D661,DMKH!$A$6:$D$20000,4,0))</f>
        <v/>
      </c>
      <c r="H661" s="308"/>
      <c r="I661" s="308"/>
      <c r="J661" s="214"/>
      <c r="K661" s="205" t="str">
        <f>IF($J661="","",VLOOKUP($J661,'Tong hop'!$B$10:$P$19999,2,0))</f>
        <v/>
      </c>
      <c r="L661" s="208" t="str">
        <f>IF($J661="","",VLOOKUP($J661,'Tong hop'!$B$10:$P$19999,3,0))</f>
        <v/>
      </c>
      <c r="M661" s="309"/>
      <c r="N661" s="210">
        <f t="shared" si="2"/>
        <v>0</v>
      </c>
      <c r="O661" s="211"/>
      <c r="P661" s="212" t="str">
        <f>IF($J661="","",VLOOKUP($J661,'Tong hop'!$B$10:$L$19999,10,0))</f>
        <v/>
      </c>
      <c r="Q661" s="213" t="str">
        <f>IF($J661="","",VLOOKUP($J661,'Tong hop'!$B$10:$L$19999,11,0))</f>
        <v/>
      </c>
      <c r="R661" s="214"/>
      <c r="S661" s="214"/>
      <c r="T661" s="214"/>
      <c r="U661" s="214"/>
      <c r="V661" s="214"/>
      <c r="W661" s="214"/>
      <c r="X661" s="214"/>
      <c r="Y661" s="214"/>
      <c r="Z661" s="214"/>
    </row>
    <row r="662" ht="18.75" customHeight="1">
      <c r="A662" s="214"/>
      <c r="B662" s="306"/>
      <c r="C662" s="307"/>
      <c r="D662" s="307"/>
      <c r="E662" s="205" t="str">
        <f>IF($D662="","",VLOOKUP($D662,DMKH!$A$6:$D$20000,2,0))</f>
        <v/>
      </c>
      <c r="F662" s="205" t="str">
        <f>IF($D662="","",VLOOKUP($D662,DMKH!$A$6:$D$20000,3,0))</f>
        <v/>
      </c>
      <c r="G662" s="205" t="str">
        <f>IF($D662="","",VLOOKUP($D662,DMKH!$A$6:$D$20000,4,0))</f>
        <v/>
      </c>
      <c r="H662" s="308"/>
      <c r="I662" s="308"/>
      <c r="J662" s="214"/>
      <c r="K662" s="205" t="str">
        <f>IF($J662="","",VLOOKUP($J662,'Tong hop'!$B$10:$P$19999,2,0))</f>
        <v/>
      </c>
      <c r="L662" s="208" t="str">
        <f>IF($J662="","",VLOOKUP($J662,'Tong hop'!$B$10:$P$19999,3,0))</f>
        <v/>
      </c>
      <c r="M662" s="309"/>
      <c r="N662" s="210">
        <f t="shared" si="2"/>
        <v>0</v>
      </c>
      <c r="O662" s="211"/>
      <c r="P662" s="212" t="str">
        <f>IF($J662="","",VLOOKUP($J662,'Tong hop'!$B$10:$L$19999,10,0))</f>
        <v/>
      </c>
      <c r="Q662" s="213" t="str">
        <f>IF($J662="","",VLOOKUP($J662,'Tong hop'!$B$10:$L$19999,11,0))</f>
        <v/>
      </c>
      <c r="R662" s="214"/>
      <c r="S662" s="214"/>
      <c r="T662" s="214"/>
      <c r="U662" s="214"/>
      <c r="V662" s="214"/>
      <c r="W662" s="214"/>
      <c r="X662" s="214"/>
      <c r="Y662" s="214"/>
      <c r="Z662" s="214"/>
    </row>
    <row r="663" ht="18.75" customHeight="1">
      <c r="A663" s="214"/>
      <c r="B663" s="306"/>
      <c r="C663" s="307"/>
      <c r="D663" s="307"/>
      <c r="E663" s="205" t="str">
        <f>IF($D663="","",VLOOKUP($D663,DMKH!$A$6:$D$20000,2,0))</f>
        <v/>
      </c>
      <c r="F663" s="205" t="str">
        <f>IF($D663="","",VLOOKUP($D663,DMKH!$A$6:$D$20000,3,0))</f>
        <v/>
      </c>
      <c r="G663" s="205" t="str">
        <f>IF($D663="","",VLOOKUP($D663,DMKH!$A$6:$D$20000,4,0))</f>
        <v/>
      </c>
      <c r="H663" s="308"/>
      <c r="I663" s="308"/>
      <c r="J663" s="214"/>
      <c r="K663" s="205" t="str">
        <f>IF($J663="","",VLOOKUP($J663,'Tong hop'!$B$10:$P$19999,2,0))</f>
        <v/>
      </c>
      <c r="L663" s="208" t="str">
        <f>IF($J663="","",VLOOKUP($J663,'Tong hop'!$B$10:$P$19999,3,0))</f>
        <v/>
      </c>
      <c r="M663" s="309"/>
      <c r="N663" s="210">
        <f t="shared" si="2"/>
        <v>0</v>
      </c>
      <c r="O663" s="211"/>
      <c r="P663" s="212" t="str">
        <f>IF($J663="","",VLOOKUP($J663,'Tong hop'!$B$10:$L$19999,10,0))</f>
        <v/>
      </c>
      <c r="Q663" s="213" t="str">
        <f>IF($J663="","",VLOOKUP($J663,'Tong hop'!$B$10:$L$19999,11,0))</f>
        <v/>
      </c>
      <c r="R663" s="214"/>
      <c r="S663" s="214"/>
      <c r="T663" s="214"/>
      <c r="U663" s="214"/>
      <c r="V663" s="214"/>
      <c r="W663" s="214"/>
      <c r="X663" s="214"/>
      <c r="Y663" s="214"/>
      <c r="Z663" s="214"/>
    </row>
    <row r="664" ht="18.75" customHeight="1">
      <c r="A664" s="214"/>
      <c r="B664" s="306"/>
      <c r="C664" s="307"/>
      <c r="D664" s="307"/>
      <c r="E664" s="205" t="str">
        <f>IF($D664="","",VLOOKUP($D664,DMKH!$A$6:$D$20000,2,0))</f>
        <v/>
      </c>
      <c r="F664" s="205" t="str">
        <f>IF($D664="","",VLOOKUP($D664,DMKH!$A$6:$D$20000,3,0))</f>
        <v/>
      </c>
      <c r="G664" s="205" t="str">
        <f>IF($D664="","",VLOOKUP($D664,DMKH!$A$6:$D$20000,4,0))</f>
        <v/>
      </c>
      <c r="H664" s="308"/>
      <c r="I664" s="308"/>
      <c r="J664" s="214"/>
      <c r="K664" s="205" t="str">
        <f>IF($J664="","",VLOOKUP($J664,'Tong hop'!$B$10:$P$19999,2,0))</f>
        <v/>
      </c>
      <c r="L664" s="208" t="str">
        <f>IF($J664="","",VLOOKUP($J664,'Tong hop'!$B$10:$P$19999,3,0))</f>
        <v/>
      </c>
      <c r="M664" s="309"/>
      <c r="N664" s="210">
        <f t="shared" si="2"/>
        <v>0</v>
      </c>
      <c r="O664" s="211"/>
      <c r="P664" s="212" t="str">
        <f>IF($J664="","",VLOOKUP($J664,'Tong hop'!$B$10:$L$19999,10,0))</f>
        <v/>
      </c>
      <c r="Q664" s="213" t="str">
        <f>IF($J664="","",VLOOKUP($J664,'Tong hop'!$B$10:$L$19999,11,0))</f>
        <v/>
      </c>
      <c r="R664" s="214"/>
      <c r="S664" s="214"/>
      <c r="T664" s="214"/>
      <c r="U664" s="214"/>
      <c r="V664" s="214"/>
      <c r="W664" s="214"/>
      <c r="X664" s="214"/>
      <c r="Y664" s="214"/>
      <c r="Z664" s="214"/>
    </row>
    <row r="665" ht="18.75" customHeight="1">
      <c r="A665" s="214"/>
      <c r="B665" s="306"/>
      <c r="C665" s="307"/>
      <c r="D665" s="307"/>
      <c r="E665" s="205" t="str">
        <f>IF($D665="","",VLOOKUP($D665,DMKH!$A$6:$D$20000,2,0))</f>
        <v/>
      </c>
      <c r="F665" s="205" t="str">
        <f>IF($D665="","",VLOOKUP($D665,DMKH!$A$6:$D$20000,3,0))</f>
        <v/>
      </c>
      <c r="G665" s="205" t="str">
        <f>IF($D665="","",VLOOKUP($D665,DMKH!$A$6:$D$20000,4,0))</f>
        <v/>
      </c>
      <c r="H665" s="308"/>
      <c r="I665" s="308"/>
      <c r="J665" s="214"/>
      <c r="K665" s="205" t="str">
        <f>IF($J665="","",VLOOKUP($J665,'Tong hop'!$B$10:$P$19999,2,0))</f>
        <v/>
      </c>
      <c r="L665" s="208" t="str">
        <f>IF($J665="","",VLOOKUP($J665,'Tong hop'!$B$10:$P$19999,3,0))</f>
        <v/>
      </c>
      <c r="M665" s="309"/>
      <c r="N665" s="210">
        <f t="shared" si="2"/>
        <v>0</v>
      </c>
      <c r="O665" s="211"/>
      <c r="P665" s="212" t="str">
        <f>IF($J665="","",VLOOKUP($J665,'Tong hop'!$B$10:$L$19999,10,0))</f>
        <v/>
      </c>
      <c r="Q665" s="213" t="str">
        <f>IF($J665="","",VLOOKUP($J665,'Tong hop'!$B$10:$L$19999,11,0))</f>
        <v/>
      </c>
      <c r="R665" s="214"/>
      <c r="S665" s="214"/>
      <c r="T665" s="214"/>
      <c r="U665" s="214"/>
      <c r="V665" s="214"/>
      <c r="W665" s="214"/>
      <c r="X665" s="214"/>
      <c r="Y665" s="214"/>
      <c r="Z665" s="214"/>
    </row>
    <row r="666" ht="18.75" customHeight="1">
      <c r="A666" s="214"/>
      <c r="B666" s="306"/>
      <c r="C666" s="307"/>
      <c r="D666" s="307"/>
      <c r="E666" s="205" t="str">
        <f>IF($D666="","",VLOOKUP($D666,DMKH!$A$6:$D$20000,2,0))</f>
        <v/>
      </c>
      <c r="F666" s="205" t="str">
        <f>IF($D666="","",VLOOKUP($D666,DMKH!$A$6:$D$20000,3,0))</f>
        <v/>
      </c>
      <c r="G666" s="205" t="str">
        <f>IF($D666="","",VLOOKUP($D666,DMKH!$A$6:$D$20000,4,0))</f>
        <v/>
      </c>
      <c r="H666" s="308"/>
      <c r="I666" s="308"/>
      <c r="J666" s="214"/>
      <c r="K666" s="205" t="str">
        <f>IF($J666="","",VLOOKUP($J666,'Tong hop'!$B$10:$P$19999,2,0))</f>
        <v/>
      </c>
      <c r="L666" s="208" t="str">
        <f>IF($J666="","",VLOOKUP($J666,'Tong hop'!$B$10:$P$19999,3,0))</f>
        <v/>
      </c>
      <c r="M666" s="309"/>
      <c r="N666" s="210">
        <f t="shared" si="2"/>
        <v>0</v>
      </c>
      <c r="O666" s="211"/>
      <c r="P666" s="212" t="str">
        <f>IF($J666="","",VLOOKUP($J666,'Tong hop'!$B$10:$L$19999,10,0))</f>
        <v/>
      </c>
      <c r="Q666" s="213" t="str">
        <f>IF($J666="","",VLOOKUP($J666,'Tong hop'!$B$10:$L$19999,11,0))</f>
        <v/>
      </c>
      <c r="R666" s="214"/>
      <c r="S666" s="214"/>
      <c r="T666" s="214"/>
      <c r="U666" s="214"/>
      <c r="V666" s="214"/>
      <c r="W666" s="214"/>
      <c r="X666" s="214"/>
      <c r="Y666" s="214"/>
      <c r="Z666" s="214"/>
    </row>
    <row r="667" ht="18.75" customHeight="1">
      <c r="A667" s="214"/>
      <c r="B667" s="306"/>
      <c r="C667" s="307"/>
      <c r="D667" s="307"/>
      <c r="E667" s="205" t="str">
        <f>IF($D667="","",VLOOKUP($D667,DMKH!$A$6:$D$20000,2,0))</f>
        <v/>
      </c>
      <c r="F667" s="205" t="str">
        <f>IF($D667="","",VLOOKUP($D667,DMKH!$A$6:$D$20000,3,0))</f>
        <v/>
      </c>
      <c r="G667" s="205" t="str">
        <f>IF($D667="","",VLOOKUP($D667,DMKH!$A$6:$D$20000,4,0))</f>
        <v/>
      </c>
      <c r="H667" s="308"/>
      <c r="I667" s="308"/>
      <c r="J667" s="214"/>
      <c r="K667" s="205" t="str">
        <f>IF($J667="","",VLOOKUP($J667,'Tong hop'!$B$10:$P$19999,2,0))</f>
        <v/>
      </c>
      <c r="L667" s="208" t="str">
        <f>IF($J667="","",VLOOKUP($J667,'Tong hop'!$B$10:$P$19999,3,0))</f>
        <v/>
      </c>
      <c r="M667" s="309"/>
      <c r="N667" s="210">
        <f t="shared" si="2"/>
        <v>0</v>
      </c>
      <c r="O667" s="211"/>
      <c r="P667" s="212" t="str">
        <f>IF($J667="","",VLOOKUP($J667,'Tong hop'!$B$10:$L$19999,10,0))</f>
        <v/>
      </c>
      <c r="Q667" s="213" t="str">
        <f>IF($J667="","",VLOOKUP($J667,'Tong hop'!$B$10:$L$19999,11,0))</f>
        <v/>
      </c>
      <c r="R667" s="214"/>
      <c r="S667" s="214"/>
      <c r="T667" s="214"/>
      <c r="U667" s="214"/>
      <c r="V667" s="214"/>
      <c r="W667" s="214"/>
      <c r="X667" s="214"/>
      <c r="Y667" s="214"/>
      <c r="Z667" s="214"/>
    </row>
    <row r="668" ht="18.75" customHeight="1">
      <c r="A668" s="214"/>
      <c r="B668" s="306"/>
      <c r="C668" s="307"/>
      <c r="D668" s="307"/>
      <c r="E668" s="205" t="str">
        <f>IF($D668="","",VLOOKUP($D668,DMKH!$A$6:$D$20000,2,0))</f>
        <v/>
      </c>
      <c r="F668" s="205" t="str">
        <f>IF($D668="","",VLOOKUP($D668,DMKH!$A$6:$D$20000,3,0))</f>
        <v/>
      </c>
      <c r="G668" s="205" t="str">
        <f>IF($D668="","",VLOOKUP($D668,DMKH!$A$6:$D$20000,4,0))</f>
        <v/>
      </c>
      <c r="H668" s="308"/>
      <c r="I668" s="308"/>
      <c r="J668" s="214"/>
      <c r="K668" s="205" t="str">
        <f>IF($J668="","",VLOOKUP($J668,'Tong hop'!$B$10:$P$19999,2,0))</f>
        <v/>
      </c>
      <c r="L668" s="208" t="str">
        <f>IF($J668="","",VLOOKUP($J668,'Tong hop'!$B$10:$P$19999,3,0))</f>
        <v/>
      </c>
      <c r="M668" s="309"/>
      <c r="N668" s="210">
        <f t="shared" si="2"/>
        <v>0</v>
      </c>
      <c r="O668" s="211"/>
      <c r="P668" s="212" t="str">
        <f>IF($J668="","",VLOOKUP($J668,'Tong hop'!$B$10:$L$19999,10,0))</f>
        <v/>
      </c>
      <c r="Q668" s="213" t="str">
        <f>IF($J668="","",VLOOKUP($J668,'Tong hop'!$B$10:$L$19999,11,0))</f>
        <v/>
      </c>
      <c r="R668" s="214"/>
      <c r="S668" s="214"/>
      <c r="T668" s="214"/>
      <c r="U668" s="214"/>
      <c r="V668" s="214"/>
      <c r="W668" s="214"/>
      <c r="X668" s="214"/>
      <c r="Y668" s="214"/>
      <c r="Z668" s="214"/>
    </row>
    <row r="669" ht="18.75" customHeight="1">
      <c r="A669" s="214"/>
      <c r="B669" s="306"/>
      <c r="C669" s="307"/>
      <c r="D669" s="307"/>
      <c r="E669" s="205" t="str">
        <f>IF($D669="","",VLOOKUP($D669,DMKH!$A$6:$D$20000,2,0))</f>
        <v/>
      </c>
      <c r="F669" s="205" t="str">
        <f>IF($D669="","",VLOOKUP($D669,DMKH!$A$6:$D$20000,3,0))</f>
        <v/>
      </c>
      <c r="G669" s="205" t="str">
        <f>IF($D669="","",VLOOKUP($D669,DMKH!$A$6:$D$20000,4,0))</f>
        <v/>
      </c>
      <c r="H669" s="308"/>
      <c r="I669" s="308"/>
      <c r="J669" s="214"/>
      <c r="K669" s="205" t="str">
        <f>IF($J669="","",VLOOKUP($J669,'Tong hop'!$B$10:$P$19999,2,0))</f>
        <v/>
      </c>
      <c r="L669" s="208" t="str">
        <f>IF($J669="","",VLOOKUP($J669,'Tong hop'!$B$10:$P$19999,3,0))</f>
        <v/>
      </c>
      <c r="M669" s="309"/>
      <c r="N669" s="210">
        <f t="shared" si="2"/>
        <v>0</v>
      </c>
      <c r="O669" s="211"/>
      <c r="P669" s="212" t="str">
        <f>IF($J669="","",VLOOKUP($J669,'Tong hop'!$B$10:$L$19999,10,0))</f>
        <v/>
      </c>
      <c r="Q669" s="213" t="str">
        <f>IF($J669="","",VLOOKUP($J669,'Tong hop'!$B$10:$L$19999,11,0))</f>
        <v/>
      </c>
      <c r="R669" s="214"/>
      <c r="S669" s="214"/>
      <c r="T669" s="214"/>
      <c r="U669" s="214"/>
      <c r="V669" s="214"/>
      <c r="W669" s="214"/>
      <c r="X669" s="214"/>
      <c r="Y669" s="214"/>
      <c r="Z669" s="214"/>
    </row>
    <row r="670" ht="18.75" customHeight="1">
      <c r="A670" s="214"/>
      <c r="B670" s="306"/>
      <c r="C670" s="307"/>
      <c r="D670" s="307"/>
      <c r="E670" s="205" t="str">
        <f>IF($D670="","",VLOOKUP($D670,DMKH!$A$6:$D$20000,2,0))</f>
        <v/>
      </c>
      <c r="F670" s="205" t="str">
        <f>IF($D670="","",VLOOKUP($D670,DMKH!$A$6:$D$20000,3,0))</f>
        <v/>
      </c>
      <c r="G670" s="205" t="str">
        <f>IF($D670="","",VLOOKUP($D670,DMKH!$A$6:$D$20000,4,0))</f>
        <v/>
      </c>
      <c r="H670" s="308"/>
      <c r="I670" s="308"/>
      <c r="J670" s="214"/>
      <c r="K670" s="205" t="str">
        <f>IF($J670="","",VLOOKUP($J670,'Tong hop'!$B$10:$P$19999,2,0))</f>
        <v/>
      </c>
      <c r="L670" s="208" t="str">
        <f>IF($J670="","",VLOOKUP($J670,'Tong hop'!$B$10:$P$19999,3,0))</f>
        <v/>
      </c>
      <c r="M670" s="309"/>
      <c r="N670" s="210">
        <f t="shared" si="2"/>
        <v>0</v>
      </c>
      <c r="O670" s="211"/>
      <c r="P670" s="212" t="str">
        <f>IF($J670="","",VLOOKUP($J670,'Tong hop'!$B$10:$L$19999,10,0))</f>
        <v/>
      </c>
      <c r="Q670" s="213" t="str">
        <f>IF($J670="","",VLOOKUP($J670,'Tong hop'!$B$10:$L$19999,11,0))</f>
        <v/>
      </c>
      <c r="R670" s="214"/>
      <c r="S670" s="214"/>
      <c r="T670" s="214"/>
      <c r="U670" s="214"/>
      <c r="V670" s="214"/>
      <c r="W670" s="214"/>
      <c r="X670" s="214"/>
      <c r="Y670" s="214"/>
      <c r="Z670" s="214"/>
    </row>
    <row r="671" ht="18.75" customHeight="1">
      <c r="A671" s="214"/>
      <c r="B671" s="306"/>
      <c r="C671" s="307"/>
      <c r="D671" s="307"/>
      <c r="E671" s="205" t="str">
        <f>IF($D671="","",VLOOKUP($D671,DMKH!$A$6:$D$20000,2,0))</f>
        <v/>
      </c>
      <c r="F671" s="205" t="str">
        <f>IF($D671="","",VLOOKUP($D671,DMKH!$A$6:$D$20000,3,0))</f>
        <v/>
      </c>
      <c r="G671" s="205" t="str">
        <f>IF($D671="","",VLOOKUP($D671,DMKH!$A$6:$D$20000,4,0))</f>
        <v/>
      </c>
      <c r="H671" s="308"/>
      <c r="I671" s="308"/>
      <c r="J671" s="214"/>
      <c r="K671" s="205" t="str">
        <f>IF($J671="","",VLOOKUP($J671,'Tong hop'!$B$10:$P$19999,2,0))</f>
        <v/>
      </c>
      <c r="L671" s="208" t="str">
        <f>IF($J671="","",VLOOKUP($J671,'Tong hop'!$B$10:$P$19999,3,0))</f>
        <v/>
      </c>
      <c r="M671" s="309"/>
      <c r="N671" s="210">
        <f t="shared" si="2"/>
        <v>0</v>
      </c>
      <c r="O671" s="211"/>
      <c r="P671" s="212" t="str">
        <f>IF($J671="","",VLOOKUP($J671,'Tong hop'!$B$10:$L$19999,10,0))</f>
        <v/>
      </c>
      <c r="Q671" s="213" t="str">
        <f>IF($J671="","",VLOOKUP($J671,'Tong hop'!$B$10:$L$19999,11,0))</f>
        <v/>
      </c>
      <c r="R671" s="214"/>
      <c r="S671" s="214"/>
      <c r="T671" s="214"/>
      <c r="U671" s="214"/>
      <c r="V671" s="214"/>
      <c r="W671" s="214"/>
      <c r="X671" s="214"/>
      <c r="Y671" s="214"/>
      <c r="Z671" s="214"/>
    </row>
    <row r="672" ht="18.75" customHeight="1">
      <c r="A672" s="214"/>
      <c r="B672" s="306"/>
      <c r="C672" s="307"/>
      <c r="D672" s="307"/>
      <c r="E672" s="205" t="str">
        <f>IF($D672="","",VLOOKUP($D672,DMKH!$A$6:$D$20000,2,0))</f>
        <v/>
      </c>
      <c r="F672" s="205" t="str">
        <f>IF($D672="","",VLOOKUP($D672,DMKH!$A$6:$D$20000,3,0))</f>
        <v/>
      </c>
      <c r="G672" s="205" t="str">
        <f>IF($D672="","",VLOOKUP($D672,DMKH!$A$6:$D$20000,4,0))</f>
        <v/>
      </c>
      <c r="H672" s="308"/>
      <c r="I672" s="308"/>
      <c r="J672" s="214"/>
      <c r="K672" s="205" t="str">
        <f>IF($J672="","",VLOOKUP($J672,'Tong hop'!$B$10:$P$19999,2,0))</f>
        <v/>
      </c>
      <c r="L672" s="208" t="str">
        <f>IF($J672="","",VLOOKUP($J672,'Tong hop'!$B$10:$P$19999,3,0))</f>
        <v/>
      </c>
      <c r="M672" s="309"/>
      <c r="N672" s="210">
        <f t="shared" si="2"/>
        <v>0</v>
      </c>
      <c r="O672" s="211"/>
      <c r="P672" s="212" t="str">
        <f>IF($J672="","",VLOOKUP($J672,'Tong hop'!$B$10:$L$19999,10,0))</f>
        <v/>
      </c>
      <c r="Q672" s="213" t="str">
        <f>IF($J672="","",VLOOKUP($J672,'Tong hop'!$B$10:$L$19999,11,0))</f>
        <v/>
      </c>
      <c r="R672" s="214"/>
      <c r="S672" s="214"/>
      <c r="T672" s="214"/>
      <c r="U672" s="214"/>
      <c r="V672" s="214"/>
      <c r="W672" s="214"/>
      <c r="X672" s="214"/>
      <c r="Y672" s="214"/>
      <c r="Z672" s="214"/>
    </row>
    <row r="673" ht="18.75" customHeight="1">
      <c r="A673" s="214"/>
      <c r="B673" s="306"/>
      <c r="C673" s="307"/>
      <c r="D673" s="307"/>
      <c r="E673" s="205" t="str">
        <f>IF($D673="","",VLOOKUP($D673,DMKH!$A$6:$D$20000,2,0))</f>
        <v/>
      </c>
      <c r="F673" s="205" t="str">
        <f>IF($D673="","",VLOOKUP($D673,DMKH!$A$6:$D$20000,3,0))</f>
        <v/>
      </c>
      <c r="G673" s="205" t="str">
        <f>IF($D673="","",VLOOKUP($D673,DMKH!$A$6:$D$20000,4,0))</f>
        <v/>
      </c>
      <c r="H673" s="308"/>
      <c r="I673" s="308"/>
      <c r="J673" s="214"/>
      <c r="K673" s="205" t="str">
        <f>IF($J673="","",VLOOKUP($J673,'Tong hop'!$B$10:$P$19999,2,0))</f>
        <v/>
      </c>
      <c r="L673" s="208" t="str">
        <f>IF($J673="","",VLOOKUP($J673,'Tong hop'!$B$10:$P$19999,3,0))</f>
        <v/>
      </c>
      <c r="M673" s="309"/>
      <c r="N673" s="210">
        <f t="shared" si="2"/>
        <v>0</v>
      </c>
      <c r="O673" s="211"/>
      <c r="P673" s="212" t="str">
        <f>IF($J673="","",VLOOKUP($J673,'Tong hop'!$B$10:$L$19999,10,0))</f>
        <v/>
      </c>
      <c r="Q673" s="213" t="str">
        <f>IF($J673="","",VLOOKUP($J673,'Tong hop'!$B$10:$L$19999,11,0))</f>
        <v/>
      </c>
      <c r="R673" s="214"/>
      <c r="S673" s="214"/>
      <c r="T673" s="214"/>
      <c r="U673" s="214"/>
      <c r="V673" s="214"/>
      <c r="W673" s="214"/>
      <c r="X673" s="214"/>
      <c r="Y673" s="214"/>
      <c r="Z673" s="214"/>
    </row>
    <row r="674" ht="18.75" customHeight="1">
      <c r="A674" s="214"/>
      <c r="B674" s="306"/>
      <c r="C674" s="307"/>
      <c r="D674" s="307"/>
      <c r="E674" s="205" t="str">
        <f>IF($D674="","",VLOOKUP($D674,DMKH!$A$6:$D$20000,2,0))</f>
        <v/>
      </c>
      <c r="F674" s="205" t="str">
        <f>IF($D674="","",VLOOKUP($D674,DMKH!$A$6:$D$20000,3,0))</f>
        <v/>
      </c>
      <c r="G674" s="205" t="str">
        <f>IF($D674="","",VLOOKUP($D674,DMKH!$A$6:$D$20000,4,0))</f>
        <v/>
      </c>
      <c r="H674" s="308"/>
      <c r="I674" s="308"/>
      <c r="J674" s="214"/>
      <c r="K674" s="205" t="str">
        <f>IF($J674="","",VLOOKUP($J674,'Tong hop'!$B$10:$P$19999,2,0))</f>
        <v/>
      </c>
      <c r="L674" s="208" t="str">
        <f>IF($J674="","",VLOOKUP($J674,'Tong hop'!$B$10:$P$19999,3,0))</f>
        <v/>
      </c>
      <c r="M674" s="309"/>
      <c r="N674" s="210">
        <f t="shared" si="2"/>
        <v>0</v>
      </c>
      <c r="O674" s="211"/>
      <c r="P674" s="212" t="str">
        <f>IF($J674="","",VLOOKUP($J674,'Tong hop'!$B$10:$L$19999,10,0))</f>
        <v/>
      </c>
      <c r="Q674" s="213" t="str">
        <f>IF($J674="","",VLOOKUP($J674,'Tong hop'!$B$10:$L$19999,11,0))</f>
        <v/>
      </c>
      <c r="R674" s="214"/>
      <c r="S674" s="214"/>
      <c r="T674" s="214"/>
      <c r="U674" s="214"/>
      <c r="V674" s="214"/>
      <c r="W674" s="214"/>
      <c r="X674" s="214"/>
      <c r="Y674" s="214"/>
      <c r="Z674" s="214"/>
    </row>
    <row r="675" ht="18.75" customHeight="1">
      <c r="A675" s="214"/>
      <c r="B675" s="306"/>
      <c r="C675" s="307"/>
      <c r="D675" s="307"/>
      <c r="E675" s="205" t="str">
        <f>IF($D675="","",VLOOKUP($D675,DMKH!$A$6:$D$20000,2,0))</f>
        <v/>
      </c>
      <c r="F675" s="205" t="str">
        <f>IF($D675="","",VLOOKUP($D675,DMKH!$A$6:$D$20000,3,0))</f>
        <v/>
      </c>
      <c r="G675" s="205" t="str">
        <f>IF($D675="","",VLOOKUP($D675,DMKH!$A$6:$D$20000,4,0))</f>
        <v/>
      </c>
      <c r="H675" s="308"/>
      <c r="I675" s="308"/>
      <c r="J675" s="214"/>
      <c r="K675" s="205" t="str">
        <f>IF($J675="","",VLOOKUP($J675,'Tong hop'!$B$10:$P$19999,2,0))</f>
        <v/>
      </c>
      <c r="L675" s="208" t="str">
        <f>IF($J675="","",VLOOKUP($J675,'Tong hop'!$B$10:$P$19999,3,0))</f>
        <v/>
      </c>
      <c r="M675" s="309"/>
      <c r="N675" s="210">
        <f t="shared" si="2"/>
        <v>0</v>
      </c>
      <c r="O675" s="211"/>
      <c r="P675" s="212" t="str">
        <f>IF($J675="","",VLOOKUP($J675,'Tong hop'!$B$10:$L$19999,10,0))</f>
        <v/>
      </c>
      <c r="Q675" s="213" t="str">
        <f>IF($J675="","",VLOOKUP($J675,'Tong hop'!$B$10:$L$19999,11,0))</f>
        <v/>
      </c>
      <c r="R675" s="214"/>
      <c r="S675" s="214"/>
      <c r="T675" s="214"/>
      <c r="U675" s="214"/>
      <c r="V675" s="214"/>
      <c r="W675" s="214"/>
      <c r="X675" s="214"/>
      <c r="Y675" s="214"/>
      <c r="Z675" s="214"/>
    </row>
    <row r="676" ht="18.75" customHeight="1">
      <c r="A676" s="214"/>
      <c r="B676" s="306"/>
      <c r="C676" s="307"/>
      <c r="D676" s="307"/>
      <c r="E676" s="205" t="str">
        <f>IF($D676="","",VLOOKUP($D676,DMKH!$A$6:$D$20000,2,0))</f>
        <v/>
      </c>
      <c r="F676" s="205" t="str">
        <f>IF($D676="","",VLOOKUP($D676,DMKH!$A$6:$D$20000,3,0))</f>
        <v/>
      </c>
      <c r="G676" s="205" t="str">
        <f>IF($D676="","",VLOOKUP($D676,DMKH!$A$6:$D$20000,4,0))</f>
        <v/>
      </c>
      <c r="H676" s="308"/>
      <c r="I676" s="308"/>
      <c r="J676" s="214"/>
      <c r="K676" s="205" t="str">
        <f>IF($J676="","",VLOOKUP($J676,'Tong hop'!$B$10:$P$19999,2,0))</f>
        <v/>
      </c>
      <c r="L676" s="208" t="str">
        <f>IF($J676="","",VLOOKUP($J676,'Tong hop'!$B$10:$P$19999,3,0))</f>
        <v/>
      </c>
      <c r="M676" s="309"/>
      <c r="N676" s="210">
        <f t="shared" si="2"/>
        <v>0</v>
      </c>
      <c r="O676" s="211"/>
      <c r="P676" s="212" t="str">
        <f>IF($J676="","",VLOOKUP($J676,'Tong hop'!$B$10:$L$19999,10,0))</f>
        <v/>
      </c>
      <c r="Q676" s="213" t="str">
        <f>IF($J676="","",VLOOKUP($J676,'Tong hop'!$B$10:$L$19999,11,0))</f>
        <v/>
      </c>
      <c r="R676" s="214"/>
      <c r="S676" s="214"/>
      <c r="T676" s="214"/>
      <c r="U676" s="214"/>
      <c r="V676" s="214"/>
      <c r="W676" s="214"/>
      <c r="X676" s="214"/>
      <c r="Y676" s="214"/>
      <c r="Z676" s="214"/>
    </row>
    <row r="677" ht="18.75" customHeight="1">
      <c r="A677" s="214"/>
      <c r="B677" s="306"/>
      <c r="C677" s="307"/>
      <c r="D677" s="307"/>
      <c r="E677" s="205" t="str">
        <f>IF($D677="","",VLOOKUP($D677,DMKH!$A$6:$D$20000,2,0))</f>
        <v/>
      </c>
      <c r="F677" s="205" t="str">
        <f>IF($D677="","",VLOOKUP($D677,DMKH!$A$6:$D$20000,3,0))</f>
        <v/>
      </c>
      <c r="G677" s="205" t="str">
        <f>IF($D677="","",VLOOKUP($D677,DMKH!$A$6:$D$20000,4,0))</f>
        <v/>
      </c>
      <c r="H677" s="308"/>
      <c r="I677" s="308"/>
      <c r="J677" s="214"/>
      <c r="K677" s="205" t="str">
        <f>IF($J677="","",VLOOKUP($J677,'Tong hop'!$B$10:$P$19999,2,0))</f>
        <v/>
      </c>
      <c r="L677" s="208" t="str">
        <f>IF($J677="","",VLOOKUP($J677,'Tong hop'!$B$10:$P$19999,3,0))</f>
        <v/>
      </c>
      <c r="M677" s="309"/>
      <c r="N677" s="210">
        <f t="shared" si="2"/>
        <v>0</v>
      </c>
      <c r="O677" s="211"/>
      <c r="P677" s="212" t="str">
        <f>IF($J677="","",VLOOKUP($J677,'Tong hop'!$B$10:$L$19999,10,0))</f>
        <v/>
      </c>
      <c r="Q677" s="213" t="str">
        <f>IF($J677="","",VLOOKUP($J677,'Tong hop'!$B$10:$L$19999,11,0))</f>
        <v/>
      </c>
      <c r="R677" s="214"/>
      <c r="S677" s="214"/>
      <c r="T677" s="214"/>
      <c r="U677" s="214"/>
      <c r="V677" s="214"/>
      <c r="W677" s="214"/>
      <c r="X677" s="214"/>
      <c r="Y677" s="214"/>
      <c r="Z677" s="214"/>
    </row>
    <row r="678" ht="18.75" customHeight="1">
      <c r="A678" s="214"/>
      <c r="B678" s="306"/>
      <c r="C678" s="307"/>
      <c r="D678" s="307"/>
      <c r="E678" s="205" t="str">
        <f>IF($D678="","",VLOOKUP($D678,DMKH!$A$6:$D$20000,2,0))</f>
        <v/>
      </c>
      <c r="F678" s="205" t="str">
        <f>IF($D678="","",VLOOKUP($D678,DMKH!$A$6:$D$20000,3,0))</f>
        <v/>
      </c>
      <c r="G678" s="205" t="str">
        <f>IF($D678="","",VLOOKUP($D678,DMKH!$A$6:$D$20000,4,0))</f>
        <v/>
      </c>
      <c r="H678" s="308"/>
      <c r="I678" s="308"/>
      <c r="J678" s="214"/>
      <c r="K678" s="205" t="str">
        <f>IF($J678="","",VLOOKUP($J678,'Tong hop'!$B$10:$P$19999,2,0))</f>
        <v/>
      </c>
      <c r="L678" s="208" t="str">
        <f>IF($J678="","",VLOOKUP($J678,'Tong hop'!$B$10:$P$19999,3,0))</f>
        <v/>
      </c>
      <c r="M678" s="309"/>
      <c r="N678" s="210">
        <f t="shared" si="2"/>
        <v>0</v>
      </c>
      <c r="O678" s="211"/>
      <c r="P678" s="212" t="str">
        <f>IF($J678="","",VLOOKUP($J678,'Tong hop'!$B$10:$L$19999,10,0))</f>
        <v/>
      </c>
      <c r="Q678" s="213" t="str">
        <f>IF($J678="","",VLOOKUP($J678,'Tong hop'!$B$10:$L$19999,11,0))</f>
        <v/>
      </c>
      <c r="R678" s="214"/>
      <c r="S678" s="214"/>
      <c r="T678" s="214"/>
      <c r="U678" s="214"/>
      <c r="V678" s="214"/>
      <c r="W678" s="214"/>
      <c r="X678" s="214"/>
      <c r="Y678" s="214"/>
      <c r="Z678" s="214"/>
    </row>
    <row r="679" ht="18.75" customHeight="1">
      <c r="A679" s="214"/>
      <c r="B679" s="306"/>
      <c r="C679" s="307"/>
      <c r="D679" s="307"/>
      <c r="E679" s="205" t="str">
        <f>IF($D679="","",VLOOKUP($D679,DMKH!$A$6:$D$20000,2,0))</f>
        <v/>
      </c>
      <c r="F679" s="205" t="str">
        <f>IF($D679="","",VLOOKUP($D679,DMKH!$A$6:$D$20000,3,0))</f>
        <v/>
      </c>
      <c r="G679" s="205" t="str">
        <f>IF($D679="","",VLOOKUP($D679,DMKH!$A$6:$D$20000,4,0))</f>
        <v/>
      </c>
      <c r="H679" s="308"/>
      <c r="I679" s="308"/>
      <c r="J679" s="214"/>
      <c r="K679" s="205" t="str">
        <f>IF($J679="","",VLOOKUP($J679,'Tong hop'!$B$10:$P$19999,2,0))</f>
        <v/>
      </c>
      <c r="L679" s="208" t="str">
        <f>IF($J679="","",VLOOKUP($J679,'Tong hop'!$B$10:$P$19999,3,0))</f>
        <v/>
      </c>
      <c r="M679" s="309"/>
      <c r="N679" s="210">
        <f t="shared" si="2"/>
        <v>0</v>
      </c>
      <c r="O679" s="211"/>
      <c r="P679" s="212" t="str">
        <f>IF($J679="","",VLOOKUP($J679,'Tong hop'!$B$10:$L$19999,10,0))</f>
        <v/>
      </c>
      <c r="Q679" s="213" t="str">
        <f>IF($J679="","",VLOOKUP($J679,'Tong hop'!$B$10:$L$19999,11,0))</f>
        <v/>
      </c>
      <c r="R679" s="214"/>
      <c r="S679" s="214"/>
      <c r="T679" s="214"/>
      <c r="U679" s="214"/>
      <c r="V679" s="214"/>
      <c r="W679" s="214"/>
      <c r="X679" s="214"/>
      <c r="Y679" s="214"/>
      <c r="Z679" s="214"/>
    </row>
    <row r="680" ht="18.75" customHeight="1">
      <c r="A680" s="214"/>
      <c r="B680" s="306"/>
      <c r="C680" s="307"/>
      <c r="D680" s="307"/>
      <c r="E680" s="205" t="str">
        <f>IF($D680="","",VLOOKUP($D680,DMKH!$A$6:$D$20000,2,0))</f>
        <v/>
      </c>
      <c r="F680" s="205" t="str">
        <f>IF($D680="","",VLOOKUP($D680,DMKH!$A$6:$D$20000,3,0))</f>
        <v/>
      </c>
      <c r="G680" s="205" t="str">
        <f>IF($D680="","",VLOOKUP($D680,DMKH!$A$6:$D$20000,4,0))</f>
        <v/>
      </c>
      <c r="H680" s="308"/>
      <c r="I680" s="308"/>
      <c r="J680" s="214"/>
      <c r="K680" s="205" t="str">
        <f>IF($J680="","",VLOOKUP($J680,'Tong hop'!$B$10:$P$19999,2,0))</f>
        <v/>
      </c>
      <c r="L680" s="208" t="str">
        <f>IF($J680="","",VLOOKUP($J680,'Tong hop'!$B$10:$P$19999,3,0))</f>
        <v/>
      </c>
      <c r="M680" s="309"/>
      <c r="N680" s="210">
        <f t="shared" si="2"/>
        <v>0</v>
      </c>
      <c r="O680" s="211"/>
      <c r="P680" s="212" t="str">
        <f>IF($J680="","",VLOOKUP($J680,'Tong hop'!$B$10:$L$19999,10,0))</f>
        <v/>
      </c>
      <c r="Q680" s="213" t="str">
        <f>IF($J680="","",VLOOKUP($J680,'Tong hop'!$B$10:$L$19999,11,0))</f>
        <v/>
      </c>
      <c r="R680" s="214"/>
      <c r="S680" s="214"/>
      <c r="T680" s="214"/>
      <c r="U680" s="214"/>
      <c r="V680" s="214"/>
      <c r="W680" s="214"/>
      <c r="X680" s="214"/>
      <c r="Y680" s="214"/>
      <c r="Z680" s="214"/>
    </row>
    <row r="681" ht="18.75" customHeight="1">
      <c r="A681" s="214"/>
      <c r="B681" s="306"/>
      <c r="C681" s="307"/>
      <c r="D681" s="307"/>
      <c r="E681" s="205" t="str">
        <f>IF($D681="","",VLOOKUP($D681,DMKH!$A$6:$D$20000,2,0))</f>
        <v/>
      </c>
      <c r="F681" s="205" t="str">
        <f>IF($D681="","",VLOOKUP($D681,DMKH!$A$6:$D$20000,3,0))</f>
        <v/>
      </c>
      <c r="G681" s="205" t="str">
        <f>IF($D681="","",VLOOKUP($D681,DMKH!$A$6:$D$20000,4,0))</f>
        <v/>
      </c>
      <c r="H681" s="308"/>
      <c r="I681" s="308"/>
      <c r="J681" s="214"/>
      <c r="K681" s="205" t="str">
        <f>IF($J681="","",VLOOKUP($J681,'Tong hop'!$B$10:$P$19999,2,0))</f>
        <v/>
      </c>
      <c r="L681" s="208" t="str">
        <f>IF($J681="","",VLOOKUP($J681,'Tong hop'!$B$10:$P$19999,3,0))</f>
        <v/>
      </c>
      <c r="M681" s="309"/>
      <c r="N681" s="210">
        <f t="shared" si="2"/>
        <v>0</v>
      </c>
      <c r="O681" s="211"/>
      <c r="P681" s="212" t="str">
        <f>IF($J681="","",VLOOKUP($J681,'Tong hop'!$B$10:$L$19999,10,0))</f>
        <v/>
      </c>
      <c r="Q681" s="213" t="str">
        <f>IF($J681="","",VLOOKUP($J681,'Tong hop'!$B$10:$L$19999,11,0))</f>
        <v/>
      </c>
      <c r="R681" s="214"/>
      <c r="S681" s="214"/>
      <c r="T681" s="214"/>
      <c r="U681" s="214"/>
      <c r="V681" s="214"/>
      <c r="W681" s="214"/>
      <c r="X681" s="214"/>
      <c r="Y681" s="214"/>
      <c r="Z681" s="214"/>
    </row>
    <row r="682" ht="18.75" customHeight="1">
      <c r="A682" s="214"/>
      <c r="B682" s="306"/>
      <c r="C682" s="307"/>
      <c r="D682" s="307"/>
      <c r="E682" s="205" t="str">
        <f>IF($D682="","",VLOOKUP($D682,DMKH!$A$6:$D$20000,2,0))</f>
        <v/>
      </c>
      <c r="F682" s="205" t="str">
        <f>IF($D682="","",VLOOKUP($D682,DMKH!$A$6:$D$20000,3,0))</f>
        <v/>
      </c>
      <c r="G682" s="205" t="str">
        <f>IF($D682="","",VLOOKUP($D682,DMKH!$A$6:$D$20000,4,0))</f>
        <v/>
      </c>
      <c r="H682" s="308"/>
      <c r="I682" s="308"/>
      <c r="J682" s="214"/>
      <c r="K682" s="205" t="str">
        <f>IF($J682="","",VLOOKUP($J682,'Tong hop'!$B$10:$P$19999,2,0))</f>
        <v/>
      </c>
      <c r="L682" s="208" t="str">
        <f>IF($J682="","",VLOOKUP($J682,'Tong hop'!$B$10:$P$19999,3,0))</f>
        <v/>
      </c>
      <c r="M682" s="309"/>
      <c r="N682" s="210">
        <f t="shared" si="2"/>
        <v>0</v>
      </c>
      <c r="O682" s="211"/>
      <c r="P682" s="212" t="str">
        <f>IF($J682="","",VLOOKUP($J682,'Tong hop'!$B$10:$L$19999,10,0))</f>
        <v/>
      </c>
      <c r="Q682" s="213" t="str">
        <f>IF($J682="","",VLOOKUP($J682,'Tong hop'!$B$10:$L$19999,11,0))</f>
        <v/>
      </c>
      <c r="R682" s="214"/>
      <c r="S682" s="214"/>
      <c r="T682" s="214"/>
      <c r="U682" s="214"/>
      <c r="V682" s="214"/>
      <c r="W682" s="214"/>
      <c r="X682" s="214"/>
      <c r="Y682" s="214"/>
      <c r="Z682" s="214"/>
    </row>
    <row r="683" ht="18.75" customHeight="1">
      <c r="A683" s="214"/>
      <c r="B683" s="306"/>
      <c r="C683" s="307"/>
      <c r="D683" s="307"/>
      <c r="E683" s="205" t="str">
        <f>IF($D683="","",VLOOKUP($D683,DMKH!$A$6:$D$20000,2,0))</f>
        <v/>
      </c>
      <c r="F683" s="205" t="str">
        <f>IF($D683="","",VLOOKUP($D683,DMKH!$A$6:$D$20000,3,0))</f>
        <v/>
      </c>
      <c r="G683" s="205" t="str">
        <f>IF($D683="","",VLOOKUP($D683,DMKH!$A$6:$D$20000,4,0))</f>
        <v/>
      </c>
      <c r="H683" s="308"/>
      <c r="I683" s="308"/>
      <c r="J683" s="214"/>
      <c r="K683" s="205" t="str">
        <f>IF($J683="","",VLOOKUP($J683,'Tong hop'!$B$10:$P$19999,2,0))</f>
        <v/>
      </c>
      <c r="L683" s="208" t="str">
        <f>IF($J683="","",VLOOKUP($J683,'Tong hop'!$B$10:$P$19999,3,0))</f>
        <v/>
      </c>
      <c r="M683" s="309"/>
      <c r="N683" s="210">
        <f t="shared" si="2"/>
        <v>0</v>
      </c>
      <c r="O683" s="211"/>
      <c r="P683" s="212" t="str">
        <f>IF($J683="","",VLOOKUP($J683,'Tong hop'!$B$10:$L$19999,10,0))</f>
        <v/>
      </c>
      <c r="Q683" s="213" t="str">
        <f>IF($J683="","",VLOOKUP($J683,'Tong hop'!$B$10:$L$19999,11,0))</f>
        <v/>
      </c>
      <c r="R683" s="214"/>
      <c r="S683" s="214"/>
      <c r="T683" s="214"/>
      <c r="U683" s="214"/>
      <c r="V683" s="214"/>
      <c r="W683" s="214"/>
      <c r="X683" s="214"/>
      <c r="Y683" s="214"/>
      <c r="Z683" s="214"/>
    </row>
    <row r="684" ht="18.75" customHeight="1">
      <c r="A684" s="214"/>
      <c r="B684" s="306"/>
      <c r="C684" s="307"/>
      <c r="D684" s="307"/>
      <c r="E684" s="205" t="str">
        <f>IF($D684="","",VLOOKUP($D684,DMKH!$A$6:$D$20000,2,0))</f>
        <v/>
      </c>
      <c r="F684" s="205" t="str">
        <f>IF($D684="","",VLOOKUP($D684,DMKH!$A$6:$D$20000,3,0))</f>
        <v/>
      </c>
      <c r="G684" s="205" t="str">
        <f>IF($D684="","",VLOOKUP($D684,DMKH!$A$6:$D$20000,4,0))</f>
        <v/>
      </c>
      <c r="H684" s="308"/>
      <c r="I684" s="308"/>
      <c r="J684" s="214"/>
      <c r="K684" s="205" t="str">
        <f>IF($J684="","",VLOOKUP($J684,'Tong hop'!$B$10:$P$19999,2,0))</f>
        <v/>
      </c>
      <c r="L684" s="208" t="str">
        <f>IF($J684="","",VLOOKUP($J684,'Tong hop'!$B$10:$P$19999,3,0))</f>
        <v/>
      </c>
      <c r="M684" s="309"/>
      <c r="N684" s="210">
        <f t="shared" si="2"/>
        <v>0</v>
      </c>
      <c r="O684" s="211"/>
      <c r="P684" s="212" t="str">
        <f>IF($J684="","",VLOOKUP($J684,'Tong hop'!$B$10:$L$19999,10,0))</f>
        <v/>
      </c>
      <c r="Q684" s="213" t="str">
        <f>IF($J684="","",VLOOKUP($J684,'Tong hop'!$B$10:$L$19999,11,0))</f>
        <v/>
      </c>
      <c r="R684" s="214"/>
      <c r="S684" s="214"/>
      <c r="T684" s="214"/>
      <c r="U684" s="214"/>
      <c r="V684" s="214"/>
      <c r="W684" s="214"/>
      <c r="X684" s="214"/>
      <c r="Y684" s="214"/>
      <c r="Z684" s="214"/>
    </row>
    <row r="685" ht="18.75" customHeight="1">
      <c r="A685" s="214"/>
      <c r="B685" s="306"/>
      <c r="C685" s="307"/>
      <c r="D685" s="307"/>
      <c r="E685" s="205" t="str">
        <f>IF($D685="","",VLOOKUP($D685,DMKH!$A$6:$D$20000,2,0))</f>
        <v/>
      </c>
      <c r="F685" s="205" t="str">
        <f>IF($D685="","",VLOOKUP($D685,DMKH!$A$6:$D$20000,3,0))</f>
        <v/>
      </c>
      <c r="G685" s="205" t="str">
        <f>IF($D685="","",VLOOKUP($D685,DMKH!$A$6:$D$20000,4,0))</f>
        <v/>
      </c>
      <c r="H685" s="308"/>
      <c r="I685" s="308"/>
      <c r="J685" s="214"/>
      <c r="K685" s="205" t="str">
        <f>IF($J685="","",VLOOKUP($J685,'Tong hop'!$B$10:$P$19999,2,0))</f>
        <v/>
      </c>
      <c r="L685" s="208" t="str">
        <f>IF($J685="","",VLOOKUP($J685,'Tong hop'!$B$10:$P$19999,3,0))</f>
        <v/>
      </c>
      <c r="M685" s="309"/>
      <c r="N685" s="210">
        <f t="shared" si="2"/>
        <v>0</v>
      </c>
      <c r="O685" s="211"/>
      <c r="P685" s="212" t="str">
        <f>IF($J685="","",VLOOKUP($J685,'Tong hop'!$B$10:$L$19999,10,0))</f>
        <v/>
      </c>
      <c r="Q685" s="213" t="str">
        <f>IF($J685="","",VLOOKUP($J685,'Tong hop'!$B$10:$L$19999,11,0))</f>
        <v/>
      </c>
      <c r="R685" s="214"/>
      <c r="S685" s="214"/>
      <c r="T685" s="214"/>
      <c r="U685" s="214"/>
      <c r="V685" s="214"/>
      <c r="W685" s="214"/>
      <c r="X685" s="214"/>
      <c r="Y685" s="214"/>
      <c r="Z685" s="214"/>
    </row>
    <row r="686" ht="18.75" customHeight="1">
      <c r="A686" s="214"/>
      <c r="B686" s="306"/>
      <c r="C686" s="307"/>
      <c r="D686" s="307"/>
      <c r="E686" s="205" t="str">
        <f>IF($D686="","",VLOOKUP($D686,DMKH!$A$6:$D$20000,2,0))</f>
        <v/>
      </c>
      <c r="F686" s="205" t="str">
        <f>IF($D686="","",VLOOKUP($D686,DMKH!$A$6:$D$20000,3,0))</f>
        <v/>
      </c>
      <c r="G686" s="205" t="str">
        <f>IF($D686="","",VLOOKUP($D686,DMKH!$A$6:$D$20000,4,0))</f>
        <v/>
      </c>
      <c r="H686" s="308"/>
      <c r="I686" s="308"/>
      <c r="J686" s="214"/>
      <c r="K686" s="205" t="str">
        <f>IF($J686="","",VLOOKUP($J686,'Tong hop'!$B$10:$P$19999,2,0))</f>
        <v/>
      </c>
      <c r="L686" s="208" t="str">
        <f>IF($J686="","",VLOOKUP($J686,'Tong hop'!$B$10:$P$19999,3,0))</f>
        <v/>
      </c>
      <c r="M686" s="309"/>
      <c r="N686" s="210">
        <f t="shared" si="2"/>
        <v>0</v>
      </c>
      <c r="O686" s="211"/>
      <c r="P686" s="212" t="str">
        <f>IF($J686="","",VLOOKUP($J686,'Tong hop'!$B$10:$L$19999,10,0))</f>
        <v/>
      </c>
      <c r="Q686" s="213" t="str">
        <f>IF($J686="","",VLOOKUP($J686,'Tong hop'!$B$10:$L$19999,11,0))</f>
        <v/>
      </c>
      <c r="R686" s="214"/>
      <c r="S686" s="214"/>
      <c r="T686" s="214"/>
      <c r="U686" s="214"/>
      <c r="V686" s="214"/>
      <c r="W686" s="214"/>
      <c r="X686" s="214"/>
      <c r="Y686" s="214"/>
      <c r="Z686" s="214"/>
    </row>
    <row r="687" ht="18.75" customHeight="1">
      <c r="A687" s="214"/>
      <c r="B687" s="306"/>
      <c r="C687" s="307"/>
      <c r="D687" s="307"/>
      <c r="E687" s="205" t="str">
        <f>IF($D687="","",VLOOKUP($D687,DMKH!$A$6:$D$20000,2,0))</f>
        <v/>
      </c>
      <c r="F687" s="205" t="str">
        <f>IF($D687="","",VLOOKUP($D687,DMKH!$A$6:$D$20000,3,0))</f>
        <v/>
      </c>
      <c r="G687" s="205" t="str">
        <f>IF($D687="","",VLOOKUP($D687,DMKH!$A$6:$D$20000,4,0))</f>
        <v/>
      </c>
      <c r="H687" s="308"/>
      <c r="I687" s="308"/>
      <c r="J687" s="214"/>
      <c r="K687" s="205" t="str">
        <f>IF($J687="","",VLOOKUP($J687,'Tong hop'!$B$10:$P$19999,2,0))</f>
        <v/>
      </c>
      <c r="L687" s="208" t="str">
        <f>IF($J687="","",VLOOKUP($J687,'Tong hop'!$B$10:$P$19999,3,0))</f>
        <v/>
      </c>
      <c r="M687" s="309"/>
      <c r="N687" s="210">
        <f t="shared" si="2"/>
        <v>0</v>
      </c>
      <c r="O687" s="211"/>
      <c r="P687" s="212" t="str">
        <f>IF($J687="","",VLOOKUP($J687,'Tong hop'!$B$10:$L$19999,10,0))</f>
        <v/>
      </c>
      <c r="Q687" s="213" t="str">
        <f>IF($J687="","",VLOOKUP($J687,'Tong hop'!$B$10:$L$19999,11,0))</f>
        <v/>
      </c>
      <c r="R687" s="214"/>
      <c r="S687" s="214"/>
      <c r="T687" s="214"/>
      <c r="U687" s="214"/>
      <c r="V687" s="214"/>
      <c r="W687" s="214"/>
      <c r="X687" s="214"/>
      <c r="Y687" s="214"/>
      <c r="Z687" s="214"/>
    </row>
    <row r="688" ht="18.75" customHeight="1">
      <c r="A688" s="214"/>
      <c r="B688" s="306"/>
      <c r="C688" s="307"/>
      <c r="D688" s="307"/>
      <c r="E688" s="205" t="str">
        <f>IF($D688="","",VLOOKUP($D688,DMKH!$A$6:$D$20000,2,0))</f>
        <v/>
      </c>
      <c r="F688" s="205" t="str">
        <f>IF($D688="","",VLOOKUP($D688,DMKH!$A$6:$D$20000,3,0))</f>
        <v/>
      </c>
      <c r="G688" s="205" t="str">
        <f>IF($D688="","",VLOOKUP($D688,DMKH!$A$6:$D$20000,4,0))</f>
        <v/>
      </c>
      <c r="H688" s="308"/>
      <c r="I688" s="308"/>
      <c r="J688" s="214"/>
      <c r="K688" s="205" t="str">
        <f>IF($J688="","",VLOOKUP($J688,'Tong hop'!$B$10:$P$19999,2,0))</f>
        <v/>
      </c>
      <c r="L688" s="208" t="str">
        <f>IF($J688="","",VLOOKUP($J688,'Tong hop'!$B$10:$P$19999,3,0))</f>
        <v/>
      </c>
      <c r="M688" s="309"/>
      <c r="N688" s="210">
        <f t="shared" si="2"/>
        <v>0</v>
      </c>
      <c r="O688" s="211"/>
      <c r="P688" s="212" t="str">
        <f>IF($J688="","",VLOOKUP($J688,'Tong hop'!$B$10:$L$19999,10,0))</f>
        <v/>
      </c>
      <c r="Q688" s="213" t="str">
        <f>IF($J688="","",VLOOKUP($J688,'Tong hop'!$B$10:$L$19999,11,0))</f>
        <v/>
      </c>
      <c r="R688" s="214"/>
      <c r="S688" s="214"/>
      <c r="T688" s="214"/>
      <c r="U688" s="214"/>
      <c r="V688" s="214"/>
      <c r="W688" s="214"/>
      <c r="X688" s="214"/>
      <c r="Y688" s="214"/>
      <c r="Z688" s="214"/>
    </row>
    <row r="689" ht="18.75" customHeight="1">
      <c r="A689" s="214"/>
      <c r="B689" s="306"/>
      <c r="C689" s="307"/>
      <c r="D689" s="307"/>
      <c r="E689" s="205" t="str">
        <f>IF($D689="","",VLOOKUP($D689,DMKH!$A$6:$D$20000,2,0))</f>
        <v/>
      </c>
      <c r="F689" s="205" t="str">
        <f>IF($D689="","",VLOOKUP($D689,DMKH!$A$6:$D$20000,3,0))</f>
        <v/>
      </c>
      <c r="G689" s="205" t="str">
        <f>IF($D689="","",VLOOKUP($D689,DMKH!$A$6:$D$20000,4,0))</f>
        <v/>
      </c>
      <c r="H689" s="308"/>
      <c r="I689" s="308"/>
      <c r="J689" s="214"/>
      <c r="K689" s="205" t="str">
        <f>IF($J689="","",VLOOKUP($J689,'Tong hop'!$B$10:$P$19999,2,0))</f>
        <v/>
      </c>
      <c r="L689" s="208" t="str">
        <f>IF($J689="","",VLOOKUP($J689,'Tong hop'!$B$10:$P$19999,3,0))</f>
        <v/>
      </c>
      <c r="M689" s="309"/>
      <c r="N689" s="210">
        <f t="shared" si="2"/>
        <v>0</v>
      </c>
      <c r="O689" s="211"/>
      <c r="P689" s="212" t="str">
        <f>IF($J689="","",VLOOKUP($J689,'Tong hop'!$B$10:$L$19999,10,0))</f>
        <v/>
      </c>
      <c r="Q689" s="213" t="str">
        <f>IF($J689="","",VLOOKUP($J689,'Tong hop'!$B$10:$L$19999,11,0))</f>
        <v/>
      </c>
      <c r="R689" s="214"/>
      <c r="S689" s="214"/>
      <c r="T689" s="214"/>
      <c r="U689" s="214"/>
      <c r="V689" s="214"/>
      <c r="W689" s="214"/>
      <c r="X689" s="214"/>
      <c r="Y689" s="214"/>
      <c r="Z689" s="214"/>
    </row>
    <row r="690" ht="18.75" customHeight="1">
      <c r="A690" s="214"/>
      <c r="B690" s="306"/>
      <c r="C690" s="307"/>
      <c r="D690" s="307"/>
      <c r="E690" s="205" t="str">
        <f>IF($D690="","",VLOOKUP($D690,DMKH!$A$6:$D$20000,2,0))</f>
        <v/>
      </c>
      <c r="F690" s="205" t="str">
        <f>IF($D690="","",VLOOKUP($D690,DMKH!$A$6:$D$20000,3,0))</f>
        <v/>
      </c>
      <c r="G690" s="205" t="str">
        <f>IF($D690="","",VLOOKUP($D690,DMKH!$A$6:$D$20000,4,0))</f>
        <v/>
      </c>
      <c r="H690" s="308"/>
      <c r="I690" s="308"/>
      <c r="J690" s="214"/>
      <c r="K690" s="205" t="str">
        <f>IF($J690="","",VLOOKUP($J690,'Tong hop'!$B$10:$P$19999,2,0))</f>
        <v/>
      </c>
      <c r="L690" s="208" t="str">
        <f>IF($J690="","",VLOOKUP($J690,'Tong hop'!$B$10:$P$19999,3,0))</f>
        <v/>
      </c>
      <c r="M690" s="309"/>
      <c r="N690" s="210">
        <f t="shared" si="2"/>
        <v>0</v>
      </c>
      <c r="O690" s="211"/>
      <c r="P690" s="212" t="str">
        <f>IF($J690="","",VLOOKUP($J690,'Tong hop'!$B$10:$L$19999,10,0))</f>
        <v/>
      </c>
      <c r="Q690" s="213" t="str">
        <f>IF($J690="","",VLOOKUP($J690,'Tong hop'!$B$10:$L$19999,11,0))</f>
        <v/>
      </c>
      <c r="R690" s="214"/>
      <c r="S690" s="214"/>
      <c r="T690" s="214"/>
      <c r="U690" s="214"/>
      <c r="V690" s="214"/>
      <c r="W690" s="214"/>
      <c r="X690" s="214"/>
      <c r="Y690" s="214"/>
      <c r="Z690" s="214"/>
    </row>
    <row r="691" ht="18.75" customHeight="1">
      <c r="A691" s="214"/>
      <c r="B691" s="306"/>
      <c r="C691" s="307"/>
      <c r="D691" s="307"/>
      <c r="E691" s="205" t="str">
        <f>IF($D691="","",VLOOKUP($D691,DMKH!$A$6:$D$20000,2,0))</f>
        <v/>
      </c>
      <c r="F691" s="205" t="str">
        <f>IF($D691="","",VLOOKUP($D691,DMKH!$A$6:$D$20000,3,0))</f>
        <v/>
      </c>
      <c r="G691" s="205" t="str">
        <f>IF($D691="","",VLOOKUP($D691,DMKH!$A$6:$D$20000,4,0))</f>
        <v/>
      </c>
      <c r="H691" s="308"/>
      <c r="I691" s="308"/>
      <c r="J691" s="214"/>
      <c r="K691" s="205" t="str">
        <f>IF($J691="","",VLOOKUP($J691,'Tong hop'!$B$10:$P$19999,2,0))</f>
        <v/>
      </c>
      <c r="L691" s="208" t="str">
        <f>IF($J691="","",VLOOKUP($J691,'Tong hop'!$B$10:$P$19999,3,0))</f>
        <v/>
      </c>
      <c r="M691" s="309"/>
      <c r="N691" s="210">
        <f t="shared" si="2"/>
        <v>0</v>
      </c>
      <c r="O691" s="211"/>
      <c r="P691" s="212" t="str">
        <f>IF($J691="","",VLOOKUP($J691,'Tong hop'!$B$10:$L$19999,10,0))</f>
        <v/>
      </c>
      <c r="Q691" s="213" t="str">
        <f>IF($J691="","",VLOOKUP($J691,'Tong hop'!$B$10:$L$19999,11,0))</f>
        <v/>
      </c>
      <c r="R691" s="214"/>
      <c r="S691" s="214"/>
      <c r="T691" s="214"/>
      <c r="U691" s="214"/>
      <c r="V691" s="214"/>
      <c r="W691" s="214"/>
      <c r="X691" s="214"/>
      <c r="Y691" s="214"/>
      <c r="Z691" s="214"/>
    </row>
    <row r="692" ht="18.75" customHeight="1">
      <c r="A692" s="214"/>
      <c r="B692" s="306"/>
      <c r="C692" s="307"/>
      <c r="D692" s="307"/>
      <c r="E692" s="205" t="str">
        <f>IF($D692="","",VLOOKUP($D692,DMKH!$A$6:$D$20000,2,0))</f>
        <v/>
      </c>
      <c r="F692" s="205" t="str">
        <f>IF($D692="","",VLOOKUP($D692,DMKH!$A$6:$D$20000,3,0))</f>
        <v/>
      </c>
      <c r="G692" s="205" t="str">
        <f>IF($D692="","",VLOOKUP($D692,DMKH!$A$6:$D$20000,4,0))</f>
        <v/>
      </c>
      <c r="H692" s="308"/>
      <c r="I692" s="308"/>
      <c r="J692" s="214"/>
      <c r="K692" s="205" t="str">
        <f>IF($J692="","",VLOOKUP($J692,'Tong hop'!$B$10:$P$19999,2,0))</f>
        <v/>
      </c>
      <c r="L692" s="208" t="str">
        <f>IF($J692="","",VLOOKUP($J692,'Tong hop'!$B$10:$P$19999,3,0))</f>
        <v/>
      </c>
      <c r="M692" s="309"/>
      <c r="N692" s="210">
        <f t="shared" si="2"/>
        <v>0</v>
      </c>
      <c r="O692" s="211"/>
      <c r="P692" s="212" t="str">
        <f>IF($J692="","",VLOOKUP($J692,'Tong hop'!$B$10:$L$19999,10,0))</f>
        <v/>
      </c>
      <c r="Q692" s="213" t="str">
        <f>IF($J692="","",VLOOKUP($J692,'Tong hop'!$B$10:$L$19999,11,0))</f>
        <v/>
      </c>
      <c r="R692" s="214"/>
      <c r="S692" s="214"/>
      <c r="T692" s="214"/>
      <c r="U692" s="214"/>
      <c r="V692" s="214"/>
      <c r="W692" s="214"/>
      <c r="X692" s="214"/>
      <c r="Y692" s="214"/>
      <c r="Z692" s="214"/>
    </row>
    <row r="693" ht="18.75" customHeight="1">
      <c r="A693" s="214"/>
      <c r="B693" s="306"/>
      <c r="C693" s="307"/>
      <c r="D693" s="307"/>
      <c r="E693" s="205" t="str">
        <f>IF($D693="","",VLOOKUP($D693,DMKH!$A$6:$D$20000,2,0))</f>
        <v/>
      </c>
      <c r="F693" s="205" t="str">
        <f>IF($D693="","",VLOOKUP($D693,DMKH!$A$6:$D$20000,3,0))</f>
        <v/>
      </c>
      <c r="G693" s="205" t="str">
        <f>IF($D693="","",VLOOKUP($D693,DMKH!$A$6:$D$20000,4,0))</f>
        <v/>
      </c>
      <c r="H693" s="308"/>
      <c r="I693" s="308"/>
      <c r="J693" s="214"/>
      <c r="K693" s="205" t="str">
        <f>IF($J693="","",VLOOKUP($J693,'Tong hop'!$B$10:$P$19999,2,0))</f>
        <v/>
      </c>
      <c r="L693" s="208" t="str">
        <f>IF($J693="","",VLOOKUP($J693,'Tong hop'!$B$10:$P$19999,3,0))</f>
        <v/>
      </c>
      <c r="M693" s="309"/>
      <c r="N693" s="210">
        <f t="shared" si="2"/>
        <v>0</v>
      </c>
      <c r="O693" s="211"/>
      <c r="P693" s="212" t="str">
        <f>IF($J693="","",VLOOKUP($J693,'Tong hop'!$B$10:$L$19999,10,0))</f>
        <v/>
      </c>
      <c r="Q693" s="213" t="str">
        <f>IF($J693="","",VLOOKUP($J693,'Tong hop'!$B$10:$L$19999,11,0))</f>
        <v/>
      </c>
      <c r="R693" s="214"/>
      <c r="S693" s="214"/>
      <c r="T693" s="214"/>
      <c r="U693" s="214"/>
      <c r="V693" s="214"/>
      <c r="W693" s="214"/>
      <c r="X693" s="214"/>
      <c r="Y693" s="214"/>
      <c r="Z693" s="214"/>
    </row>
    <row r="694" ht="18.75" customHeight="1">
      <c r="A694" s="214"/>
      <c r="B694" s="306"/>
      <c r="C694" s="307"/>
      <c r="D694" s="307"/>
      <c r="E694" s="205" t="str">
        <f>IF($D694="","",VLOOKUP($D694,DMKH!$A$6:$D$20000,2,0))</f>
        <v/>
      </c>
      <c r="F694" s="205" t="str">
        <f>IF($D694="","",VLOOKUP($D694,DMKH!$A$6:$D$20000,3,0))</f>
        <v/>
      </c>
      <c r="G694" s="205" t="str">
        <f>IF($D694="","",VLOOKUP($D694,DMKH!$A$6:$D$20000,4,0))</f>
        <v/>
      </c>
      <c r="H694" s="308"/>
      <c r="I694" s="308"/>
      <c r="J694" s="214"/>
      <c r="K694" s="205" t="str">
        <f>IF($J694="","",VLOOKUP($J694,'Tong hop'!$B$10:$P$19999,2,0))</f>
        <v/>
      </c>
      <c r="L694" s="208" t="str">
        <f>IF($J694="","",VLOOKUP($J694,'Tong hop'!$B$10:$P$19999,3,0))</f>
        <v/>
      </c>
      <c r="M694" s="309"/>
      <c r="N694" s="210">
        <f t="shared" si="2"/>
        <v>0</v>
      </c>
      <c r="O694" s="211"/>
      <c r="P694" s="212" t="str">
        <f>IF($J694="","",VLOOKUP($J694,'Tong hop'!$B$10:$L$19999,10,0))</f>
        <v/>
      </c>
      <c r="Q694" s="213" t="str">
        <f>IF($J694="","",VLOOKUP($J694,'Tong hop'!$B$10:$L$19999,11,0))</f>
        <v/>
      </c>
      <c r="R694" s="214"/>
      <c r="S694" s="214"/>
      <c r="T694" s="214"/>
      <c r="U694" s="214"/>
      <c r="V694" s="214"/>
      <c r="W694" s="214"/>
      <c r="X694" s="214"/>
      <c r="Y694" s="214"/>
      <c r="Z694" s="214"/>
    </row>
    <row r="695" ht="18.75" customHeight="1">
      <c r="A695" s="214"/>
      <c r="B695" s="306"/>
      <c r="C695" s="307"/>
      <c r="D695" s="307"/>
      <c r="E695" s="205" t="str">
        <f>IF($D695="","",VLOOKUP($D695,DMKH!$A$6:$D$20000,2,0))</f>
        <v/>
      </c>
      <c r="F695" s="205" t="str">
        <f>IF($D695="","",VLOOKUP($D695,DMKH!$A$6:$D$20000,3,0))</f>
        <v/>
      </c>
      <c r="G695" s="205" t="str">
        <f>IF($D695="","",VLOOKUP($D695,DMKH!$A$6:$D$20000,4,0))</f>
        <v/>
      </c>
      <c r="H695" s="308"/>
      <c r="I695" s="308"/>
      <c r="J695" s="214"/>
      <c r="K695" s="205" t="str">
        <f>IF($J695="","",VLOOKUP($J695,'Tong hop'!$B$10:$P$19999,2,0))</f>
        <v/>
      </c>
      <c r="L695" s="208" t="str">
        <f>IF($J695="","",VLOOKUP($J695,'Tong hop'!$B$10:$P$19999,3,0))</f>
        <v/>
      </c>
      <c r="M695" s="309"/>
      <c r="N695" s="210">
        <f t="shared" si="2"/>
        <v>0</v>
      </c>
      <c r="O695" s="211"/>
      <c r="P695" s="212" t="str">
        <f>IF($J695="","",VLOOKUP($J695,'Tong hop'!$B$10:$L$19999,10,0))</f>
        <v/>
      </c>
      <c r="Q695" s="213" t="str">
        <f>IF($J695="","",VLOOKUP($J695,'Tong hop'!$B$10:$L$19999,11,0))</f>
        <v/>
      </c>
      <c r="R695" s="214"/>
      <c r="S695" s="214"/>
      <c r="T695" s="214"/>
      <c r="U695" s="214"/>
      <c r="V695" s="214"/>
      <c r="W695" s="214"/>
      <c r="X695" s="214"/>
      <c r="Y695" s="214"/>
      <c r="Z695" s="214"/>
    </row>
    <row r="696" ht="18.75" customHeight="1">
      <c r="A696" s="214"/>
      <c r="B696" s="306"/>
      <c r="C696" s="307"/>
      <c r="D696" s="307"/>
      <c r="E696" s="205" t="str">
        <f>IF($D696="","",VLOOKUP($D696,DMKH!$A$6:$D$20000,2,0))</f>
        <v/>
      </c>
      <c r="F696" s="205" t="str">
        <f>IF($D696="","",VLOOKUP($D696,DMKH!$A$6:$D$20000,3,0))</f>
        <v/>
      </c>
      <c r="G696" s="205" t="str">
        <f>IF($D696="","",VLOOKUP($D696,DMKH!$A$6:$D$20000,4,0))</f>
        <v/>
      </c>
      <c r="H696" s="308"/>
      <c r="I696" s="308"/>
      <c r="J696" s="214"/>
      <c r="K696" s="205" t="str">
        <f>IF($J696="","",VLOOKUP($J696,'Tong hop'!$B$10:$P$19999,2,0))</f>
        <v/>
      </c>
      <c r="L696" s="208" t="str">
        <f>IF($J696="","",VLOOKUP($J696,'Tong hop'!$B$10:$P$19999,3,0))</f>
        <v/>
      </c>
      <c r="M696" s="309"/>
      <c r="N696" s="210">
        <f t="shared" si="2"/>
        <v>0</v>
      </c>
      <c r="O696" s="211"/>
      <c r="P696" s="212" t="str">
        <f>IF($J696="","",VLOOKUP($J696,'Tong hop'!$B$10:$L$19999,10,0))</f>
        <v/>
      </c>
      <c r="Q696" s="213" t="str">
        <f>IF($J696="","",VLOOKUP($J696,'Tong hop'!$B$10:$L$19999,11,0))</f>
        <v/>
      </c>
      <c r="R696" s="214"/>
      <c r="S696" s="214"/>
      <c r="T696" s="214"/>
      <c r="U696" s="214"/>
      <c r="V696" s="214"/>
      <c r="W696" s="214"/>
      <c r="X696" s="214"/>
      <c r="Y696" s="214"/>
      <c r="Z696" s="214"/>
    </row>
    <row r="697" ht="18.75" customHeight="1">
      <c r="A697" s="214"/>
      <c r="B697" s="306"/>
      <c r="C697" s="307"/>
      <c r="D697" s="307"/>
      <c r="E697" s="205" t="str">
        <f>IF($D697="","",VLOOKUP($D697,DMKH!$A$6:$D$20000,2,0))</f>
        <v/>
      </c>
      <c r="F697" s="205" t="str">
        <f>IF($D697="","",VLOOKUP($D697,DMKH!$A$6:$D$20000,3,0))</f>
        <v/>
      </c>
      <c r="G697" s="205" t="str">
        <f>IF($D697="","",VLOOKUP($D697,DMKH!$A$6:$D$20000,4,0))</f>
        <v/>
      </c>
      <c r="H697" s="308"/>
      <c r="I697" s="308"/>
      <c r="J697" s="214"/>
      <c r="K697" s="205" t="str">
        <f>IF($J697="","",VLOOKUP($J697,'Tong hop'!$B$10:$P$19999,2,0))</f>
        <v/>
      </c>
      <c r="L697" s="208" t="str">
        <f>IF($J697="","",VLOOKUP($J697,'Tong hop'!$B$10:$P$19999,3,0))</f>
        <v/>
      </c>
      <c r="M697" s="309"/>
      <c r="N697" s="210">
        <f t="shared" si="2"/>
        <v>0</v>
      </c>
      <c r="O697" s="211"/>
      <c r="P697" s="212" t="str">
        <f>IF($J697="","",VLOOKUP($J697,'Tong hop'!$B$10:$L$19999,10,0))</f>
        <v/>
      </c>
      <c r="Q697" s="213" t="str">
        <f>IF($J697="","",VLOOKUP($J697,'Tong hop'!$B$10:$L$19999,11,0))</f>
        <v/>
      </c>
      <c r="R697" s="214"/>
      <c r="S697" s="214"/>
      <c r="T697" s="214"/>
      <c r="U697" s="214"/>
      <c r="V697" s="214"/>
      <c r="W697" s="214"/>
      <c r="X697" s="214"/>
      <c r="Y697" s="214"/>
      <c r="Z697" s="214"/>
    </row>
    <row r="698" ht="18.75" customHeight="1">
      <c r="A698" s="214"/>
      <c r="B698" s="306"/>
      <c r="C698" s="307"/>
      <c r="D698" s="307"/>
      <c r="E698" s="205" t="str">
        <f>IF($D698="","",VLOOKUP($D698,DMKH!$A$6:$D$20000,2,0))</f>
        <v/>
      </c>
      <c r="F698" s="205" t="str">
        <f>IF($D698="","",VLOOKUP($D698,DMKH!$A$6:$D$20000,3,0))</f>
        <v/>
      </c>
      <c r="G698" s="205" t="str">
        <f>IF($D698="","",VLOOKUP($D698,DMKH!$A$6:$D$20000,4,0))</f>
        <v/>
      </c>
      <c r="H698" s="308"/>
      <c r="I698" s="308"/>
      <c r="J698" s="214"/>
      <c r="K698" s="205" t="str">
        <f>IF($J698="","",VLOOKUP($J698,'Tong hop'!$B$10:$P$19999,2,0))</f>
        <v/>
      </c>
      <c r="L698" s="208" t="str">
        <f>IF($J698="","",VLOOKUP($J698,'Tong hop'!$B$10:$P$19999,3,0))</f>
        <v/>
      </c>
      <c r="M698" s="309"/>
      <c r="N698" s="210">
        <f t="shared" si="2"/>
        <v>0</v>
      </c>
      <c r="O698" s="211"/>
      <c r="P698" s="212" t="str">
        <f>IF($J698="","",VLOOKUP($J698,'Tong hop'!$B$10:$L$19999,10,0))</f>
        <v/>
      </c>
      <c r="Q698" s="213" t="str">
        <f>IF($J698="","",VLOOKUP($J698,'Tong hop'!$B$10:$L$19999,11,0))</f>
        <v/>
      </c>
      <c r="R698" s="214"/>
      <c r="S698" s="214"/>
      <c r="T698" s="214"/>
      <c r="U698" s="214"/>
      <c r="V698" s="214"/>
      <c r="W698" s="214"/>
      <c r="X698" s="214"/>
      <c r="Y698" s="214"/>
      <c r="Z698" s="214"/>
    </row>
    <row r="699" ht="18.75" customHeight="1">
      <c r="A699" s="214"/>
      <c r="B699" s="306"/>
      <c r="C699" s="307"/>
      <c r="D699" s="307"/>
      <c r="E699" s="205" t="str">
        <f>IF($D699="","",VLOOKUP($D699,DMKH!$A$6:$D$20000,2,0))</f>
        <v/>
      </c>
      <c r="F699" s="205" t="str">
        <f>IF($D699="","",VLOOKUP($D699,DMKH!$A$6:$D$20000,3,0))</f>
        <v/>
      </c>
      <c r="G699" s="205" t="str">
        <f>IF($D699="","",VLOOKUP($D699,DMKH!$A$6:$D$20000,4,0))</f>
        <v/>
      </c>
      <c r="H699" s="308"/>
      <c r="I699" s="308"/>
      <c r="J699" s="214"/>
      <c r="K699" s="205" t="str">
        <f>IF($J699="","",VLOOKUP($J699,'Tong hop'!$B$10:$P$19999,2,0))</f>
        <v/>
      </c>
      <c r="L699" s="208" t="str">
        <f>IF($J699="","",VLOOKUP($J699,'Tong hop'!$B$10:$P$19999,3,0))</f>
        <v/>
      </c>
      <c r="M699" s="309"/>
      <c r="N699" s="210">
        <f t="shared" si="2"/>
        <v>0</v>
      </c>
      <c r="O699" s="211"/>
      <c r="P699" s="212" t="str">
        <f>IF($J699="","",VLOOKUP($J699,'Tong hop'!$B$10:$L$19999,10,0))</f>
        <v/>
      </c>
      <c r="Q699" s="213" t="str">
        <f>IF($J699="","",VLOOKUP($J699,'Tong hop'!$B$10:$L$19999,11,0))</f>
        <v/>
      </c>
      <c r="R699" s="214"/>
      <c r="S699" s="214"/>
      <c r="T699" s="214"/>
      <c r="U699" s="214"/>
      <c r="V699" s="214"/>
      <c r="W699" s="214"/>
      <c r="X699" s="214"/>
      <c r="Y699" s="214"/>
      <c r="Z699" s="214"/>
    </row>
    <row r="700" ht="18.75" customHeight="1">
      <c r="A700" s="214"/>
      <c r="B700" s="306"/>
      <c r="C700" s="307"/>
      <c r="D700" s="307"/>
      <c r="E700" s="205" t="str">
        <f>IF($D700="","",VLOOKUP($D700,DMKH!$A$6:$D$20000,2,0))</f>
        <v/>
      </c>
      <c r="F700" s="205" t="str">
        <f>IF($D700="","",VLOOKUP($D700,DMKH!$A$6:$D$20000,3,0))</f>
        <v/>
      </c>
      <c r="G700" s="205" t="str">
        <f>IF($D700="","",VLOOKUP($D700,DMKH!$A$6:$D$20000,4,0))</f>
        <v/>
      </c>
      <c r="H700" s="308"/>
      <c r="I700" s="308"/>
      <c r="J700" s="214"/>
      <c r="K700" s="205" t="str">
        <f>IF($J700="","",VLOOKUP($J700,'Tong hop'!$B$10:$P$19999,2,0))</f>
        <v/>
      </c>
      <c r="L700" s="208" t="str">
        <f>IF($J700="","",VLOOKUP($J700,'Tong hop'!$B$10:$P$19999,3,0))</f>
        <v/>
      </c>
      <c r="M700" s="309"/>
      <c r="N700" s="210">
        <f t="shared" si="2"/>
        <v>0</v>
      </c>
      <c r="O700" s="211"/>
      <c r="P700" s="212" t="str">
        <f>IF($J700="","",VLOOKUP($J700,'Tong hop'!$B$10:$L$19999,10,0))</f>
        <v/>
      </c>
      <c r="Q700" s="213" t="str">
        <f>IF($J700="","",VLOOKUP($J700,'Tong hop'!$B$10:$L$19999,11,0))</f>
        <v/>
      </c>
      <c r="R700" s="214"/>
      <c r="S700" s="214"/>
      <c r="T700" s="214"/>
      <c r="U700" s="214"/>
      <c r="V700" s="214"/>
      <c r="W700" s="214"/>
      <c r="X700" s="214"/>
      <c r="Y700" s="214"/>
      <c r="Z700" s="214"/>
    </row>
    <row r="701" ht="18.75" customHeight="1">
      <c r="A701" s="214"/>
      <c r="B701" s="306"/>
      <c r="C701" s="307"/>
      <c r="D701" s="307"/>
      <c r="E701" s="205" t="str">
        <f>IF($D701="","",VLOOKUP($D701,DMKH!$A$6:$D$20000,2,0))</f>
        <v/>
      </c>
      <c r="F701" s="205" t="str">
        <f>IF($D701="","",VLOOKUP($D701,DMKH!$A$6:$D$20000,3,0))</f>
        <v/>
      </c>
      <c r="G701" s="205" t="str">
        <f>IF($D701="","",VLOOKUP($D701,DMKH!$A$6:$D$20000,4,0))</f>
        <v/>
      </c>
      <c r="H701" s="308"/>
      <c r="I701" s="308"/>
      <c r="J701" s="214"/>
      <c r="K701" s="205" t="str">
        <f>IF($J701="","",VLOOKUP($J701,'Tong hop'!$B$10:$P$19999,2,0))</f>
        <v/>
      </c>
      <c r="L701" s="208" t="str">
        <f>IF($J701="","",VLOOKUP($J701,'Tong hop'!$B$10:$P$19999,3,0))</f>
        <v/>
      </c>
      <c r="M701" s="309"/>
      <c r="N701" s="210">
        <f t="shared" si="2"/>
        <v>0</v>
      </c>
      <c r="O701" s="211"/>
      <c r="P701" s="212" t="str">
        <f>IF($J701="","",VLOOKUP($J701,'Tong hop'!$B$10:$L$19999,10,0))</f>
        <v/>
      </c>
      <c r="Q701" s="213" t="str">
        <f>IF($J701="","",VLOOKUP($J701,'Tong hop'!$B$10:$L$19999,11,0))</f>
        <v/>
      </c>
      <c r="R701" s="214"/>
      <c r="S701" s="214"/>
      <c r="T701" s="214"/>
      <c r="U701" s="214"/>
      <c r="V701" s="214"/>
      <c r="W701" s="214"/>
      <c r="X701" s="214"/>
      <c r="Y701" s="214"/>
      <c r="Z701" s="214"/>
    </row>
    <row r="702" ht="18.75" customHeight="1">
      <c r="A702" s="214"/>
      <c r="B702" s="306"/>
      <c r="C702" s="307"/>
      <c r="D702" s="307"/>
      <c r="E702" s="205" t="str">
        <f>IF($D702="","",VLOOKUP($D702,DMKH!$A$6:$D$20000,2,0))</f>
        <v/>
      </c>
      <c r="F702" s="205" t="str">
        <f>IF($D702="","",VLOOKUP($D702,DMKH!$A$6:$D$20000,3,0))</f>
        <v/>
      </c>
      <c r="G702" s="205" t="str">
        <f>IF($D702="","",VLOOKUP($D702,DMKH!$A$6:$D$20000,4,0))</f>
        <v/>
      </c>
      <c r="H702" s="308"/>
      <c r="I702" s="308"/>
      <c r="J702" s="214"/>
      <c r="K702" s="205" t="str">
        <f>IF($J702="","",VLOOKUP($J702,'Tong hop'!$B$10:$P$19999,2,0))</f>
        <v/>
      </c>
      <c r="L702" s="208" t="str">
        <f>IF($J702="","",VLOOKUP($J702,'Tong hop'!$B$10:$P$19999,3,0))</f>
        <v/>
      </c>
      <c r="M702" s="309"/>
      <c r="N702" s="210">
        <f t="shared" si="2"/>
        <v>0</v>
      </c>
      <c r="O702" s="211"/>
      <c r="P702" s="212" t="str">
        <f>IF($J702="","",VLOOKUP($J702,'Tong hop'!$B$10:$L$19999,10,0))</f>
        <v/>
      </c>
      <c r="Q702" s="213" t="str">
        <f>IF($J702="","",VLOOKUP($J702,'Tong hop'!$B$10:$L$19999,11,0))</f>
        <v/>
      </c>
      <c r="R702" s="214"/>
      <c r="S702" s="214"/>
      <c r="T702" s="214"/>
      <c r="U702" s="214"/>
      <c r="V702" s="214"/>
      <c r="W702" s="214"/>
      <c r="X702" s="214"/>
      <c r="Y702" s="214"/>
      <c r="Z702" s="214"/>
    </row>
    <row r="703" ht="18.75" customHeight="1">
      <c r="A703" s="214"/>
      <c r="B703" s="306"/>
      <c r="C703" s="307"/>
      <c r="D703" s="307"/>
      <c r="E703" s="205" t="str">
        <f>IF($D703="","",VLOOKUP($D703,DMKH!$A$6:$D$20000,2,0))</f>
        <v/>
      </c>
      <c r="F703" s="205" t="str">
        <f>IF($D703="","",VLOOKUP($D703,DMKH!$A$6:$D$20000,3,0))</f>
        <v/>
      </c>
      <c r="G703" s="205" t="str">
        <f>IF($D703="","",VLOOKUP($D703,DMKH!$A$6:$D$20000,4,0))</f>
        <v/>
      </c>
      <c r="H703" s="308"/>
      <c r="I703" s="308"/>
      <c r="J703" s="214"/>
      <c r="K703" s="205" t="str">
        <f>IF($J703="","",VLOOKUP($J703,'Tong hop'!$B$10:$P$19999,2,0))</f>
        <v/>
      </c>
      <c r="L703" s="208" t="str">
        <f>IF($J703="","",VLOOKUP($J703,'Tong hop'!$B$10:$P$19999,3,0))</f>
        <v/>
      </c>
      <c r="M703" s="309"/>
      <c r="N703" s="210">
        <f t="shared" si="2"/>
        <v>0</v>
      </c>
      <c r="O703" s="211"/>
      <c r="P703" s="212" t="str">
        <f>IF($J703="","",VLOOKUP($J703,'Tong hop'!$B$10:$L$19999,10,0))</f>
        <v/>
      </c>
      <c r="Q703" s="213" t="str">
        <f>IF($J703="","",VLOOKUP($J703,'Tong hop'!$B$10:$L$19999,11,0))</f>
        <v/>
      </c>
      <c r="R703" s="214"/>
      <c r="S703" s="214"/>
      <c r="T703" s="214"/>
      <c r="U703" s="214"/>
      <c r="V703" s="214"/>
      <c r="W703" s="214"/>
      <c r="X703" s="214"/>
      <c r="Y703" s="214"/>
      <c r="Z703" s="214"/>
    </row>
    <row r="704" ht="18.75" customHeight="1">
      <c r="A704" s="214"/>
      <c r="B704" s="306"/>
      <c r="C704" s="307"/>
      <c r="D704" s="307"/>
      <c r="E704" s="205" t="str">
        <f>IF($D704="","",VLOOKUP($D704,DMKH!$A$6:$D$20000,2,0))</f>
        <v/>
      </c>
      <c r="F704" s="205" t="str">
        <f>IF($D704="","",VLOOKUP($D704,DMKH!$A$6:$D$20000,3,0))</f>
        <v/>
      </c>
      <c r="G704" s="205" t="str">
        <f>IF($D704="","",VLOOKUP($D704,DMKH!$A$6:$D$20000,4,0))</f>
        <v/>
      </c>
      <c r="H704" s="308"/>
      <c r="I704" s="308"/>
      <c r="J704" s="214"/>
      <c r="K704" s="205" t="str">
        <f>IF($J704="","",VLOOKUP($J704,'Tong hop'!$B$10:$P$19999,2,0))</f>
        <v/>
      </c>
      <c r="L704" s="208" t="str">
        <f>IF($J704="","",VLOOKUP($J704,'Tong hop'!$B$10:$P$19999,3,0))</f>
        <v/>
      </c>
      <c r="M704" s="309"/>
      <c r="N704" s="210">
        <f t="shared" si="2"/>
        <v>0</v>
      </c>
      <c r="O704" s="211"/>
      <c r="P704" s="212" t="str">
        <f>IF($J704="","",VLOOKUP($J704,'Tong hop'!$B$10:$L$19999,10,0))</f>
        <v/>
      </c>
      <c r="Q704" s="213" t="str">
        <f>IF($J704="","",VLOOKUP($J704,'Tong hop'!$B$10:$L$19999,11,0))</f>
        <v/>
      </c>
      <c r="R704" s="214"/>
      <c r="S704" s="214"/>
      <c r="T704" s="214"/>
      <c r="U704" s="214"/>
      <c r="V704" s="214"/>
      <c r="W704" s="214"/>
      <c r="X704" s="214"/>
      <c r="Y704" s="214"/>
      <c r="Z704" s="214"/>
    </row>
    <row r="705" ht="18.75" customHeight="1">
      <c r="A705" s="214"/>
      <c r="B705" s="306"/>
      <c r="C705" s="307"/>
      <c r="D705" s="307"/>
      <c r="E705" s="205" t="str">
        <f>IF($D705="","",VLOOKUP($D705,DMKH!$A$6:$D$20000,2,0))</f>
        <v/>
      </c>
      <c r="F705" s="205" t="str">
        <f>IF($D705="","",VLOOKUP($D705,DMKH!$A$6:$D$20000,3,0))</f>
        <v/>
      </c>
      <c r="G705" s="205" t="str">
        <f>IF($D705="","",VLOOKUP($D705,DMKH!$A$6:$D$20000,4,0))</f>
        <v/>
      </c>
      <c r="H705" s="308"/>
      <c r="I705" s="308"/>
      <c r="J705" s="214"/>
      <c r="K705" s="205" t="str">
        <f>IF($J705="","",VLOOKUP($J705,'Tong hop'!$B$10:$P$19999,2,0))</f>
        <v/>
      </c>
      <c r="L705" s="208" t="str">
        <f>IF($J705="","",VLOOKUP($J705,'Tong hop'!$B$10:$P$19999,3,0))</f>
        <v/>
      </c>
      <c r="M705" s="309"/>
      <c r="N705" s="210">
        <f t="shared" si="2"/>
        <v>0</v>
      </c>
      <c r="O705" s="211"/>
      <c r="P705" s="212" t="str">
        <f>IF($J705="","",VLOOKUP($J705,'Tong hop'!$B$10:$L$19999,10,0))</f>
        <v/>
      </c>
      <c r="Q705" s="213" t="str">
        <f>IF($J705="","",VLOOKUP($J705,'Tong hop'!$B$10:$L$19999,11,0))</f>
        <v/>
      </c>
      <c r="R705" s="214"/>
      <c r="S705" s="214"/>
      <c r="T705" s="214"/>
      <c r="U705" s="214"/>
      <c r="V705" s="214"/>
      <c r="W705" s="214"/>
      <c r="X705" s="214"/>
      <c r="Y705" s="214"/>
      <c r="Z705" s="214"/>
    </row>
    <row r="706" ht="18.75" customHeight="1">
      <c r="A706" s="214"/>
      <c r="B706" s="306"/>
      <c r="C706" s="307"/>
      <c r="D706" s="307"/>
      <c r="E706" s="205" t="str">
        <f>IF($D706="","",VLOOKUP($D706,DMKH!$A$6:$D$20000,2,0))</f>
        <v/>
      </c>
      <c r="F706" s="205" t="str">
        <f>IF($D706="","",VLOOKUP($D706,DMKH!$A$6:$D$20000,3,0))</f>
        <v/>
      </c>
      <c r="G706" s="205" t="str">
        <f>IF($D706="","",VLOOKUP($D706,DMKH!$A$6:$D$20000,4,0))</f>
        <v/>
      </c>
      <c r="H706" s="308"/>
      <c r="I706" s="308"/>
      <c r="J706" s="214"/>
      <c r="K706" s="205" t="str">
        <f>IF($J706="","",VLOOKUP($J706,'Tong hop'!$B$10:$P$19999,2,0))</f>
        <v/>
      </c>
      <c r="L706" s="208" t="str">
        <f>IF($J706="","",VLOOKUP($J706,'Tong hop'!$B$10:$P$19999,3,0))</f>
        <v/>
      </c>
      <c r="M706" s="309"/>
      <c r="N706" s="210">
        <f t="shared" si="2"/>
        <v>0</v>
      </c>
      <c r="O706" s="211"/>
      <c r="P706" s="212" t="str">
        <f>IF($J706="","",VLOOKUP($J706,'Tong hop'!$B$10:$L$19999,10,0))</f>
        <v/>
      </c>
      <c r="Q706" s="213" t="str">
        <f>IF($J706="","",VLOOKUP($J706,'Tong hop'!$B$10:$L$19999,11,0))</f>
        <v/>
      </c>
      <c r="R706" s="214"/>
      <c r="S706" s="214"/>
      <c r="T706" s="214"/>
      <c r="U706" s="214"/>
      <c r="V706" s="214"/>
      <c r="W706" s="214"/>
      <c r="X706" s="214"/>
      <c r="Y706" s="214"/>
      <c r="Z706" s="214"/>
    </row>
    <row r="707" ht="18.75" customHeight="1">
      <c r="A707" s="214"/>
      <c r="B707" s="306"/>
      <c r="C707" s="307"/>
      <c r="D707" s="307"/>
      <c r="E707" s="205" t="str">
        <f>IF($D707="","",VLOOKUP($D707,DMKH!$A$6:$D$20000,2,0))</f>
        <v/>
      </c>
      <c r="F707" s="205" t="str">
        <f>IF($D707="","",VLOOKUP($D707,DMKH!$A$6:$D$20000,3,0))</f>
        <v/>
      </c>
      <c r="G707" s="205" t="str">
        <f>IF($D707="","",VLOOKUP($D707,DMKH!$A$6:$D$20000,4,0))</f>
        <v/>
      </c>
      <c r="H707" s="308"/>
      <c r="I707" s="308"/>
      <c r="J707" s="214"/>
      <c r="K707" s="205" t="str">
        <f>IF($J707="","",VLOOKUP($J707,'Tong hop'!$B$10:$P$19999,2,0))</f>
        <v/>
      </c>
      <c r="L707" s="208" t="str">
        <f>IF($J707="","",VLOOKUP($J707,'Tong hop'!$B$10:$P$19999,3,0))</f>
        <v/>
      </c>
      <c r="M707" s="309"/>
      <c r="N707" s="210">
        <f t="shared" si="2"/>
        <v>0</v>
      </c>
      <c r="O707" s="211"/>
      <c r="P707" s="212" t="str">
        <f>IF($J707="","",VLOOKUP($J707,'Tong hop'!$B$10:$L$19999,10,0))</f>
        <v/>
      </c>
      <c r="Q707" s="213" t="str">
        <f>IF($J707="","",VLOOKUP($J707,'Tong hop'!$B$10:$L$19999,11,0))</f>
        <v/>
      </c>
      <c r="R707" s="214"/>
      <c r="S707" s="214"/>
      <c r="T707" s="214"/>
      <c r="U707" s="214"/>
      <c r="V707" s="214"/>
      <c r="W707" s="214"/>
      <c r="X707" s="214"/>
      <c r="Y707" s="214"/>
      <c r="Z707" s="214"/>
    </row>
    <row r="708" ht="18.75" customHeight="1">
      <c r="A708" s="214"/>
      <c r="B708" s="306"/>
      <c r="C708" s="307"/>
      <c r="D708" s="307"/>
      <c r="E708" s="205" t="str">
        <f>IF($D708="","",VLOOKUP($D708,DMKH!$A$6:$D$20000,2,0))</f>
        <v/>
      </c>
      <c r="F708" s="205" t="str">
        <f>IF($D708="","",VLOOKUP($D708,DMKH!$A$6:$D$20000,3,0))</f>
        <v/>
      </c>
      <c r="G708" s="205" t="str">
        <f>IF($D708="","",VLOOKUP($D708,DMKH!$A$6:$D$20000,4,0))</f>
        <v/>
      </c>
      <c r="H708" s="308"/>
      <c r="I708" s="308"/>
      <c r="J708" s="214"/>
      <c r="K708" s="205" t="str">
        <f>IF($J708="","",VLOOKUP($J708,'Tong hop'!$B$10:$P$19999,2,0))</f>
        <v/>
      </c>
      <c r="L708" s="208" t="str">
        <f>IF($J708="","",VLOOKUP($J708,'Tong hop'!$B$10:$P$19999,3,0))</f>
        <v/>
      </c>
      <c r="M708" s="309"/>
      <c r="N708" s="210">
        <f t="shared" si="2"/>
        <v>0</v>
      </c>
      <c r="O708" s="211"/>
      <c r="P708" s="212" t="str">
        <f>IF($J708="","",VLOOKUP($J708,'Tong hop'!$B$10:$L$19999,10,0))</f>
        <v/>
      </c>
      <c r="Q708" s="213" t="str">
        <f>IF($J708="","",VLOOKUP($J708,'Tong hop'!$B$10:$L$19999,11,0))</f>
        <v/>
      </c>
      <c r="R708" s="214"/>
      <c r="S708" s="214"/>
      <c r="T708" s="214"/>
      <c r="U708" s="214"/>
      <c r="V708" s="214"/>
      <c r="W708" s="214"/>
      <c r="X708" s="214"/>
      <c r="Y708" s="214"/>
      <c r="Z708" s="214"/>
    </row>
    <row r="709" ht="18.75" customHeight="1">
      <c r="A709" s="214"/>
      <c r="B709" s="306"/>
      <c r="C709" s="307"/>
      <c r="D709" s="307"/>
      <c r="E709" s="205" t="str">
        <f>IF($D709="","",VLOOKUP($D709,DMKH!$A$6:$D$20000,2,0))</f>
        <v/>
      </c>
      <c r="F709" s="205" t="str">
        <f>IF($D709="","",VLOOKUP($D709,DMKH!$A$6:$D$20000,3,0))</f>
        <v/>
      </c>
      <c r="G709" s="205" t="str">
        <f>IF($D709="","",VLOOKUP($D709,DMKH!$A$6:$D$20000,4,0))</f>
        <v/>
      </c>
      <c r="H709" s="308"/>
      <c r="I709" s="308"/>
      <c r="J709" s="214"/>
      <c r="K709" s="205" t="str">
        <f>IF($J709="","",VLOOKUP($J709,'Tong hop'!$B$10:$P$19999,2,0))</f>
        <v/>
      </c>
      <c r="L709" s="208" t="str">
        <f>IF($J709="","",VLOOKUP($J709,'Tong hop'!$B$10:$P$19999,3,0))</f>
        <v/>
      </c>
      <c r="M709" s="309"/>
      <c r="N709" s="210">
        <f t="shared" si="2"/>
        <v>0</v>
      </c>
      <c r="O709" s="211"/>
      <c r="P709" s="212" t="str">
        <f>IF($J709="","",VLOOKUP($J709,'Tong hop'!$B$10:$L$19999,10,0))</f>
        <v/>
      </c>
      <c r="Q709" s="213" t="str">
        <f>IF($J709="","",VLOOKUP($J709,'Tong hop'!$B$10:$L$19999,11,0))</f>
        <v/>
      </c>
      <c r="R709" s="214"/>
      <c r="S709" s="214"/>
      <c r="T709" s="214"/>
      <c r="U709" s="214"/>
      <c r="V709" s="214"/>
      <c r="W709" s="214"/>
      <c r="X709" s="214"/>
      <c r="Y709" s="214"/>
      <c r="Z709" s="214"/>
    </row>
    <row r="710" ht="18.75" customHeight="1">
      <c r="A710" s="214"/>
      <c r="B710" s="306"/>
      <c r="C710" s="307"/>
      <c r="D710" s="307"/>
      <c r="E710" s="205" t="str">
        <f>IF($D710="","",VLOOKUP($D710,DMKH!$A$6:$D$20000,2,0))</f>
        <v/>
      </c>
      <c r="F710" s="205" t="str">
        <f>IF($D710="","",VLOOKUP($D710,DMKH!$A$6:$D$20000,3,0))</f>
        <v/>
      </c>
      <c r="G710" s="205" t="str">
        <f>IF($D710="","",VLOOKUP($D710,DMKH!$A$6:$D$20000,4,0))</f>
        <v/>
      </c>
      <c r="H710" s="308"/>
      <c r="I710" s="308"/>
      <c r="J710" s="214"/>
      <c r="K710" s="205" t="str">
        <f>IF($J710="","",VLOOKUP($J710,'Tong hop'!$B$10:$P$19999,2,0))</f>
        <v/>
      </c>
      <c r="L710" s="208" t="str">
        <f>IF($J710="","",VLOOKUP($J710,'Tong hop'!$B$10:$P$19999,3,0))</f>
        <v/>
      </c>
      <c r="M710" s="309"/>
      <c r="N710" s="210">
        <f t="shared" si="2"/>
        <v>0</v>
      </c>
      <c r="O710" s="211"/>
      <c r="P710" s="212" t="str">
        <f>IF($J710="","",VLOOKUP($J710,'Tong hop'!$B$10:$L$19999,10,0))</f>
        <v/>
      </c>
      <c r="Q710" s="213" t="str">
        <f>IF($J710="","",VLOOKUP($J710,'Tong hop'!$B$10:$L$19999,11,0))</f>
        <v/>
      </c>
      <c r="R710" s="214"/>
      <c r="S710" s="214"/>
      <c r="T710" s="214"/>
      <c r="U710" s="214"/>
      <c r="V710" s="214"/>
      <c r="W710" s="214"/>
      <c r="X710" s="214"/>
      <c r="Y710" s="214"/>
      <c r="Z710" s="214"/>
    </row>
    <row r="711" ht="18.75" customHeight="1">
      <c r="A711" s="214"/>
      <c r="B711" s="306"/>
      <c r="C711" s="307"/>
      <c r="D711" s="307"/>
      <c r="E711" s="205" t="str">
        <f>IF($D711="","",VLOOKUP($D711,DMKH!$A$6:$D$20000,2,0))</f>
        <v/>
      </c>
      <c r="F711" s="205" t="str">
        <f>IF($D711="","",VLOOKUP($D711,DMKH!$A$6:$D$20000,3,0))</f>
        <v/>
      </c>
      <c r="G711" s="205" t="str">
        <f>IF($D711="","",VLOOKUP($D711,DMKH!$A$6:$D$20000,4,0))</f>
        <v/>
      </c>
      <c r="H711" s="308"/>
      <c r="I711" s="308"/>
      <c r="J711" s="214"/>
      <c r="K711" s="205" t="str">
        <f>IF($J711="","",VLOOKUP($J711,'Tong hop'!$B$10:$P$19999,2,0))</f>
        <v/>
      </c>
      <c r="L711" s="208" t="str">
        <f>IF($J711="","",VLOOKUP($J711,'Tong hop'!$B$10:$P$19999,3,0))</f>
        <v/>
      </c>
      <c r="M711" s="309"/>
      <c r="N711" s="210">
        <f t="shared" si="2"/>
        <v>0</v>
      </c>
      <c r="O711" s="211"/>
      <c r="P711" s="212" t="str">
        <f>IF($J711="","",VLOOKUP($J711,'Tong hop'!$B$10:$L$19999,10,0))</f>
        <v/>
      </c>
      <c r="Q711" s="213" t="str">
        <f>IF($J711="","",VLOOKUP($J711,'Tong hop'!$B$10:$L$19999,11,0))</f>
        <v/>
      </c>
      <c r="R711" s="214"/>
      <c r="S711" s="214"/>
      <c r="T711" s="214"/>
      <c r="U711" s="214"/>
      <c r="V711" s="214"/>
      <c r="W711" s="214"/>
      <c r="X711" s="214"/>
      <c r="Y711" s="214"/>
      <c r="Z711" s="214"/>
    </row>
    <row r="712" ht="18.75" customHeight="1">
      <c r="A712" s="214"/>
      <c r="B712" s="306"/>
      <c r="C712" s="307"/>
      <c r="D712" s="307"/>
      <c r="E712" s="205" t="str">
        <f>IF($D712="","",VLOOKUP($D712,DMKH!$A$6:$D$20000,2,0))</f>
        <v/>
      </c>
      <c r="F712" s="205" t="str">
        <f>IF($D712="","",VLOOKUP($D712,DMKH!$A$6:$D$20000,3,0))</f>
        <v/>
      </c>
      <c r="G712" s="205" t="str">
        <f>IF($D712="","",VLOOKUP($D712,DMKH!$A$6:$D$20000,4,0))</f>
        <v/>
      </c>
      <c r="H712" s="308"/>
      <c r="I712" s="308"/>
      <c r="J712" s="214"/>
      <c r="K712" s="205" t="str">
        <f>IF($J712="","",VLOOKUP($J712,'Tong hop'!$B$10:$P$19999,2,0))</f>
        <v/>
      </c>
      <c r="L712" s="208" t="str">
        <f>IF($J712="","",VLOOKUP($J712,'Tong hop'!$B$10:$P$19999,3,0))</f>
        <v/>
      </c>
      <c r="M712" s="309"/>
      <c r="N712" s="210">
        <f t="shared" si="2"/>
        <v>0</v>
      </c>
      <c r="O712" s="211"/>
      <c r="P712" s="212" t="str">
        <f>IF($J712="","",VLOOKUP($J712,'Tong hop'!$B$10:$L$19999,10,0))</f>
        <v/>
      </c>
      <c r="Q712" s="213" t="str">
        <f>IF($J712="","",VLOOKUP($J712,'Tong hop'!$B$10:$L$19999,11,0))</f>
        <v/>
      </c>
      <c r="R712" s="214"/>
      <c r="S712" s="214"/>
      <c r="T712" s="214"/>
      <c r="U712" s="214"/>
      <c r="V712" s="214"/>
      <c r="W712" s="214"/>
      <c r="X712" s="214"/>
      <c r="Y712" s="214"/>
      <c r="Z712" s="214"/>
    </row>
    <row r="713" ht="18.75" customHeight="1">
      <c r="A713" s="214"/>
      <c r="B713" s="306"/>
      <c r="C713" s="307"/>
      <c r="D713" s="307"/>
      <c r="E713" s="205" t="str">
        <f>IF($D713="","",VLOOKUP($D713,DMKH!$A$6:$D$20000,2,0))</f>
        <v/>
      </c>
      <c r="F713" s="205" t="str">
        <f>IF($D713="","",VLOOKUP($D713,DMKH!$A$6:$D$20000,3,0))</f>
        <v/>
      </c>
      <c r="G713" s="205" t="str">
        <f>IF($D713="","",VLOOKUP($D713,DMKH!$A$6:$D$20000,4,0))</f>
        <v/>
      </c>
      <c r="H713" s="308"/>
      <c r="I713" s="308"/>
      <c r="J713" s="214"/>
      <c r="K713" s="205" t="str">
        <f>IF($J713="","",VLOOKUP($J713,'Tong hop'!$B$10:$P$19999,2,0))</f>
        <v/>
      </c>
      <c r="L713" s="208" t="str">
        <f>IF($J713="","",VLOOKUP($J713,'Tong hop'!$B$10:$P$19999,3,0))</f>
        <v/>
      </c>
      <c r="M713" s="309"/>
      <c r="N713" s="210">
        <f t="shared" si="2"/>
        <v>0</v>
      </c>
      <c r="O713" s="211"/>
      <c r="P713" s="212" t="str">
        <f>IF($J713="","",VLOOKUP($J713,'Tong hop'!$B$10:$L$19999,10,0))</f>
        <v/>
      </c>
      <c r="Q713" s="213" t="str">
        <f>IF($J713="","",VLOOKUP($J713,'Tong hop'!$B$10:$L$19999,11,0))</f>
        <v/>
      </c>
      <c r="R713" s="214"/>
      <c r="S713" s="214"/>
      <c r="T713" s="214"/>
      <c r="U713" s="214"/>
      <c r="V713" s="214"/>
      <c r="W713" s="214"/>
      <c r="X713" s="214"/>
      <c r="Y713" s="214"/>
      <c r="Z713" s="214"/>
    </row>
    <row r="714" ht="18.75" customHeight="1">
      <c r="A714" s="214"/>
      <c r="B714" s="306"/>
      <c r="C714" s="307"/>
      <c r="D714" s="307"/>
      <c r="E714" s="205" t="str">
        <f>IF($D714="","",VLOOKUP($D714,DMKH!$A$6:$D$20000,2,0))</f>
        <v/>
      </c>
      <c r="F714" s="205" t="str">
        <f>IF($D714="","",VLOOKUP($D714,DMKH!$A$6:$D$20000,3,0))</f>
        <v/>
      </c>
      <c r="G714" s="205" t="str">
        <f>IF($D714="","",VLOOKUP($D714,DMKH!$A$6:$D$20000,4,0))</f>
        <v/>
      </c>
      <c r="H714" s="308"/>
      <c r="I714" s="308"/>
      <c r="J714" s="214"/>
      <c r="K714" s="205" t="str">
        <f>IF($J714="","",VLOOKUP($J714,'Tong hop'!$B$10:$P$19999,2,0))</f>
        <v/>
      </c>
      <c r="L714" s="208" t="str">
        <f>IF($J714="","",VLOOKUP($J714,'Tong hop'!$B$10:$P$19999,3,0))</f>
        <v/>
      </c>
      <c r="M714" s="309"/>
      <c r="N714" s="210">
        <f t="shared" si="2"/>
        <v>0</v>
      </c>
      <c r="O714" s="211"/>
      <c r="P714" s="212" t="str">
        <f>IF($J714="","",VLOOKUP($J714,'Tong hop'!$B$10:$L$19999,10,0))</f>
        <v/>
      </c>
      <c r="Q714" s="213" t="str">
        <f>IF($J714="","",VLOOKUP($J714,'Tong hop'!$B$10:$L$19999,11,0))</f>
        <v/>
      </c>
      <c r="R714" s="214"/>
      <c r="S714" s="214"/>
      <c r="T714" s="214"/>
      <c r="U714" s="214"/>
      <c r="V714" s="214"/>
      <c r="W714" s="214"/>
      <c r="X714" s="214"/>
      <c r="Y714" s="214"/>
      <c r="Z714" s="214"/>
    </row>
    <row r="715" ht="18.75" customHeight="1">
      <c r="A715" s="214"/>
      <c r="B715" s="306"/>
      <c r="C715" s="307"/>
      <c r="D715" s="307"/>
      <c r="E715" s="205" t="str">
        <f>IF($D715="","",VLOOKUP($D715,DMKH!$A$6:$D$20000,2,0))</f>
        <v/>
      </c>
      <c r="F715" s="205" t="str">
        <f>IF($D715="","",VLOOKUP($D715,DMKH!$A$6:$D$20000,3,0))</f>
        <v/>
      </c>
      <c r="G715" s="205" t="str">
        <f>IF($D715="","",VLOOKUP($D715,DMKH!$A$6:$D$20000,4,0))</f>
        <v/>
      </c>
      <c r="H715" s="308"/>
      <c r="I715" s="308"/>
      <c r="J715" s="214"/>
      <c r="K715" s="205" t="str">
        <f>IF($J715="","",VLOOKUP($J715,'Tong hop'!$B$10:$P$19999,2,0))</f>
        <v/>
      </c>
      <c r="L715" s="208" t="str">
        <f>IF($J715="","",VLOOKUP($J715,'Tong hop'!$B$10:$P$19999,3,0))</f>
        <v/>
      </c>
      <c r="M715" s="309"/>
      <c r="N715" s="210">
        <f t="shared" si="2"/>
        <v>0</v>
      </c>
      <c r="O715" s="211"/>
      <c r="P715" s="212" t="str">
        <f>IF($J715="","",VLOOKUP($J715,'Tong hop'!$B$10:$L$19999,10,0))</f>
        <v/>
      </c>
      <c r="Q715" s="213" t="str">
        <f>IF($J715="","",VLOOKUP($J715,'Tong hop'!$B$10:$L$19999,11,0))</f>
        <v/>
      </c>
      <c r="R715" s="214"/>
      <c r="S715" s="214"/>
      <c r="T715" s="214"/>
      <c r="U715" s="214"/>
      <c r="V715" s="214"/>
      <c r="W715" s="214"/>
      <c r="X715" s="214"/>
      <c r="Y715" s="214"/>
      <c r="Z715" s="214"/>
    </row>
    <row r="716" ht="18.75" customHeight="1">
      <c r="A716" s="214"/>
      <c r="B716" s="306"/>
      <c r="C716" s="307"/>
      <c r="D716" s="307"/>
      <c r="E716" s="205" t="str">
        <f>IF($D716="","",VLOOKUP($D716,DMKH!$A$6:$D$20000,2,0))</f>
        <v/>
      </c>
      <c r="F716" s="205" t="str">
        <f>IF($D716="","",VLOOKUP($D716,DMKH!$A$6:$D$20000,3,0))</f>
        <v/>
      </c>
      <c r="G716" s="205" t="str">
        <f>IF($D716="","",VLOOKUP($D716,DMKH!$A$6:$D$20000,4,0))</f>
        <v/>
      </c>
      <c r="H716" s="308"/>
      <c r="I716" s="308"/>
      <c r="J716" s="214"/>
      <c r="K716" s="205" t="str">
        <f>IF($J716="","",VLOOKUP($J716,'Tong hop'!$B$10:$P$19999,2,0))</f>
        <v/>
      </c>
      <c r="L716" s="208" t="str">
        <f>IF($J716="","",VLOOKUP($J716,'Tong hop'!$B$10:$P$19999,3,0))</f>
        <v/>
      </c>
      <c r="M716" s="309"/>
      <c r="N716" s="210">
        <f t="shared" si="2"/>
        <v>0</v>
      </c>
      <c r="O716" s="211"/>
      <c r="P716" s="212" t="str">
        <f>IF($J716="","",VLOOKUP($J716,'Tong hop'!$B$10:$L$19999,10,0))</f>
        <v/>
      </c>
      <c r="Q716" s="213" t="str">
        <f>IF($J716="","",VLOOKUP($J716,'Tong hop'!$B$10:$L$19999,11,0))</f>
        <v/>
      </c>
      <c r="R716" s="214"/>
      <c r="S716" s="214"/>
      <c r="T716" s="214"/>
      <c r="U716" s="214"/>
      <c r="V716" s="214"/>
      <c r="W716" s="214"/>
      <c r="X716" s="214"/>
      <c r="Y716" s="214"/>
      <c r="Z716" s="214"/>
    </row>
    <row r="717" ht="18.75" customHeight="1">
      <c r="A717" s="214"/>
      <c r="B717" s="306"/>
      <c r="C717" s="307"/>
      <c r="D717" s="307"/>
      <c r="E717" s="205" t="str">
        <f>IF($D717="","",VLOOKUP($D717,DMKH!$A$6:$D$20000,2,0))</f>
        <v/>
      </c>
      <c r="F717" s="205" t="str">
        <f>IF($D717="","",VLOOKUP($D717,DMKH!$A$6:$D$20000,3,0))</f>
        <v/>
      </c>
      <c r="G717" s="205" t="str">
        <f>IF($D717="","",VLOOKUP($D717,DMKH!$A$6:$D$20000,4,0))</f>
        <v/>
      </c>
      <c r="H717" s="308"/>
      <c r="I717" s="308"/>
      <c r="J717" s="214"/>
      <c r="K717" s="205" t="str">
        <f>IF($J717="","",VLOOKUP($J717,'Tong hop'!$B$10:$P$19999,2,0))</f>
        <v/>
      </c>
      <c r="L717" s="208" t="str">
        <f>IF($J717="","",VLOOKUP($J717,'Tong hop'!$B$10:$P$19999,3,0))</f>
        <v/>
      </c>
      <c r="M717" s="309"/>
      <c r="N717" s="210">
        <f t="shared" si="2"/>
        <v>0</v>
      </c>
      <c r="O717" s="211"/>
      <c r="P717" s="212" t="str">
        <f>IF($J717="","",VLOOKUP($J717,'Tong hop'!$B$10:$L$19999,10,0))</f>
        <v/>
      </c>
      <c r="Q717" s="213" t="str">
        <f>IF($J717="","",VLOOKUP($J717,'Tong hop'!$B$10:$L$19999,11,0))</f>
        <v/>
      </c>
      <c r="R717" s="214"/>
      <c r="S717" s="214"/>
      <c r="T717" s="214"/>
      <c r="U717" s="214"/>
      <c r="V717" s="214"/>
      <c r="W717" s="214"/>
      <c r="X717" s="214"/>
      <c r="Y717" s="214"/>
      <c r="Z717" s="214"/>
    </row>
    <row r="718" ht="18.75" customHeight="1">
      <c r="A718" s="214"/>
      <c r="B718" s="306"/>
      <c r="C718" s="307"/>
      <c r="D718" s="307"/>
      <c r="E718" s="205" t="str">
        <f>IF($D718="","",VLOOKUP($D718,DMKH!$A$6:$D$20000,2,0))</f>
        <v/>
      </c>
      <c r="F718" s="205" t="str">
        <f>IF($D718="","",VLOOKUP($D718,DMKH!$A$6:$D$20000,3,0))</f>
        <v/>
      </c>
      <c r="G718" s="205" t="str">
        <f>IF($D718="","",VLOOKUP($D718,DMKH!$A$6:$D$20000,4,0))</f>
        <v/>
      </c>
      <c r="H718" s="308"/>
      <c r="I718" s="308"/>
      <c r="J718" s="214"/>
      <c r="K718" s="205" t="str">
        <f>IF($J718="","",VLOOKUP($J718,'Tong hop'!$B$10:$P$19999,2,0))</f>
        <v/>
      </c>
      <c r="L718" s="208" t="str">
        <f>IF($J718="","",VLOOKUP($J718,'Tong hop'!$B$10:$P$19999,3,0))</f>
        <v/>
      </c>
      <c r="M718" s="309"/>
      <c r="N718" s="210">
        <f t="shared" si="2"/>
        <v>0</v>
      </c>
      <c r="O718" s="211"/>
      <c r="P718" s="212" t="str">
        <f>IF($J718="","",VLOOKUP($J718,'Tong hop'!$B$10:$L$19999,10,0))</f>
        <v/>
      </c>
      <c r="Q718" s="213" t="str">
        <f>IF($J718="","",VLOOKUP($J718,'Tong hop'!$B$10:$L$19999,11,0))</f>
        <v/>
      </c>
      <c r="R718" s="214"/>
      <c r="S718" s="214"/>
      <c r="T718" s="214"/>
      <c r="U718" s="214"/>
      <c r="V718" s="214"/>
      <c r="W718" s="214"/>
      <c r="X718" s="214"/>
      <c r="Y718" s="214"/>
      <c r="Z718" s="214"/>
    </row>
    <row r="719" ht="18.75" customHeight="1">
      <c r="A719" s="214"/>
      <c r="B719" s="306"/>
      <c r="C719" s="307"/>
      <c r="D719" s="307"/>
      <c r="E719" s="205" t="str">
        <f>IF($D719="","",VLOOKUP($D719,DMKH!$A$6:$D$20000,2,0))</f>
        <v/>
      </c>
      <c r="F719" s="205" t="str">
        <f>IF($D719="","",VLOOKUP($D719,DMKH!$A$6:$D$20000,3,0))</f>
        <v/>
      </c>
      <c r="G719" s="205" t="str">
        <f>IF($D719="","",VLOOKUP($D719,DMKH!$A$6:$D$20000,4,0))</f>
        <v/>
      </c>
      <c r="H719" s="308"/>
      <c r="I719" s="308"/>
      <c r="J719" s="214"/>
      <c r="K719" s="205" t="str">
        <f>IF($J719="","",VLOOKUP($J719,'Tong hop'!$B$10:$P$19999,2,0))</f>
        <v/>
      </c>
      <c r="L719" s="208" t="str">
        <f>IF($J719="","",VLOOKUP($J719,'Tong hop'!$B$10:$P$19999,3,0))</f>
        <v/>
      </c>
      <c r="M719" s="309"/>
      <c r="N719" s="210">
        <f t="shared" si="2"/>
        <v>0</v>
      </c>
      <c r="O719" s="211"/>
      <c r="P719" s="212" t="str">
        <f>IF($J719="","",VLOOKUP($J719,'Tong hop'!$B$10:$L$19999,10,0))</f>
        <v/>
      </c>
      <c r="Q719" s="213" t="str">
        <f>IF($J719="","",VLOOKUP($J719,'Tong hop'!$B$10:$L$19999,11,0))</f>
        <v/>
      </c>
      <c r="R719" s="214"/>
      <c r="S719" s="214"/>
      <c r="T719" s="214"/>
      <c r="U719" s="214"/>
      <c r="V719" s="214"/>
      <c r="W719" s="214"/>
      <c r="X719" s="214"/>
      <c r="Y719" s="214"/>
      <c r="Z719" s="214"/>
    </row>
    <row r="720" ht="18.75" customHeight="1">
      <c r="A720" s="214"/>
      <c r="B720" s="306"/>
      <c r="C720" s="307"/>
      <c r="D720" s="307"/>
      <c r="E720" s="205" t="str">
        <f>IF($D720="","",VLOOKUP($D720,DMKH!$A$6:$D$20000,2,0))</f>
        <v/>
      </c>
      <c r="F720" s="205" t="str">
        <f>IF($D720="","",VLOOKUP($D720,DMKH!$A$6:$D$20000,3,0))</f>
        <v/>
      </c>
      <c r="G720" s="205" t="str">
        <f>IF($D720="","",VLOOKUP($D720,DMKH!$A$6:$D$20000,4,0))</f>
        <v/>
      </c>
      <c r="H720" s="308"/>
      <c r="I720" s="308"/>
      <c r="J720" s="214"/>
      <c r="K720" s="205" t="str">
        <f>IF($J720="","",VLOOKUP($J720,'Tong hop'!$B$10:$P$19999,2,0))</f>
        <v/>
      </c>
      <c r="L720" s="208" t="str">
        <f>IF($J720="","",VLOOKUP($J720,'Tong hop'!$B$10:$P$19999,3,0))</f>
        <v/>
      </c>
      <c r="M720" s="309"/>
      <c r="N720" s="210">
        <f t="shared" si="2"/>
        <v>0</v>
      </c>
      <c r="O720" s="211"/>
      <c r="P720" s="212" t="str">
        <f>IF($J720="","",VLOOKUP($J720,'Tong hop'!$B$10:$L$19999,10,0))</f>
        <v/>
      </c>
      <c r="Q720" s="213" t="str">
        <f>IF($J720="","",VLOOKUP($J720,'Tong hop'!$B$10:$L$19999,11,0))</f>
        <v/>
      </c>
      <c r="R720" s="214"/>
      <c r="S720" s="214"/>
      <c r="T720" s="214"/>
      <c r="U720" s="214"/>
      <c r="V720" s="214"/>
      <c r="W720" s="214"/>
      <c r="X720" s="214"/>
      <c r="Y720" s="214"/>
      <c r="Z720" s="214"/>
    </row>
    <row r="721" ht="18.75" customHeight="1">
      <c r="A721" s="214"/>
      <c r="B721" s="306"/>
      <c r="C721" s="307"/>
      <c r="D721" s="307"/>
      <c r="E721" s="205" t="str">
        <f>IF($D721="","",VLOOKUP($D721,DMKH!$A$6:$D$20000,2,0))</f>
        <v/>
      </c>
      <c r="F721" s="205" t="str">
        <f>IF($D721="","",VLOOKUP($D721,DMKH!$A$6:$D$20000,3,0))</f>
        <v/>
      </c>
      <c r="G721" s="205" t="str">
        <f>IF($D721="","",VLOOKUP($D721,DMKH!$A$6:$D$20000,4,0))</f>
        <v/>
      </c>
      <c r="H721" s="308"/>
      <c r="I721" s="308"/>
      <c r="J721" s="214"/>
      <c r="K721" s="205" t="str">
        <f>IF($J721="","",VLOOKUP($J721,'Tong hop'!$B$10:$P$19999,2,0))</f>
        <v/>
      </c>
      <c r="L721" s="208" t="str">
        <f>IF($J721="","",VLOOKUP($J721,'Tong hop'!$B$10:$P$19999,3,0))</f>
        <v/>
      </c>
      <c r="M721" s="309"/>
      <c r="N721" s="210">
        <f t="shared" si="2"/>
        <v>0</v>
      </c>
      <c r="O721" s="211"/>
      <c r="P721" s="212" t="str">
        <f>IF($J721="","",VLOOKUP($J721,'Tong hop'!$B$10:$L$19999,10,0))</f>
        <v/>
      </c>
      <c r="Q721" s="213" t="str">
        <f>IF($J721="","",VLOOKUP($J721,'Tong hop'!$B$10:$L$19999,11,0))</f>
        <v/>
      </c>
      <c r="R721" s="214"/>
      <c r="S721" s="214"/>
      <c r="T721" s="214"/>
      <c r="U721" s="214"/>
      <c r="V721" s="214"/>
      <c r="W721" s="214"/>
      <c r="X721" s="214"/>
      <c r="Y721" s="214"/>
      <c r="Z721" s="214"/>
    </row>
    <row r="722" ht="18.75" customHeight="1">
      <c r="A722" s="214"/>
      <c r="B722" s="306"/>
      <c r="C722" s="307"/>
      <c r="D722" s="307"/>
      <c r="E722" s="205" t="str">
        <f>IF($D722="","",VLOOKUP($D722,DMKH!$A$6:$D$20000,2,0))</f>
        <v/>
      </c>
      <c r="F722" s="205" t="str">
        <f>IF($D722="","",VLOOKUP($D722,DMKH!$A$6:$D$20000,3,0))</f>
        <v/>
      </c>
      <c r="G722" s="205" t="str">
        <f>IF($D722="","",VLOOKUP($D722,DMKH!$A$6:$D$20000,4,0))</f>
        <v/>
      </c>
      <c r="H722" s="308"/>
      <c r="I722" s="308"/>
      <c r="J722" s="214"/>
      <c r="K722" s="205" t="str">
        <f>IF($J722="","",VLOOKUP($J722,'Tong hop'!$B$10:$P$19999,2,0))</f>
        <v/>
      </c>
      <c r="L722" s="208" t="str">
        <f>IF($J722="","",VLOOKUP($J722,'Tong hop'!$B$10:$P$19999,3,0))</f>
        <v/>
      </c>
      <c r="M722" s="309"/>
      <c r="N722" s="210">
        <f t="shared" si="2"/>
        <v>0</v>
      </c>
      <c r="O722" s="211"/>
      <c r="P722" s="212" t="str">
        <f>IF($J722="","",VLOOKUP($J722,'Tong hop'!$B$10:$L$19999,10,0))</f>
        <v/>
      </c>
      <c r="Q722" s="213" t="str">
        <f>IF($J722="","",VLOOKUP($J722,'Tong hop'!$B$10:$L$19999,11,0))</f>
        <v/>
      </c>
      <c r="R722" s="214"/>
      <c r="S722" s="214"/>
      <c r="T722" s="214"/>
      <c r="U722" s="214"/>
      <c r="V722" s="214"/>
      <c r="W722" s="214"/>
      <c r="X722" s="214"/>
      <c r="Y722" s="214"/>
      <c r="Z722" s="214"/>
    </row>
    <row r="723" ht="18.75" customHeight="1">
      <c r="A723" s="214"/>
      <c r="B723" s="306"/>
      <c r="C723" s="307"/>
      <c r="D723" s="307"/>
      <c r="E723" s="205" t="str">
        <f>IF($D723="","",VLOOKUP($D723,DMKH!$A$6:$D$20000,2,0))</f>
        <v/>
      </c>
      <c r="F723" s="205" t="str">
        <f>IF($D723="","",VLOOKUP($D723,DMKH!$A$6:$D$20000,3,0))</f>
        <v/>
      </c>
      <c r="G723" s="205" t="str">
        <f>IF($D723="","",VLOOKUP($D723,DMKH!$A$6:$D$20000,4,0))</f>
        <v/>
      </c>
      <c r="H723" s="308"/>
      <c r="I723" s="308"/>
      <c r="J723" s="214"/>
      <c r="K723" s="205" t="str">
        <f>IF($J723="","",VLOOKUP($J723,'Tong hop'!$B$10:$P$19999,2,0))</f>
        <v/>
      </c>
      <c r="L723" s="208" t="str">
        <f>IF($J723="","",VLOOKUP($J723,'Tong hop'!$B$10:$P$19999,3,0))</f>
        <v/>
      </c>
      <c r="M723" s="309"/>
      <c r="N723" s="210">
        <f t="shared" si="2"/>
        <v>0</v>
      </c>
      <c r="O723" s="211"/>
      <c r="P723" s="212" t="str">
        <f>IF($J723="","",VLOOKUP($J723,'Tong hop'!$B$10:$L$19999,10,0))</f>
        <v/>
      </c>
      <c r="Q723" s="213" t="str">
        <f>IF($J723="","",VLOOKUP($J723,'Tong hop'!$B$10:$L$19999,11,0))</f>
        <v/>
      </c>
      <c r="R723" s="214"/>
      <c r="S723" s="214"/>
      <c r="T723" s="214"/>
      <c r="U723" s="214"/>
      <c r="V723" s="214"/>
      <c r="W723" s="214"/>
      <c r="X723" s="214"/>
      <c r="Y723" s="214"/>
      <c r="Z723" s="214"/>
    </row>
    <row r="724" ht="18.75" customHeight="1">
      <c r="A724" s="214"/>
      <c r="B724" s="306"/>
      <c r="C724" s="307"/>
      <c r="D724" s="307"/>
      <c r="E724" s="205" t="str">
        <f>IF($D724="","",VLOOKUP($D724,DMKH!$A$6:$D$20000,2,0))</f>
        <v/>
      </c>
      <c r="F724" s="205" t="str">
        <f>IF($D724="","",VLOOKUP($D724,DMKH!$A$6:$D$20000,3,0))</f>
        <v/>
      </c>
      <c r="G724" s="205" t="str">
        <f>IF($D724="","",VLOOKUP($D724,DMKH!$A$6:$D$20000,4,0))</f>
        <v/>
      </c>
      <c r="H724" s="308"/>
      <c r="I724" s="308"/>
      <c r="J724" s="214"/>
      <c r="K724" s="205" t="str">
        <f>IF($J724="","",VLOOKUP($J724,'Tong hop'!$B$10:$P$19999,2,0))</f>
        <v/>
      </c>
      <c r="L724" s="208" t="str">
        <f>IF($J724="","",VLOOKUP($J724,'Tong hop'!$B$10:$P$19999,3,0))</f>
        <v/>
      </c>
      <c r="M724" s="309"/>
      <c r="N724" s="210">
        <f t="shared" si="2"/>
        <v>0</v>
      </c>
      <c r="O724" s="211"/>
      <c r="P724" s="212" t="str">
        <f>IF($J724="","",VLOOKUP($J724,'Tong hop'!$B$10:$L$19999,10,0))</f>
        <v/>
      </c>
      <c r="Q724" s="213" t="str">
        <f>IF($J724="","",VLOOKUP($J724,'Tong hop'!$B$10:$L$19999,11,0))</f>
        <v/>
      </c>
      <c r="R724" s="214"/>
      <c r="S724" s="214"/>
      <c r="T724" s="214"/>
      <c r="U724" s="214"/>
      <c r="V724" s="214"/>
      <c r="W724" s="214"/>
      <c r="X724" s="214"/>
      <c r="Y724" s="214"/>
      <c r="Z724" s="214"/>
    </row>
    <row r="725" ht="18.75" customHeight="1">
      <c r="A725" s="214"/>
      <c r="B725" s="306"/>
      <c r="C725" s="307"/>
      <c r="D725" s="307"/>
      <c r="E725" s="205" t="str">
        <f>IF($D725="","",VLOOKUP($D725,DMKH!$A$6:$D$20000,2,0))</f>
        <v/>
      </c>
      <c r="F725" s="205" t="str">
        <f>IF($D725="","",VLOOKUP($D725,DMKH!$A$6:$D$20000,3,0))</f>
        <v/>
      </c>
      <c r="G725" s="205" t="str">
        <f>IF($D725="","",VLOOKUP($D725,DMKH!$A$6:$D$20000,4,0))</f>
        <v/>
      </c>
      <c r="H725" s="308"/>
      <c r="I725" s="308"/>
      <c r="J725" s="214"/>
      <c r="K725" s="205" t="str">
        <f>IF($J725="","",VLOOKUP($J725,'Tong hop'!$B$10:$P$19999,2,0))</f>
        <v/>
      </c>
      <c r="L725" s="208" t="str">
        <f>IF($J725="","",VLOOKUP($J725,'Tong hop'!$B$10:$P$19999,3,0))</f>
        <v/>
      </c>
      <c r="M725" s="309"/>
      <c r="N725" s="210">
        <f t="shared" si="2"/>
        <v>0</v>
      </c>
      <c r="O725" s="211"/>
      <c r="P725" s="212" t="str">
        <f>IF($J725="","",VLOOKUP($J725,'Tong hop'!$B$10:$L$19999,10,0))</f>
        <v/>
      </c>
      <c r="Q725" s="213" t="str">
        <f>IF($J725="","",VLOOKUP($J725,'Tong hop'!$B$10:$L$19999,11,0))</f>
        <v/>
      </c>
      <c r="R725" s="214"/>
      <c r="S725" s="214"/>
      <c r="T725" s="214"/>
      <c r="U725" s="214"/>
      <c r="V725" s="214"/>
      <c r="W725" s="214"/>
      <c r="X725" s="214"/>
      <c r="Y725" s="214"/>
      <c r="Z725" s="214"/>
    </row>
    <row r="726" ht="18.75" customHeight="1">
      <c r="A726" s="214"/>
      <c r="B726" s="306"/>
      <c r="C726" s="307"/>
      <c r="D726" s="307"/>
      <c r="E726" s="205" t="str">
        <f>IF($D726="","",VLOOKUP($D726,DMKH!$A$6:$D$20000,2,0))</f>
        <v/>
      </c>
      <c r="F726" s="205" t="str">
        <f>IF($D726="","",VLOOKUP($D726,DMKH!$A$6:$D$20000,3,0))</f>
        <v/>
      </c>
      <c r="G726" s="205" t="str">
        <f>IF($D726="","",VLOOKUP($D726,DMKH!$A$6:$D$20000,4,0))</f>
        <v/>
      </c>
      <c r="H726" s="308"/>
      <c r="I726" s="308"/>
      <c r="J726" s="214"/>
      <c r="K726" s="205" t="str">
        <f>IF($J726="","",VLOOKUP($J726,'Tong hop'!$B$10:$P$19999,2,0))</f>
        <v/>
      </c>
      <c r="L726" s="208" t="str">
        <f>IF($J726="","",VLOOKUP($J726,'Tong hop'!$B$10:$P$19999,3,0))</f>
        <v/>
      </c>
      <c r="M726" s="309"/>
      <c r="N726" s="210">
        <f t="shared" si="2"/>
        <v>0</v>
      </c>
      <c r="O726" s="211"/>
      <c r="P726" s="212" t="str">
        <f>IF($J726="","",VLOOKUP($J726,'Tong hop'!$B$10:$L$19999,10,0))</f>
        <v/>
      </c>
      <c r="Q726" s="213" t="str">
        <f>IF($J726="","",VLOOKUP($J726,'Tong hop'!$B$10:$L$19999,11,0))</f>
        <v/>
      </c>
      <c r="R726" s="214"/>
      <c r="S726" s="214"/>
      <c r="T726" s="214"/>
      <c r="U726" s="214"/>
      <c r="V726" s="214"/>
      <c r="W726" s="214"/>
      <c r="X726" s="214"/>
      <c r="Y726" s="214"/>
      <c r="Z726" s="214"/>
    </row>
    <row r="727" ht="18.75" customHeight="1">
      <c r="A727" s="214"/>
      <c r="B727" s="306"/>
      <c r="C727" s="307"/>
      <c r="D727" s="307"/>
      <c r="E727" s="205" t="str">
        <f>IF($D727="","",VLOOKUP($D727,DMKH!$A$6:$D$20000,2,0))</f>
        <v/>
      </c>
      <c r="F727" s="205" t="str">
        <f>IF($D727="","",VLOOKUP($D727,DMKH!$A$6:$D$20000,3,0))</f>
        <v/>
      </c>
      <c r="G727" s="205" t="str">
        <f>IF($D727="","",VLOOKUP($D727,DMKH!$A$6:$D$20000,4,0))</f>
        <v/>
      </c>
      <c r="H727" s="308"/>
      <c r="I727" s="308"/>
      <c r="J727" s="214"/>
      <c r="K727" s="205" t="str">
        <f>IF($J727="","",VLOOKUP($J727,'Tong hop'!$B$10:$P$19999,2,0))</f>
        <v/>
      </c>
      <c r="L727" s="208" t="str">
        <f>IF($J727="","",VLOOKUP($J727,'Tong hop'!$B$10:$P$19999,3,0))</f>
        <v/>
      </c>
      <c r="M727" s="309"/>
      <c r="N727" s="210">
        <f t="shared" si="2"/>
        <v>0</v>
      </c>
      <c r="O727" s="211"/>
      <c r="P727" s="212" t="str">
        <f>IF($J727="","",VLOOKUP($J727,'Tong hop'!$B$10:$L$19999,10,0))</f>
        <v/>
      </c>
      <c r="Q727" s="213" t="str">
        <f>IF($J727="","",VLOOKUP($J727,'Tong hop'!$B$10:$L$19999,11,0))</f>
        <v/>
      </c>
      <c r="R727" s="214"/>
      <c r="S727" s="214"/>
      <c r="T727" s="214"/>
      <c r="U727" s="214"/>
      <c r="V727" s="214"/>
      <c r="W727" s="214"/>
      <c r="X727" s="214"/>
      <c r="Y727" s="214"/>
      <c r="Z727" s="214"/>
    </row>
    <row r="728" ht="18.75" customHeight="1">
      <c r="A728" s="214"/>
      <c r="B728" s="306"/>
      <c r="C728" s="307"/>
      <c r="D728" s="307"/>
      <c r="E728" s="205" t="str">
        <f>IF($D728="","",VLOOKUP($D728,DMKH!$A$6:$D$20000,2,0))</f>
        <v/>
      </c>
      <c r="F728" s="205" t="str">
        <f>IF($D728="","",VLOOKUP($D728,DMKH!$A$6:$D$20000,3,0))</f>
        <v/>
      </c>
      <c r="G728" s="205" t="str">
        <f>IF($D728="","",VLOOKUP($D728,DMKH!$A$6:$D$20000,4,0))</f>
        <v/>
      </c>
      <c r="H728" s="308"/>
      <c r="I728" s="308"/>
      <c r="J728" s="214"/>
      <c r="K728" s="205" t="str">
        <f>IF($J728="","",VLOOKUP($J728,'Tong hop'!$B$10:$P$19999,2,0))</f>
        <v/>
      </c>
      <c r="L728" s="208" t="str">
        <f>IF($J728="","",VLOOKUP($J728,'Tong hop'!$B$10:$P$19999,3,0))</f>
        <v/>
      </c>
      <c r="M728" s="309"/>
      <c r="N728" s="210">
        <f t="shared" si="2"/>
        <v>0</v>
      </c>
      <c r="O728" s="211"/>
      <c r="P728" s="212" t="str">
        <f>IF($J728="","",VLOOKUP($J728,'Tong hop'!$B$10:$L$19999,10,0))</f>
        <v/>
      </c>
      <c r="Q728" s="213" t="str">
        <f>IF($J728="","",VLOOKUP($J728,'Tong hop'!$B$10:$L$19999,11,0))</f>
        <v/>
      </c>
      <c r="R728" s="214"/>
      <c r="S728" s="214"/>
      <c r="T728" s="214"/>
      <c r="U728" s="214"/>
      <c r="V728" s="214"/>
      <c r="W728" s="214"/>
      <c r="X728" s="214"/>
      <c r="Y728" s="214"/>
      <c r="Z728" s="214"/>
    </row>
    <row r="729" ht="18.75" customHeight="1">
      <c r="A729" s="214"/>
      <c r="B729" s="306"/>
      <c r="C729" s="307"/>
      <c r="D729" s="307"/>
      <c r="E729" s="205" t="str">
        <f>IF($D729="","",VLOOKUP($D729,DMKH!$A$6:$D$20000,2,0))</f>
        <v/>
      </c>
      <c r="F729" s="205" t="str">
        <f>IF($D729="","",VLOOKUP($D729,DMKH!$A$6:$D$20000,3,0))</f>
        <v/>
      </c>
      <c r="G729" s="205" t="str">
        <f>IF($D729="","",VLOOKUP($D729,DMKH!$A$6:$D$20000,4,0))</f>
        <v/>
      </c>
      <c r="H729" s="308"/>
      <c r="I729" s="308"/>
      <c r="J729" s="214"/>
      <c r="K729" s="205" t="str">
        <f>IF($J729="","",VLOOKUP($J729,'Tong hop'!$B$10:$P$19999,2,0))</f>
        <v/>
      </c>
      <c r="L729" s="208" t="str">
        <f>IF($J729="","",VLOOKUP($J729,'Tong hop'!$B$10:$P$19999,3,0))</f>
        <v/>
      </c>
      <c r="M729" s="309"/>
      <c r="N729" s="210">
        <f t="shared" si="2"/>
        <v>0</v>
      </c>
      <c r="O729" s="211"/>
      <c r="P729" s="212" t="str">
        <f>IF($J729="","",VLOOKUP($J729,'Tong hop'!$B$10:$L$19999,10,0))</f>
        <v/>
      </c>
      <c r="Q729" s="213" t="str">
        <f>IF($J729="","",VLOOKUP($J729,'Tong hop'!$B$10:$L$19999,11,0))</f>
        <v/>
      </c>
      <c r="R729" s="214"/>
      <c r="S729" s="214"/>
      <c r="T729" s="214"/>
      <c r="U729" s="214"/>
      <c r="V729" s="214"/>
      <c r="W729" s="214"/>
      <c r="X729" s="214"/>
      <c r="Y729" s="214"/>
      <c r="Z729" s="214"/>
    </row>
    <row r="730" ht="18.75" customHeight="1">
      <c r="A730" s="214"/>
      <c r="B730" s="306"/>
      <c r="C730" s="307"/>
      <c r="D730" s="307"/>
      <c r="E730" s="205" t="str">
        <f>IF($D730="","",VLOOKUP($D730,DMKH!$A$6:$D$20000,2,0))</f>
        <v/>
      </c>
      <c r="F730" s="205" t="str">
        <f>IF($D730="","",VLOOKUP($D730,DMKH!$A$6:$D$20000,3,0))</f>
        <v/>
      </c>
      <c r="G730" s="205" t="str">
        <f>IF($D730="","",VLOOKUP($D730,DMKH!$A$6:$D$20000,4,0))</f>
        <v/>
      </c>
      <c r="H730" s="308"/>
      <c r="I730" s="308"/>
      <c r="J730" s="214"/>
      <c r="K730" s="205" t="str">
        <f>IF($J730="","",VLOOKUP($J730,'Tong hop'!$B$10:$P$19999,2,0))</f>
        <v/>
      </c>
      <c r="L730" s="208" t="str">
        <f>IF($J730="","",VLOOKUP($J730,'Tong hop'!$B$10:$P$19999,3,0))</f>
        <v/>
      </c>
      <c r="M730" s="309"/>
      <c r="N730" s="210">
        <f t="shared" si="2"/>
        <v>0</v>
      </c>
      <c r="O730" s="211"/>
      <c r="P730" s="212" t="str">
        <f>IF($J730="","",VLOOKUP($J730,'Tong hop'!$B$10:$L$19999,10,0))</f>
        <v/>
      </c>
      <c r="Q730" s="213" t="str">
        <f>IF($J730="","",VLOOKUP($J730,'Tong hop'!$B$10:$L$19999,11,0))</f>
        <v/>
      </c>
      <c r="R730" s="214"/>
      <c r="S730" s="214"/>
      <c r="T730" s="214"/>
      <c r="U730" s="214"/>
      <c r="V730" s="214"/>
      <c r="W730" s="214"/>
      <c r="X730" s="214"/>
      <c r="Y730" s="214"/>
      <c r="Z730" s="214"/>
    </row>
    <row r="731" ht="18.75" customHeight="1">
      <c r="A731" s="214"/>
      <c r="B731" s="306"/>
      <c r="C731" s="307"/>
      <c r="D731" s="307"/>
      <c r="E731" s="205" t="str">
        <f>IF($D731="","",VLOOKUP($D731,DMKH!$A$6:$D$20000,2,0))</f>
        <v/>
      </c>
      <c r="F731" s="205" t="str">
        <f>IF($D731="","",VLOOKUP($D731,DMKH!$A$6:$D$20000,3,0))</f>
        <v/>
      </c>
      <c r="G731" s="205" t="str">
        <f>IF($D731="","",VLOOKUP($D731,DMKH!$A$6:$D$20000,4,0))</f>
        <v/>
      </c>
      <c r="H731" s="308"/>
      <c r="I731" s="308"/>
      <c r="J731" s="214"/>
      <c r="K731" s="205" t="str">
        <f>IF($J731="","",VLOOKUP($J731,'Tong hop'!$B$10:$P$19999,2,0))</f>
        <v/>
      </c>
      <c r="L731" s="208" t="str">
        <f>IF($J731="","",VLOOKUP($J731,'Tong hop'!$B$10:$P$19999,3,0))</f>
        <v/>
      </c>
      <c r="M731" s="309"/>
      <c r="N731" s="210">
        <f t="shared" si="2"/>
        <v>0</v>
      </c>
      <c r="O731" s="211"/>
      <c r="P731" s="212" t="str">
        <f>IF($J731="","",VLOOKUP($J731,'Tong hop'!$B$10:$L$19999,10,0))</f>
        <v/>
      </c>
      <c r="Q731" s="213" t="str">
        <f>IF($J731="","",VLOOKUP($J731,'Tong hop'!$B$10:$L$19999,11,0))</f>
        <v/>
      </c>
      <c r="R731" s="214"/>
      <c r="S731" s="214"/>
      <c r="T731" s="214"/>
      <c r="U731" s="214"/>
      <c r="V731" s="214"/>
      <c r="W731" s="214"/>
      <c r="X731" s="214"/>
      <c r="Y731" s="214"/>
      <c r="Z731" s="214"/>
    </row>
    <row r="732" ht="18.75" customHeight="1">
      <c r="A732" s="214"/>
      <c r="B732" s="306"/>
      <c r="C732" s="307"/>
      <c r="D732" s="307"/>
      <c r="E732" s="205" t="str">
        <f>IF($D732="","",VLOOKUP($D732,DMKH!$A$6:$D$20000,2,0))</f>
        <v/>
      </c>
      <c r="F732" s="205" t="str">
        <f>IF($D732="","",VLOOKUP($D732,DMKH!$A$6:$D$20000,3,0))</f>
        <v/>
      </c>
      <c r="G732" s="205" t="str">
        <f>IF($D732="","",VLOOKUP($D732,DMKH!$A$6:$D$20000,4,0))</f>
        <v/>
      </c>
      <c r="H732" s="308"/>
      <c r="I732" s="308"/>
      <c r="J732" s="214"/>
      <c r="K732" s="205" t="str">
        <f>IF($J732="","",VLOOKUP($J732,'Tong hop'!$B$10:$P$19999,2,0))</f>
        <v/>
      </c>
      <c r="L732" s="208" t="str">
        <f>IF($J732="","",VLOOKUP($J732,'Tong hop'!$B$10:$P$19999,3,0))</f>
        <v/>
      </c>
      <c r="M732" s="309"/>
      <c r="N732" s="210">
        <f t="shared" si="2"/>
        <v>0</v>
      </c>
      <c r="O732" s="211"/>
      <c r="P732" s="212" t="str">
        <f>IF($J732="","",VLOOKUP($J732,'Tong hop'!$B$10:$L$19999,10,0))</f>
        <v/>
      </c>
      <c r="Q732" s="213" t="str">
        <f>IF($J732="","",VLOOKUP($J732,'Tong hop'!$B$10:$L$19999,11,0))</f>
        <v/>
      </c>
      <c r="R732" s="214"/>
      <c r="S732" s="214"/>
      <c r="T732" s="214"/>
      <c r="U732" s="214"/>
      <c r="V732" s="214"/>
      <c r="W732" s="214"/>
      <c r="X732" s="214"/>
      <c r="Y732" s="214"/>
      <c r="Z732" s="214"/>
    </row>
    <row r="733" ht="18.75" customHeight="1">
      <c r="A733" s="214"/>
      <c r="B733" s="306"/>
      <c r="C733" s="307"/>
      <c r="D733" s="307"/>
      <c r="E733" s="205" t="str">
        <f>IF($D733="","",VLOOKUP($D733,DMKH!$A$6:$D$20000,2,0))</f>
        <v/>
      </c>
      <c r="F733" s="205" t="str">
        <f>IF($D733="","",VLOOKUP($D733,DMKH!$A$6:$D$20000,3,0))</f>
        <v/>
      </c>
      <c r="G733" s="205" t="str">
        <f>IF($D733="","",VLOOKUP($D733,DMKH!$A$6:$D$20000,4,0))</f>
        <v/>
      </c>
      <c r="H733" s="308"/>
      <c r="I733" s="308"/>
      <c r="J733" s="214"/>
      <c r="K733" s="205" t="str">
        <f>IF($J733="","",VLOOKUP($J733,'Tong hop'!$B$10:$P$19999,2,0))</f>
        <v/>
      </c>
      <c r="L733" s="208" t="str">
        <f>IF($J733="","",VLOOKUP($J733,'Tong hop'!$B$10:$P$19999,3,0))</f>
        <v/>
      </c>
      <c r="M733" s="309"/>
      <c r="N733" s="210">
        <f t="shared" si="2"/>
        <v>0</v>
      </c>
      <c r="O733" s="211"/>
      <c r="P733" s="212" t="str">
        <f>IF($J733="","",VLOOKUP($J733,'Tong hop'!$B$10:$L$19999,10,0))</f>
        <v/>
      </c>
      <c r="Q733" s="213" t="str">
        <f>IF($J733="","",VLOOKUP($J733,'Tong hop'!$B$10:$L$19999,11,0))</f>
        <v/>
      </c>
      <c r="R733" s="214"/>
      <c r="S733" s="214"/>
      <c r="T733" s="214"/>
      <c r="U733" s="214"/>
      <c r="V733" s="214"/>
      <c r="W733" s="214"/>
      <c r="X733" s="214"/>
      <c r="Y733" s="214"/>
      <c r="Z733" s="214"/>
    </row>
    <row r="734" ht="18.75" customHeight="1">
      <c r="A734" s="214"/>
      <c r="B734" s="306"/>
      <c r="C734" s="307"/>
      <c r="D734" s="307"/>
      <c r="E734" s="205" t="str">
        <f>IF($D734="","",VLOOKUP($D734,DMKH!$A$6:$D$20000,2,0))</f>
        <v/>
      </c>
      <c r="F734" s="205" t="str">
        <f>IF($D734="","",VLOOKUP($D734,DMKH!$A$6:$D$20000,3,0))</f>
        <v/>
      </c>
      <c r="G734" s="205" t="str">
        <f>IF($D734="","",VLOOKUP($D734,DMKH!$A$6:$D$20000,4,0))</f>
        <v/>
      </c>
      <c r="H734" s="308"/>
      <c r="I734" s="308"/>
      <c r="J734" s="214"/>
      <c r="K734" s="205" t="str">
        <f>IF($J734="","",VLOOKUP($J734,'Tong hop'!$B$10:$P$19999,2,0))</f>
        <v/>
      </c>
      <c r="L734" s="208" t="str">
        <f>IF($J734="","",VLOOKUP($J734,'Tong hop'!$B$10:$P$19999,3,0))</f>
        <v/>
      </c>
      <c r="M734" s="309"/>
      <c r="N734" s="210">
        <f t="shared" si="2"/>
        <v>0</v>
      </c>
      <c r="O734" s="211"/>
      <c r="P734" s="212" t="str">
        <f>IF($J734="","",VLOOKUP($J734,'Tong hop'!$B$10:$L$19999,10,0))</f>
        <v/>
      </c>
      <c r="Q734" s="213" t="str">
        <f>IF($J734="","",VLOOKUP($J734,'Tong hop'!$B$10:$L$19999,11,0))</f>
        <v/>
      </c>
      <c r="R734" s="214"/>
      <c r="S734" s="214"/>
      <c r="T734" s="214"/>
      <c r="U734" s="214"/>
      <c r="V734" s="214"/>
      <c r="W734" s="214"/>
      <c r="X734" s="214"/>
      <c r="Y734" s="214"/>
      <c r="Z734" s="214"/>
    </row>
    <row r="735" ht="18.75" customHeight="1">
      <c r="A735" s="214"/>
      <c r="B735" s="306"/>
      <c r="C735" s="307"/>
      <c r="D735" s="307"/>
      <c r="E735" s="205" t="str">
        <f>IF($D735="","",VLOOKUP($D735,DMKH!$A$6:$D$20000,2,0))</f>
        <v/>
      </c>
      <c r="F735" s="205" t="str">
        <f>IF($D735="","",VLOOKUP($D735,DMKH!$A$6:$D$20000,3,0))</f>
        <v/>
      </c>
      <c r="G735" s="205" t="str">
        <f>IF($D735="","",VLOOKUP($D735,DMKH!$A$6:$D$20000,4,0))</f>
        <v/>
      </c>
      <c r="H735" s="308"/>
      <c r="I735" s="308"/>
      <c r="J735" s="214"/>
      <c r="K735" s="205" t="str">
        <f>IF($J735="","",VLOOKUP($J735,'Tong hop'!$B$10:$P$19999,2,0))</f>
        <v/>
      </c>
      <c r="L735" s="208" t="str">
        <f>IF($J735="","",VLOOKUP($J735,'Tong hop'!$B$10:$P$19999,3,0))</f>
        <v/>
      </c>
      <c r="M735" s="309"/>
      <c r="N735" s="210">
        <f t="shared" si="2"/>
        <v>0</v>
      </c>
      <c r="O735" s="211"/>
      <c r="P735" s="212" t="str">
        <f>IF($J735="","",VLOOKUP($J735,'Tong hop'!$B$10:$L$19999,10,0))</f>
        <v/>
      </c>
      <c r="Q735" s="213" t="str">
        <f>IF($J735="","",VLOOKUP($J735,'Tong hop'!$B$10:$L$19999,11,0))</f>
        <v/>
      </c>
      <c r="R735" s="214"/>
      <c r="S735" s="214"/>
      <c r="T735" s="214"/>
      <c r="U735" s="214"/>
      <c r="V735" s="214"/>
      <c r="W735" s="214"/>
      <c r="X735" s="214"/>
      <c r="Y735" s="214"/>
      <c r="Z735" s="214"/>
    </row>
    <row r="736" ht="18.75" customHeight="1">
      <c r="A736" s="214"/>
      <c r="B736" s="306"/>
      <c r="C736" s="307"/>
      <c r="D736" s="307"/>
      <c r="E736" s="205" t="str">
        <f>IF($D736="","",VLOOKUP($D736,DMKH!$A$6:$D$20000,2,0))</f>
        <v/>
      </c>
      <c r="F736" s="205" t="str">
        <f>IF($D736="","",VLOOKUP($D736,DMKH!$A$6:$D$20000,3,0))</f>
        <v/>
      </c>
      <c r="G736" s="205" t="str">
        <f>IF($D736="","",VLOOKUP($D736,DMKH!$A$6:$D$20000,4,0))</f>
        <v/>
      </c>
      <c r="H736" s="308"/>
      <c r="I736" s="308"/>
      <c r="J736" s="214"/>
      <c r="K736" s="205" t="str">
        <f>IF($J736="","",VLOOKUP($J736,'Tong hop'!$B$10:$P$19999,2,0))</f>
        <v/>
      </c>
      <c r="L736" s="208" t="str">
        <f>IF($J736="","",VLOOKUP($J736,'Tong hop'!$B$10:$P$19999,3,0))</f>
        <v/>
      </c>
      <c r="M736" s="309"/>
      <c r="N736" s="210">
        <f t="shared" si="2"/>
        <v>0</v>
      </c>
      <c r="O736" s="211"/>
      <c r="P736" s="212" t="str">
        <f>IF($J736="","",VLOOKUP($J736,'Tong hop'!$B$10:$L$19999,10,0))</f>
        <v/>
      </c>
      <c r="Q736" s="213" t="str">
        <f>IF($J736="","",VLOOKUP($J736,'Tong hop'!$B$10:$L$19999,11,0))</f>
        <v/>
      </c>
      <c r="R736" s="214"/>
      <c r="S736" s="214"/>
      <c r="T736" s="214"/>
      <c r="U736" s="214"/>
      <c r="V736" s="214"/>
      <c r="W736" s="214"/>
      <c r="X736" s="214"/>
      <c r="Y736" s="214"/>
      <c r="Z736" s="214"/>
    </row>
    <row r="737" ht="18.75" customHeight="1">
      <c r="A737" s="214"/>
      <c r="B737" s="306"/>
      <c r="C737" s="307"/>
      <c r="D737" s="307"/>
      <c r="E737" s="205" t="str">
        <f>IF($D737="","",VLOOKUP($D737,DMKH!$A$6:$D$20000,2,0))</f>
        <v/>
      </c>
      <c r="F737" s="205" t="str">
        <f>IF($D737="","",VLOOKUP($D737,DMKH!$A$6:$D$20000,3,0))</f>
        <v/>
      </c>
      <c r="G737" s="205" t="str">
        <f>IF($D737="","",VLOOKUP($D737,DMKH!$A$6:$D$20000,4,0))</f>
        <v/>
      </c>
      <c r="H737" s="308"/>
      <c r="I737" s="308"/>
      <c r="J737" s="214"/>
      <c r="K737" s="205" t="str">
        <f>IF($J737="","",VLOOKUP($J737,'Tong hop'!$B$10:$P$19999,2,0))</f>
        <v/>
      </c>
      <c r="L737" s="208" t="str">
        <f>IF($J737="","",VLOOKUP($J737,'Tong hop'!$B$10:$P$19999,3,0))</f>
        <v/>
      </c>
      <c r="M737" s="309"/>
      <c r="N737" s="210">
        <f t="shared" si="2"/>
        <v>0</v>
      </c>
      <c r="O737" s="211"/>
      <c r="P737" s="212" t="str">
        <f>IF($J737="","",VLOOKUP($J737,'Tong hop'!$B$10:$L$19999,10,0))</f>
        <v/>
      </c>
      <c r="Q737" s="213" t="str">
        <f>IF($J737="","",VLOOKUP($J737,'Tong hop'!$B$10:$L$19999,11,0))</f>
        <v/>
      </c>
      <c r="R737" s="214"/>
      <c r="S737" s="214"/>
      <c r="T737" s="214"/>
      <c r="U737" s="214"/>
      <c r="V737" s="214"/>
      <c r="W737" s="214"/>
      <c r="X737" s="214"/>
      <c r="Y737" s="214"/>
      <c r="Z737" s="214"/>
    </row>
    <row r="738" ht="18.75" customHeight="1">
      <c r="A738" s="214"/>
      <c r="B738" s="306"/>
      <c r="C738" s="307"/>
      <c r="D738" s="307"/>
      <c r="E738" s="205" t="str">
        <f>IF($D738="","",VLOOKUP($D738,DMKH!$A$6:$D$20000,2,0))</f>
        <v/>
      </c>
      <c r="F738" s="205" t="str">
        <f>IF($D738="","",VLOOKUP($D738,DMKH!$A$6:$D$20000,3,0))</f>
        <v/>
      </c>
      <c r="G738" s="205" t="str">
        <f>IF($D738="","",VLOOKUP($D738,DMKH!$A$6:$D$20000,4,0))</f>
        <v/>
      </c>
      <c r="H738" s="308"/>
      <c r="I738" s="308"/>
      <c r="J738" s="214"/>
      <c r="K738" s="205" t="str">
        <f>IF($J738="","",VLOOKUP($J738,'Tong hop'!$B$10:$P$19999,2,0))</f>
        <v/>
      </c>
      <c r="L738" s="208" t="str">
        <f>IF($J738="","",VLOOKUP($J738,'Tong hop'!$B$10:$P$19999,3,0))</f>
        <v/>
      </c>
      <c r="M738" s="309"/>
      <c r="N738" s="210">
        <f t="shared" si="2"/>
        <v>0</v>
      </c>
      <c r="O738" s="211"/>
      <c r="P738" s="212" t="str">
        <f>IF($J738="","",VLOOKUP($J738,'Tong hop'!$B$10:$L$19999,10,0))</f>
        <v/>
      </c>
      <c r="Q738" s="213" t="str">
        <f>IF($J738="","",VLOOKUP($J738,'Tong hop'!$B$10:$L$19999,11,0))</f>
        <v/>
      </c>
      <c r="R738" s="214"/>
      <c r="S738" s="214"/>
      <c r="T738" s="214"/>
      <c r="U738" s="214"/>
      <c r="V738" s="214"/>
      <c r="W738" s="214"/>
      <c r="X738" s="214"/>
      <c r="Y738" s="214"/>
      <c r="Z738" s="214"/>
    </row>
    <row r="739" ht="18.75" customHeight="1">
      <c r="A739" s="214"/>
      <c r="B739" s="306"/>
      <c r="C739" s="307"/>
      <c r="D739" s="307"/>
      <c r="E739" s="205" t="str">
        <f>IF($D739="","",VLOOKUP($D739,DMKH!$A$6:$D$20000,2,0))</f>
        <v/>
      </c>
      <c r="F739" s="205" t="str">
        <f>IF($D739="","",VLOOKUP($D739,DMKH!$A$6:$D$20000,3,0))</f>
        <v/>
      </c>
      <c r="G739" s="205" t="str">
        <f>IF($D739="","",VLOOKUP($D739,DMKH!$A$6:$D$20000,4,0))</f>
        <v/>
      </c>
      <c r="H739" s="308"/>
      <c r="I739" s="308"/>
      <c r="J739" s="214"/>
      <c r="K739" s="205" t="str">
        <f>IF($J739="","",VLOOKUP($J739,'Tong hop'!$B$10:$P$19999,2,0))</f>
        <v/>
      </c>
      <c r="L739" s="208" t="str">
        <f>IF($J739="","",VLOOKUP($J739,'Tong hop'!$B$10:$P$19999,3,0))</f>
        <v/>
      </c>
      <c r="M739" s="309"/>
      <c r="N739" s="210">
        <f t="shared" si="2"/>
        <v>0</v>
      </c>
      <c r="O739" s="211"/>
      <c r="P739" s="212" t="str">
        <f>IF($J739="","",VLOOKUP($J739,'Tong hop'!$B$10:$L$19999,10,0))</f>
        <v/>
      </c>
      <c r="Q739" s="213" t="str">
        <f>IF($J739="","",VLOOKUP($J739,'Tong hop'!$B$10:$L$19999,11,0))</f>
        <v/>
      </c>
      <c r="R739" s="214"/>
      <c r="S739" s="214"/>
      <c r="T739" s="214"/>
      <c r="U739" s="214"/>
      <c r="V739" s="214"/>
      <c r="W739" s="214"/>
      <c r="X739" s="214"/>
      <c r="Y739" s="214"/>
      <c r="Z739" s="214"/>
    </row>
    <row r="740" ht="18.75" customHeight="1">
      <c r="A740" s="214"/>
      <c r="B740" s="306"/>
      <c r="C740" s="307"/>
      <c r="D740" s="307"/>
      <c r="E740" s="205" t="str">
        <f>IF($D740="","",VLOOKUP($D740,DMKH!$A$6:$D$20000,2,0))</f>
        <v/>
      </c>
      <c r="F740" s="205" t="str">
        <f>IF($D740="","",VLOOKUP($D740,DMKH!$A$6:$D$20000,3,0))</f>
        <v/>
      </c>
      <c r="G740" s="205" t="str">
        <f>IF($D740="","",VLOOKUP($D740,DMKH!$A$6:$D$20000,4,0))</f>
        <v/>
      </c>
      <c r="H740" s="308"/>
      <c r="I740" s="308"/>
      <c r="J740" s="214"/>
      <c r="K740" s="205" t="str">
        <f>IF($J740="","",VLOOKUP($J740,'Tong hop'!$B$10:$P$19999,2,0))</f>
        <v/>
      </c>
      <c r="L740" s="208" t="str">
        <f>IF($J740="","",VLOOKUP($J740,'Tong hop'!$B$10:$P$19999,3,0))</f>
        <v/>
      </c>
      <c r="M740" s="309"/>
      <c r="N740" s="210">
        <f t="shared" si="2"/>
        <v>0</v>
      </c>
      <c r="O740" s="211"/>
      <c r="P740" s="212" t="str">
        <f>IF($J740="","",VLOOKUP($J740,'Tong hop'!$B$10:$L$19999,10,0))</f>
        <v/>
      </c>
      <c r="Q740" s="213" t="str">
        <f>IF($J740="","",VLOOKUP($J740,'Tong hop'!$B$10:$L$19999,11,0))</f>
        <v/>
      </c>
      <c r="R740" s="214"/>
      <c r="S740" s="214"/>
      <c r="T740" s="214"/>
      <c r="U740" s="214"/>
      <c r="V740" s="214"/>
      <c r="W740" s="214"/>
      <c r="X740" s="214"/>
      <c r="Y740" s="214"/>
      <c r="Z740" s="214"/>
    </row>
    <row r="741" ht="18.75" customHeight="1">
      <c r="A741" s="214"/>
      <c r="B741" s="306"/>
      <c r="C741" s="307"/>
      <c r="D741" s="307"/>
      <c r="E741" s="205" t="str">
        <f>IF($D741="","",VLOOKUP($D741,DMKH!$A$6:$D$20000,2,0))</f>
        <v/>
      </c>
      <c r="F741" s="205" t="str">
        <f>IF($D741="","",VLOOKUP($D741,DMKH!$A$6:$D$20000,3,0))</f>
        <v/>
      </c>
      <c r="G741" s="205" t="str">
        <f>IF($D741="","",VLOOKUP($D741,DMKH!$A$6:$D$20000,4,0))</f>
        <v/>
      </c>
      <c r="H741" s="308"/>
      <c r="I741" s="308"/>
      <c r="J741" s="214"/>
      <c r="K741" s="205" t="str">
        <f>IF($J741="","",VLOOKUP($J741,'Tong hop'!$B$10:$P$19999,2,0))</f>
        <v/>
      </c>
      <c r="L741" s="208" t="str">
        <f>IF($J741="","",VLOOKUP($J741,'Tong hop'!$B$10:$P$19999,3,0))</f>
        <v/>
      </c>
      <c r="M741" s="309"/>
      <c r="N741" s="210">
        <f t="shared" si="2"/>
        <v>0</v>
      </c>
      <c r="O741" s="211"/>
      <c r="P741" s="212" t="str">
        <f>IF($J741="","",VLOOKUP($J741,'Tong hop'!$B$10:$L$19999,10,0))</f>
        <v/>
      </c>
      <c r="Q741" s="213" t="str">
        <f>IF($J741="","",VLOOKUP($J741,'Tong hop'!$B$10:$L$19999,11,0))</f>
        <v/>
      </c>
      <c r="R741" s="214"/>
      <c r="S741" s="214"/>
      <c r="T741" s="214"/>
      <c r="U741" s="214"/>
      <c r="V741" s="214"/>
      <c r="W741" s="214"/>
      <c r="X741" s="214"/>
      <c r="Y741" s="214"/>
      <c r="Z741" s="214"/>
    </row>
    <row r="742" ht="18.75" customHeight="1">
      <c r="A742" s="214"/>
      <c r="B742" s="306"/>
      <c r="C742" s="307"/>
      <c r="D742" s="307"/>
      <c r="E742" s="205" t="str">
        <f>IF($D742="","",VLOOKUP($D742,DMKH!$A$6:$D$20000,2,0))</f>
        <v/>
      </c>
      <c r="F742" s="205" t="str">
        <f>IF($D742="","",VLOOKUP($D742,DMKH!$A$6:$D$20000,3,0))</f>
        <v/>
      </c>
      <c r="G742" s="205" t="str">
        <f>IF($D742="","",VLOOKUP($D742,DMKH!$A$6:$D$20000,4,0))</f>
        <v/>
      </c>
      <c r="H742" s="308"/>
      <c r="I742" s="308"/>
      <c r="J742" s="214"/>
      <c r="K742" s="205" t="str">
        <f>IF($J742="","",VLOOKUP($J742,'Tong hop'!$B$10:$P$19999,2,0))</f>
        <v/>
      </c>
      <c r="L742" s="208" t="str">
        <f>IF($J742="","",VLOOKUP($J742,'Tong hop'!$B$10:$P$19999,3,0))</f>
        <v/>
      </c>
      <c r="M742" s="309"/>
      <c r="N742" s="210">
        <f t="shared" si="2"/>
        <v>0</v>
      </c>
      <c r="O742" s="211"/>
      <c r="P742" s="212" t="str">
        <f>IF($J742="","",VLOOKUP($J742,'Tong hop'!$B$10:$L$19999,10,0))</f>
        <v/>
      </c>
      <c r="Q742" s="213" t="str">
        <f>IF($J742="","",VLOOKUP($J742,'Tong hop'!$B$10:$L$19999,11,0))</f>
        <v/>
      </c>
      <c r="R742" s="214"/>
      <c r="S742" s="214"/>
      <c r="T742" s="214"/>
      <c r="U742" s="214"/>
      <c r="V742" s="214"/>
      <c r="W742" s="214"/>
      <c r="X742" s="214"/>
      <c r="Y742" s="214"/>
      <c r="Z742" s="214"/>
    </row>
    <row r="743" ht="18.75" customHeight="1">
      <c r="A743" s="214"/>
      <c r="B743" s="306"/>
      <c r="C743" s="307"/>
      <c r="D743" s="307"/>
      <c r="E743" s="205" t="str">
        <f>IF($D743="","",VLOOKUP($D743,DMKH!$A$6:$D$20000,2,0))</f>
        <v/>
      </c>
      <c r="F743" s="205" t="str">
        <f>IF($D743="","",VLOOKUP($D743,DMKH!$A$6:$D$20000,3,0))</f>
        <v/>
      </c>
      <c r="G743" s="205" t="str">
        <f>IF($D743="","",VLOOKUP($D743,DMKH!$A$6:$D$20000,4,0))</f>
        <v/>
      </c>
      <c r="H743" s="308"/>
      <c r="I743" s="308"/>
      <c r="J743" s="214"/>
      <c r="K743" s="205" t="str">
        <f>IF($J743="","",VLOOKUP($J743,'Tong hop'!$B$10:$P$19999,2,0))</f>
        <v/>
      </c>
      <c r="L743" s="208" t="str">
        <f>IF($J743="","",VLOOKUP($J743,'Tong hop'!$B$10:$P$19999,3,0))</f>
        <v/>
      </c>
      <c r="M743" s="309"/>
      <c r="N743" s="210">
        <f t="shared" si="2"/>
        <v>0</v>
      </c>
      <c r="O743" s="211"/>
      <c r="P743" s="212" t="str">
        <f>IF($J743="","",VLOOKUP($J743,'Tong hop'!$B$10:$L$19999,10,0))</f>
        <v/>
      </c>
      <c r="Q743" s="213" t="str">
        <f>IF($J743="","",VLOOKUP($J743,'Tong hop'!$B$10:$L$19999,11,0))</f>
        <v/>
      </c>
      <c r="R743" s="214"/>
      <c r="S743" s="214"/>
      <c r="T743" s="214"/>
      <c r="U743" s="214"/>
      <c r="V743" s="214"/>
      <c r="W743" s="214"/>
      <c r="X743" s="214"/>
      <c r="Y743" s="214"/>
      <c r="Z743" s="214"/>
    </row>
    <row r="744" ht="18.75" customHeight="1">
      <c r="A744" s="214"/>
      <c r="B744" s="306"/>
      <c r="C744" s="307"/>
      <c r="D744" s="307"/>
      <c r="E744" s="205" t="str">
        <f>IF($D744="","",VLOOKUP($D744,DMKH!$A$6:$D$20000,2,0))</f>
        <v/>
      </c>
      <c r="F744" s="205" t="str">
        <f>IF($D744="","",VLOOKUP($D744,DMKH!$A$6:$D$20000,3,0))</f>
        <v/>
      </c>
      <c r="G744" s="205" t="str">
        <f>IF($D744="","",VLOOKUP($D744,DMKH!$A$6:$D$20000,4,0))</f>
        <v/>
      </c>
      <c r="H744" s="308"/>
      <c r="I744" s="308"/>
      <c r="J744" s="214"/>
      <c r="K744" s="205" t="str">
        <f>IF($J744="","",VLOOKUP($J744,'Tong hop'!$B$10:$P$19999,2,0))</f>
        <v/>
      </c>
      <c r="L744" s="208" t="str">
        <f>IF($J744="","",VLOOKUP($J744,'Tong hop'!$B$10:$P$19999,3,0))</f>
        <v/>
      </c>
      <c r="M744" s="309"/>
      <c r="N744" s="210">
        <f t="shared" si="2"/>
        <v>0</v>
      </c>
      <c r="O744" s="211"/>
      <c r="P744" s="212" t="str">
        <f>IF($J744="","",VLOOKUP($J744,'Tong hop'!$B$10:$L$19999,10,0))</f>
        <v/>
      </c>
      <c r="Q744" s="213" t="str">
        <f>IF($J744="","",VLOOKUP($J744,'Tong hop'!$B$10:$L$19999,11,0))</f>
        <v/>
      </c>
      <c r="R744" s="214"/>
      <c r="S744" s="214"/>
      <c r="T744" s="214"/>
      <c r="U744" s="214"/>
      <c r="V744" s="214"/>
      <c r="W744" s="214"/>
      <c r="X744" s="214"/>
      <c r="Y744" s="214"/>
      <c r="Z744" s="214"/>
    </row>
    <row r="745" ht="18.75" customHeight="1">
      <c r="A745" s="214"/>
      <c r="B745" s="306"/>
      <c r="C745" s="307"/>
      <c r="D745" s="307"/>
      <c r="E745" s="205" t="str">
        <f>IF($D745="","",VLOOKUP($D745,DMKH!$A$6:$D$20000,2,0))</f>
        <v/>
      </c>
      <c r="F745" s="205" t="str">
        <f>IF($D745="","",VLOOKUP($D745,DMKH!$A$6:$D$20000,3,0))</f>
        <v/>
      </c>
      <c r="G745" s="205" t="str">
        <f>IF($D745="","",VLOOKUP($D745,DMKH!$A$6:$D$20000,4,0))</f>
        <v/>
      </c>
      <c r="H745" s="308"/>
      <c r="I745" s="308"/>
      <c r="J745" s="214"/>
      <c r="K745" s="205" t="str">
        <f>IF($J745="","",VLOOKUP($J745,'Tong hop'!$B$10:$P$19999,2,0))</f>
        <v/>
      </c>
      <c r="L745" s="208" t="str">
        <f>IF($J745="","",VLOOKUP($J745,'Tong hop'!$B$10:$P$19999,3,0))</f>
        <v/>
      </c>
      <c r="M745" s="309"/>
      <c r="N745" s="210">
        <f t="shared" si="2"/>
        <v>0</v>
      </c>
      <c r="O745" s="211"/>
      <c r="P745" s="212" t="str">
        <f>IF($J745="","",VLOOKUP($J745,'Tong hop'!$B$10:$L$19999,10,0))</f>
        <v/>
      </c>
      <c r="Q745" s="213" t="str">
        <f>IF($J745="","",VLOOKUP($J745,'Tong hop'!$B$10:$L$19999,11,0))</f>
        <v/>
      </c>
      <c r="R745" s="214"/>
      <c r="S745" s="214"/>
      <c r="T745" s="214"/>
      <c r="U745" s="214"/>
      <c r="V745" s="214"/>
      <c r="W745" s="214"/>
      <c r="X745" s="214"/>
      <c r="Y745" s="214"/>
      <c r="Z745" s="214"/>
    </row>
    <row r="746" ht="18.75" customHeight="1">
      <c r="A746" s="214"/>
      <c r="B746" s="306"/>
      <c r="C746" s="307"/>
      <c r="D746" s="307"/>
      <c r="E746" s="205" t="str">
        <f>IF($D746="","",VLOOKUP($D746,DMKH!$A$6:$D$20000,2,0))</f>
        <v/>
      </c>
      <c r="F746" s="205" t="str">
        <f>IF($D746="","",VLOOKUP($D746,DMKH!$A$6:$D$20000,3,0))</f>
        <v/>
      </c>
      <c r="G746" s="205" t="str">
        <f>IF($D746="","",VLOOKUP($D746,DMKH!$A$6:$D$20000,4,0))</f>
        <v/>
      </c>
      <c r="H746" s="308"/>
      <c r="I746" s="308"/>
      <c r="J746" s="214"/>
      <c r="K746" s="205" t="str">
        <f>IF($J746="","",VLOOKUP($J746,'Tong hop'!$B$10:$P$19999,2,0))</f>
        <v/>
      </c>
      <c r="L746" s="208" t="str">
        <f>IF($J746="","",VLOOKUP($J746,'Tong hop'!$B$10:$P$19999,3,0))</f>
        <v/>
      </c>
      <c r="M746" s="309"/>
      <c r="N746" s="210">
        <f t="shared" si="2"/>
        <v>0</v>
      </c>
      <c r="O746" s="211"/>
      <c r="P746" s="212" t="str">
        <f>IF($J746="","",VLOOKUP($J746,'Tong hop'!$B$10:$L$19999,10,0))</f>
        <v/>
      </c>
      <c r="Q746" s="213" t="str">
        <f>IF($J746="","",VLOOKUP($J746,'Tong hop'!$B$10:$L$19999,11,0))</f>
        <v/>
      </c>
      <c r="R746" s="214"/>
      <c r="S746" s="214"/>
      <c r="T746" s="214"/>
      <c r="U746" s="214"/>
      <c r="V746" s="214"/>
      <c r="W746" s="214"/>
      <c r="X746" s="214"/>
      <c r="Y746" s="214"/>
      <c r="Z746" s="214"/>
    </row>
    <row r="747" ht="18.75" customHeight="1">
      <c r="A747" s="214"/>
      <c r="B747" s="306"/>
      <c r="C747" s="307"/>
      <c r="D747" s="307"/>
      <c r="E747" s="205" t="str">
        <f>IF($D747="","",VLOOKUP($D747,DMKH!$A$6:$D$20000,2,0))</f>
        <v/>
      </c>
      <c r="F747" s="205" t="str">
        <f>IF($D747="","",VLOOKUP($D747,DMKH!$A$6:$D$20000,3,0))</f>
        <v/>
      </c>
      <c r="G747" s="205" t="str">
        <f>IF($D747="","",VLOOKUP($D747,DMKH!$A$6:$D$20000,4,0))</f>
        <v/>
      </c>
      <c r="H747" s="308"/>
      <c r="I747" s="308"/>
      <c r="J747" s="214"/>
      <c r="K747" s="205" t="str">
        <f>IF($J747="","",VLOOKUP($J747,'Tong hop'!$B$10:$P$19999,2,0))</f>
        <v/>
      </c>
      <c r="L747" s="208" t="str">
        <f>IF($J747="","",VLOOKUP($J747,'Tong hop'!$B$10:$P$19999,3,0))</f>
        <v/>
      </c>
      <c r="M747" s="309"/>
      <c r="N747" s="210">
        <f t="shared" si="2"/>
        <v>0</v>
      </c>
      <c r="O747" s="211"/>
      <c r="P747" s="212" t="str">
        <f>IF($J747="","",VLOOKUP($J747,'Tong hop'!$B$10:$L$19999,10,0))</f>
        <v/>
      </c>
      <c r="Q747" s="213" t="str">
        <f>IF($J747="","",VLOOKUP($J747,'Tong hop'!$B$10:$L$19999,11,0))</f>
        <v/>
      </c>
      <c r="R747" s="214"/>
      <c r="S747" s="214"/>
      <c r="T747" s="214"/>
      <c r="U747" s="214"/>
      <c r="V747" s="214"/>
      <c r="W747" s="214"/>
      <c r="X747" s="214"/>
      <c r="Y747" s="214"/>
      <c r="Z747" s="214"/>
    </row>
    <row r="748" ht="18.75" customHeight="1">
      <c r="A748" s="214"/>
      <c r="B748" s="306"/>
      <c r="C748" s="307"/>
      <c r="D748" s="307"/>
      <c r="E748" s="205" t="str">
        <f>IF($D748="","",VLOOKUP($D748,DMKH!$A$6:$D$20000,2,0))</f>
        <v/>
      </c>
      <c r="F748" s="205" t="str">
        <f>IF($D748="","",VLOOKUP($D748,DMKH!$A$6:$D$20000,3,0))</f>
        <v/>
      </c>
      <c r="G748" s="205" t="str">
        <f>IF($D748="","",VLOOKUP($D748,DMKH!$A$6:$D$20000,4,0))</f>
        <v/>
      </c>
      <c r="H748" s="308"/>
      <c r="I748" s="308"/>
      <c r="J748" s="214"/>
      <c r="K748" s="205" t="str">
        <f>IF($J748="","",VLOOKUP($J748,'Tong hop'!$B$10:$P$19999,2,0))</f>
        <v/>
      </c>
      <c r="L748" s="208" t="str">
        <f>IF($J748="","",VLOOKUP($J748,'Tong hop'!$B$10:$P$19999,3,0))</f>
        <v/>
      </c>
      <c r="M748" s="309"/>
      <c r="N748" s="210">
        <f t="shared" si="2"/>
        <v>0</v>
      </c>
      <c r="O748" s="211"/>
      <c r="P748" s="212" t="str">
        <f>IF($J748="","",VLOOKUP($J748,'Tong hop'!$B$10:$L$19999,10,0))</f>
        <v/>
      </c>
      <c r="Q748" s="213" t="str">
        <f>IF($J748="","",VLOOKUP($J748,'Tong hop'!$B$10:$L$19999,11,0))</f>
        <v/>
      </c>
      <c r="R748" s="214"/>
      <c r="S748" s="214"/>
      <c r="T748" s="214"/>
      <c r="U748" s="214"/>
      <c r="V748" s="214"/>
      <c r="W748" s="214"/>
      <c r="X748" s="214"/>
      <c r="Y748" s="214"/>
      <c r="Z748" s="214"/>
    </row>
    <row r="749" ht="18.75" customHeight="1">
      <c r="A749" s="214"/>
      <c r="B749" s="306"/>
      <c r="C749" s="307"/>
      <c r="D749" s="307"/>
      <c r="E749" s="205" t="str">
        <f>IF($D749="","",VLOOKUP($D749,DMKH!$A$6:$D$20000,2,0))</f>
        <v/>
      </c>
      <c r="F749" s="205" t="str">
        <f>IF($D749="","",VLOOKUP($D749,DMKH!$A$6:$D$20000,3,0))</f>
        <v/>
      </c>
      <c r="G749" s="205" t="str">
        <f>IF($D749="","",VLOOKUP($D749,DMKH!$A$6:$D$20000,4,0))</f>
        <v/>
      </c>
      <c r="H749" s="308"/>
      <c r="I749" s="308"/>
      <c r="J749" s="214"/>
      <c r="K749" s="205" t="str">
        <f>IF($J749="","",VLOOKUP($J749,'Tong hop'!$B$10:$P$19999,2,0))</f>
        <v/>
      </c>
      <c r="L749" s="208" t="str">
        <f>IF($J749="","",VLOOKUP($J749,'Tong hop'!$B$10:$P$19999,3,0))</f>
        <v/>
      </c>
      <c r="M749" s="309"/>
      <c r="N749" s="210">
        <f t="shared" si="2"/>
        <v>0</v>
      </c>
      <c r="O749" s="211"/>
      <c r="P749" s="212" t="str">
        <f>IF($J749="","",VLOOKUP($J749,'Tong hop'!$B$10:$L$19999,10,0))</f>
        <v/>
      </c>
      <c r="Q749" s="213" t="str">
        <f>IF($J749="","",VLOOKUP($J749,'Tong hop'!$B$10:$L$19999,11,0))</f>
        <v/>
      </c>
      <c r="R749" s="214"/>
      <c r="S749" s="214"/>
      <c r="T749" s="214"/>
      <c r="U749" s="214"/>
      <c r="V749" s="214"/>
      <c r="W749" s="214"/>
      <c r="X749" s="214"/>
      <c r="Y749" s="214"/>
      <c r="Z749" s="214"/>
    </row>
    <row r="750" ht="18.75" customHeight="1">
      <c r="A750" s="214"/>
      <c r="B750" s="306"/>
      <c r="C750" s="307"/>
      <c r="D750" s="307"/>
      <c r="E750" s="205" t="str">
        <f>IF($D750="","",VLOOKUP($D750,DMKH!$A$6:$D$20000,2,0))</f>
        <v/>
      </c>
      <c r="F750" s="205" t="str">
        <f>IF($D750="","",VLOOKUP($D750,DMKH!$A$6:$D$20000,3,0))</f>
        <v/>
      </c>
      <c r="G750" s="205" t="str">
        <f>IF($D750="","",VLOOKUP($D750,DMKH!$A$6:$D$20000,4,0))</f>
        <v/>
      </c>
      <c r="H750" s="308"/>
      <c r="I750" s="308"/>
      <c r="J750" s="214"/>
      <c r="K750" s="205" t="str">
        <f>IF($J750="","",VLOOKUP($J750,'Tong hop'!$B$10:$P$19999,2,0))</f>
        <v/>
      </c>
      <c r="L750" s="208" t="str">
        <f>IF($J750="","",VLOOKUP($J750,'Tong hop'!$B$10:$P$19999,3,0))</f>
        <v/>
      </c>
      <c r="M750" s="309"/>
      <c r="N750" s="210">
        <f t="shared" si="2"/>
        <v>0</v>
      </c>
      <c r="O750" s="211"/>
      <c r="P750" s="212" t="str">
        <f>IF($J750="","",VLOOKUP($J750,'Tong hop'!$B$10:$L$19999,10,0))</f>
        <v/>
      </c>
      <c r="Q750" s="213" t="str">
        <f>IF($J750="","",VLOOKUP($J750,'Tong hop'!$B$10:$L$19999,11,0))</f>
        <v/>
      </c>
      <c r="R750" s="214"/>
      <c r="S750" s="214"/>
      <c r="T750" s="214"/>
      <c r="U750" s="214"/>
      <c r="V750" s="214"/>
      <c r="W750" s="214"/>
      <c r="X750" s="214"/>
      <c r="Y750" s="214"/>
      <c r="Z750" s="214"/>
    </row>
    <row r="751" ht="18.75" customHeight="1">
      <c r="A751" s="214"/>
      <c r="B751" s="306"/>
      <c r="C751" s="307"/>
      <c r="D751" s="307"/>
      <c r="E751" s="205" t="str">
        <f>IF($D751="","",VLOOKUP($D751,DMKH!$A$6:$D$20000,2,0))</f>
        <v/>
      </c>
      <c r="F751" s="205" t="str">
        <f>IF($D751="","",VLOOKUP($D751,DMKH!$A$6:$D$20000,3,0))</f>
        <v/>
      </c>
      <c r="G751" s="205" t="str">
        <f>IF($D751="","",VLOOKUP($D751,DMKH!$A$6:$D$20000,4,0))</f>
        <v/>
      </c>
      <c r="H751" s="308"/>
      <c r="I751" s="308"/>
      <c r="J751" s="214"/>
      <c r="K751" s="205" t="str">
        <f>IF($J751="","",VLOOKUP($J751,'Tong hop'!$B$10:$P$19999,2,0))</f>
        <v/>
      </c>
      <c r="L751" s="208" t="str">
        <f>IF($J751="","",VLOOKUP($J751,'Tong hop'!$B$10:$P$19999,3,0))</f>
        <v/>
      </c>
      <c r="M751" s="309"/>
      <c r="N751" s="210">
        <f t="shared" si="2"/>
        <v>0</v>
      </c>
      <c r="O751" s="211"/>
      <c r="P751" s="212" t="str">
        <f>IF($J751="","",VLOOKUP($J751,'Tong hop'!$B$10:$L$19999,10,0))</f>
        <v/>
      </c>
      <c r="Q751" s="213" t="str">
        <f>IF($J751="","",VLOOKUP($J751,'Tong hop'!$B$10:$L$19999,11,0))</f>
        <v/>
      </c>
      <c r="R751" s="214"/>
      <c r="S751" s="214"/>
      <c r="T751" s="214"/>
      <c r="U751" s="214"/>
      <c r="V751" s="214"/>
      <c r="W751" s="214"/>
      <c r="X751" s="214"/>
      <c r="Y751" s="214"/>
      <c r="Z751" s="214"/>
    </row>
    <row r="752" ht="18.75" customHeight="1">
      <c r="A752" s="214"/>
      <c r="B752" s="306"/>
      <c r="C752" s="307"/>
      <c r="D752" s="307"/>
      <c r="E752" s="205" t="str">
        <f>IF($D752="","",VLOOKUP($D752,DMKH!$A$6:$D$20000,2,0))</f>
        <v/>
      </c>
      <c r="F752" s="205" t="str">
        <f>IF($D752="","",VLOOKUP($D752,DMKH!$A$6:$D$20000,3,0))</f>
        <v/>
      </c>
      <c r="G752" s="205" t="str">
        <f>IF($D752="","",VLOOKUP($D752,DMKH!$A$6:$D$20000,4,0))</f>
        <v/>
      </c>
      <c r="H752" s="308"/>
      <c r="I752" s="308"/>
      <c r="J752" s="214"/>
      <c r="K752" s="205" t="str">
        <f>IF($J752="","",VLOOKUP($J752,'Tong hop'!$B$10:$P$19999,2,0))</f>
        <v/>
      </c>
      <c r="L752" s="208" t="str">
        <f>IF($J752="","",VLOOKUP($J752,'Tong hop'!$B$10:$P$19999,3,0))</f>
        <v/>
      </c>
      <c r="M752" s="309"/>
      <c r="N752" s="210">
        <f t="shared" si="2"/>
        <v>0</v>
      </c>
      <c r="O752" s="211"/>
      <c r="P752" s="212" t="str">
        <f>IF($J752="","",VLOOKUP($J752,'Tong hop'!$B$10:$L$19999,10,0))</f>
        <v/>
      </c>
      <c r="Q752" s="213" t="str">
        <f>IF($J752="","",VLOOKUP($J752,'Tong hop'!$B$10:$L$19999,11,0))</f>
        <v/>
      </c>
      <c r="R752" s="214"/>
      <c r="S752" s="214"/>
      <c r="T752" s="214"/>
      <c r="U752" s="214"/>
      <c r="V752" s="214"/>
      <c r="W752" s="214"/>
      <c r="X752" s="214"/>
      <c r="Y752" s="214"/>
      <c r="Z752" s="214"/>
    </row>
    <row r="753" ht="18.75" customHeight="1">
      <c r="A753" s="214"/>
      <c r="B753" s="306"/>
      <c r="C753" s="307"/>
      <c r="D753" s="307"/>
      <c r="E753" s="205" t="str">
        <f>IF($D753="","",VLOOKUP($D753,DMKH!$A$6:$D$20000,2,0))</f>
        <v/>
      </c>
      <c r="F753" s="205" t="str">
        <f>IF($D753="","",VLOOKUP($D753,DMKH!$A$6:$D$20000,3,0))</f>
        <v/>
      </c>
      <c r="G753" s="205" t="str">
        <f>IF($D753="","",VLOOKUP($D753,DMKH!$A$6:$D$20000,4,0))</f>
        <v/>
      </c>
      <c r="H753" s="308"/>
      <c r="I753" s="308"/>
      <c r="J753" s="214"/>
      <c r="K753" s="205" t="str">
        <f>IF($J753="","",VLOOKUP($J753,'Tong hop'!$B$10:$P$19999,2,0))</f>
        <v/>
      </c>
      <c r="L753" s="208" t="str">
        <f>IF($J753="","",VLOOKUP($J753,'Tong hop'!$B$10:$P$19999,3,0))</f>
        <v/>
      </c>
      <c r="M753" s="309"/>
      <c r="N753" s="210">
        <f t="shared" si="2"/>
        <v>0</v>
      </c>
      <c r="O753" s="211"/>
      <c r="P753" s="212" t="str">
        <f>IF($J753="","",VLOOKUP($J753,'Tong hop'!$B$10:$L$19999,10,0))</f>
        <v/>
      </c>
      <c r="Q753" s="213" t="str">
        <f>IF($J753="","",VLOOKUP($J753,'Tong hop'!$B$10:$L$19999,11,0))</f>
        <v/>
      </c>
      <c r="R753" s="214"/>
      <c r="S753" s="214"/>
      <c r="T753" s="214"/>
      <c r="U753" s="214"/>
      <c r="V753" s="214"/>
      <c r="W753" s="214"/>
      <c r="X753" s="214"/>
      <c r="Y753" s="214"/>
      <c r="Z753" s="214"/>
    </row>
    <row r="754" ht="18.75" customHeight="1">
      <c r="A754" s="214"/>
      <c r="B754" s="306"/>
      <c r="C754" s="307"/>
      <c r="D754" s="307"/>
      <c r="E754" s="205" t="str">
        <f>IF($D754="","",VLOOKUP($D754,DMKH!$A$6:$D$20000,2,0))</f>
        <v/>
      </c>
      <c r="F754" s="205" t="str">
        <f>IF($D754="","",VLOOKUP($D754,DMKH!$A$6:$D$20000,3,0))</f>
        <v/>
      </c>
      <c r="G754" s="205" t="str">
        <f>IF($D754="","",VLOOKUP($D754,DMKH!$A$6:$D$20000,4,0))</f>
        <v/>
      </c>
      <c r="H754" s="308"/>
      <c r="I754" s="308"/>
      <c r="J754" s="214"/>
      <c r="K754" s="205" t="str">
        <f>IF($J754="","",VLOOKUP($J754,'Tong hop'!$B$10:$P$19999,2,0))</f>
        <v/>
      </c>
      <c r="L754" s="208" t="str">
        <f>IF($J754="","",VLOOKUP($J754,'Tong hop'!$B$10:$P$19999,3,0))</f>
        <v/>
      </c>
      <c r="M754" s="309"/>
      <c r="N754" s="210">
        <f t="shared" si="2"/>
        <v>0</v>
      </c>
      <c r="O754" s="211"/>
      <c r="P754" s="212" t="str">
        <f>IF($J754="","",VLOOKUP($J754,'Tong hop'!$B$10:$L$19999,10,0))</f>
        <v/>
      </c>
      <c r="Q754" s="213" t="str">
        <f>IF($J754="","",VLOOKUP($J754,'Tong hop'!$B$10:$L$19999,11,0))</f>
        <v/>
      </c>
      <c r="R754" s="214"/>
      <c r="S754" s="214"/>
      <c r="T754" s="214"/>
      <c r="U754" s="214"/>
      <c r="V754" s="214"/>
      <c r="W754" s="214"/>
      <c r="X754" s="214"/>
      <c r="Y754" s="214"/>
      <c r="Z754" s="214"/>
    </row>
    <row r="755" ht="18.75" customHeight="1">
      <c r="A755" s="214"/>
      <c r="B755" s="306"/>
      <c r="C755" s="307"/>
      <c r="D755" s="307"/>
      <c r="E755" s="205" t="str">
        <f>IF($D755="","",VLOOKUP($D755,DMKH!$A$6:$D$20000,2,0))</f>
        <v/>
      </c>
      <c r="F755" s="205" t="str">
        <f>IF($D755="","",VLOOKUP($D755,DMKH!$A$6:$D$20000,3,0))</f>
        <v/>
      </c>
      <c r="G755" s="205" t="str">
        <f>IF($D755="","",VLOOKUP($D755,DMKH!$A$6:$D$20000,4,0))</f>
        <v/>
      </c>
      <c r="H755" s="308"/>
      <c r="I755" s="308"/>
      <c r="J755" s="214"/>
      <c r="K755" s="205" t="str">
        <f>IF($J755="","",VLOOKUP($J755,'Tong hop'!$B$10:$P$19999,2,0))</f>
        <v/>
      </c>
      <c r="L755" s="208" t="str">
        <f>IF($J755="","",VLOOKUP($J755,'Tong hop'!$B$10:$P$19999,3,0))</f>
        <v/>
      </c>
      <c r="M755" s="309"/>
      <c r="N755" s="210">
        <f t="shared" si="2"/>
        <v>0</v>
      </c>
      <c r="O755" s="211"/>
      <c r="P755" s="212" t="str">
        <f>IF($J755="","",VLOOKUP($J755,'Tong hop'!$B$10:$L$19999,10,0))</f>
        <v/>
      </c>
      <c r="Q755" s="213" t="str">
        <f>IF($J755="","",VLOOKUP($J755,'Tong hop'!$B$10:$L$19999,11,0))</f>
        <v/>
      </c>
      <c r="R755" s="214"/>
      <c r="S755" s="214"/>
      <c r="T755" s="214"/>
      <c r="U755" s="214"/>
      <c r="V755" s="214"/>
      <c r="W755" s="214"/>
      <c r="X755" s="214"/>
      <c r="Y755" s="214"/>
      <c r="Z755" s="214"/>
    </row>
    <row r="756" ht="18.75" customHeight="1">
      <c r="A756" s="214"/>
      <c r="B756" s="306"/>
      <c r="C756" s="307"/>
      <c r="D756" s="307"/>
      <c r="E756" s="205" t="str">
        <f>IF($D756="","",VLOOKUP($D756,DMKH!$A$6:$D$20000,2,0))</f>
        <v/>
      </c>
      <c r="F756" s="205" t="str">
        <f>IF($D756="","",VLOOKUP($D756,DMKH!$A$6:$D$20000,3,0))</f>
        <v/>
      </c>
      <c r="G756" s="205" t="str">
        <f>IF($D756="","",VLOOKUP($D756,DMKH!$A$6:$D$20000,4,0))</f>
        <v/>
      </c>
      <c r="H756" s="308"/>
      <c r="I756" s="308"/>
      <c r="J756" s="214"/>
      <c r="K756" s="205" t="str">
        <f>IF($J756="","",VLOOKUP($J756,'Tong hop'!$B$10:$P$19999,2,0))</f>
        <v/>
      </c>
      <c r="L756" s="208" t="str">
        <f>IF($J756="","",VLOOKUP($J756,'Tong hop'!$B$10:$P$19999,3,0))</f>
        <v/>
      </c>
      <c r="M756" s="309"/>
      <c r="N756" s="210">
        <f t="shared" si="2"/>
        <v>0</v>
      </c>
      <c r="O756" s="211"/>
      <c r="P756" s="212" t="str">
        <f>IF($J756="","",VLOOKUP($J756,'Tong hop'!$B$10:$L$19999,10,0))</f>
        <v/>
      </c>
      <c r="Q756" s="213" t="str">
        <f>IF($J756="","",VLOOKUP($J756,'Tong hop'!$B$10:$L$19999,11,0))</f>
        <v/>
      </c>
      <c r="R756" s="214"/>
      <c r="S756" s="214"/>
      <c r="T756" s="214"/>
      <c r="U756" s="214"/>
      <c r="V756" s="214"/>
      <c r="W756" s="214"/>
      <c r="X756" s="214"/>
      <c r="Y756" s="214"/>
      <c r="Z756" s="214"/>
    </row>
    <row r="757" ht="18.75" customHeight="1">
      <c r="A757" s="214"/>
      <c r="B757" s="306"/>
      <c r="C757" s="307"/>
      <c r="D757" s="307"/>
      <c r="E757" s="205" t="str">
        <f>IF($D757="","",VLOOKUP($D757,DMKH!$A$6:$D$20000,2,0))</f>
        <v/>
      </c>
      <c r="F757" s="205" t="str">
        <f>IF($D757="","",VLOOKUP($D757,DMKH!$A$6:$D$20000,3,0))</f>
        <v/>
      </c>
      <c r="G757" s="205" t="str">
        <f>IF($D757="","",VLOOKUP($D757,DMKH!$A$6:$D$20000,4,0))</f>
        <v/>
      </c>
      <c r="H757" s="308"/>
      <c r="I757" s="308"/>
      <c r="J757" s="214"/>
      <c r="K757" s="205" t="str">
        <f>IF($J757="","",VLOOKUP($J757,'Tong hop'!$B$10:$P$19999,2,0))</f>
        <v/>
      </c>
      <c r="L757" s="208" t="str">
        <f>IF($J757="","",VLOOKUP($J757,'Tong hop'!$B$10:$P$19999,3,0))</f>
        <v/>
      </c>
      <c r="M757" s="309"/>
      <c r="N757" s="210">
        <f t="shared" si="2"/>
        <v>0</v>
      </c>
      <c r="O757" s="211"/>
      <c r="P757" s="212" t="str">
        <f>IF($J757="","",VLOOKUP($J757,'Tong hop'!$B$10:$L$19999,10,0))</f>
        <v/>
      </c>
      <c r="Q757" s="213" t="str">
        <f>IF($J757="","",VLOOKUP($J757,'Tong hop'!$B$10:$L$19999,11,0))</f>
        <v/>
      </c>
      <c r="R757" s="214"/>
      <c r="S757" s="214"/>
      <c r="T757" s="214"/>
      <c r="U757" s="214"/>
      <c r="V757" s="214"/>
      <c r="W757" s="214"/>
      <c r="X757" s="214"/>
      <c r="Y757" s="214"/>
      <c r="Z757" s="214"/>
    </row>
    <row r="758" ht="18.75" customHeight="1">
      <c r="A758" s="214"/>
      <c r="B758" s="306"/>
      <c r="C758" s="307"/>
      <c r="D758" s="307"/>
      <c r="E758" s="205" t="str">
        <f>IF($D758="","",VLOOKUP($D758,DMKH!$A$6:$D$20000,2,0))</f>
        <v/>
      </c>
      <c r="F758" s="205" t="str">
        <f>IF($D758="","",VLOOKUP($D758,DMKH!$A$6:$D$20000,3,0))</f>
        <v/>
      </c>
      <c r="G758" s="205" t="str">
        <f>IF($D758="","",VLOOKUP($D758,DMKH!$A$6:$D$20000,4,0))</f>
        <v/>
      </c>
      <c r="H758" s="308"/>
      <c r="I758" s="308"/>
      <c r="J758" s="214"/>
      <c r="K758" s="205" t="str">
        <f>IF($J758="","",VLOOKUP($J758,'Tong hop'!$B$10:$P$19999,2,0))</f>
        <v/>
      </c>
      <c r="L758" s="208" t="str">
        <f>IF($J758="","",VLOOKUP($J758,'Tong hop'!$B$10:$P$19999,3,0))</f>
        <v/>
      </c>
      <c r="M758" s="309"/>
      <c r="N758" s="210">
        <f t="shared" si="2"/>
        <v>0</v>
      </c>
      <c r="O758" s="211"/>
      <c r="P758" s="212" t="str">
        <f>IF($J758="","",VLOOKUP($J758,'Tong hop'!$B$10:$L$19999,10,0))</f>
        <v/>
      </c>
      <c r="Q758" s="213" t="str">
        <f>IF($J758="","",VLOOKUP($J758,'Tong hop'!$B$10:$L$19999,11,0))</f>
        <v/>
      </c>
      <c r="R758" s="214"/>
      <c r="S758" s="214"/>
      <c r="T758" s="214"/>
      <c r="U758" s="214"/>
      <c r="V758" s="214"/>
      <c r="W758" s="214"/>
      <c r="X758" s="214"/>
      <c r="Y758" s="214"/>
      <c r="Z758" s="214"/>
    </row>
    <row r="759" ht="18.75" customHeight="1">
      <c r="A759" s="214"/>
      <c r="B759" s="306"/>
      <c r="C759" s="307"/>
      <c r="D759" s="307"/>
      <c r="E759" s="205" t="str">
        <f>IF($D759="","",VLOOKUP($D759,DMKH!$A$6:$D$20000,2,0))</f>
        <v/>
      </c>
      <c r="F759" s="205" t="str">
        <f>IF($D759="","",VLOOKUP($D759,DMKH!$A$6:$D$20000,3,0))</f>
        <v/>
      </c>
      <c r="G759" s="205" t="str">
        <f>IF($D759="","",VLOOKUP($D759,DMKH!$A$6:$D$20000,4,0))</f>
        <v/>
      </c>
      <c r="H759" s="308"/>
      <c r="I759" s="308"/>
      <c r="J759" s="214"/>
      <c r="K759" s="205" t="str">
        <f>IF($J759="","",VLOOKUP($J759,'Tong hop'!$B$10:$P$19999,2,0))</f>
        <v/>
      </c>
      <c r="L759" s="208" t="str">
        <f>IF($J759="","",VLOOKUP($J759,'Tong hop'!$B$10:$P$19999,3,0))</f>
        <v/>
      </c>
      <c r="M759" s="309"/>
      <c r="N759" s="210">
        <f t="shared" si="2"/>
        <v>0</v>
      </c>
      <c r="O759" s="211"/>
      <c r="P759" s="212" t="str">
        <f>IF($J759="","",VLOOKUP($J759,'Tong hop'!$B$10:$L$19999,10,0))</f>
        <v/>
      </c>
      <c r="Q759" s="213" t="str">
        <f>IF($J759="","",VLOOKUP($J759,'Tong hop'!$B$10:$L$19999,11,0))</f>
        <v/>
      </c>
      <c r="R759" s="214"/>
      <c r="S759" s="214"/>
      <c r="T759" s="214"/>
      <c r="U759" s="214"/>
      <c r="V759" s="214"/>
      <c r="W759" s="214"/>
      <c r="X759" s="214"/>
      <c r="Y759" s="214"/>
      <c r="Z759" s="214"/>
    </row>
    <row r="760" ht="18.75" customHeight="1">
      <c r="A760" s="214"/>
      <c r="B760" s="306"/>
      <c r="C760" s="307"/>
      <c r="D760" s="307"/>
      <c r="E760" s="205" t="str">
        <f>IF($D760="","",VLOOKUP($D760,DMKH!$A$6:$D$20000,2,0))</f>
        <v/>
      </c>
      <c r="F760" s="205" t="str">
        <f>IF($D760="","",VLOOKUP($D760,DMKH!$A$6:$D$20000,3,0))</f>
        <v/>
      </c>
      <c r="G760" s="205" t="str">
        <f>IF($D760="","",VLOOKUP($D760,DMKH!$A$6:$D$20000,4,0))</f>
        <v/>
      </c>
      <c r="H760" s="308"/>
      <c r="I760" s="308"/>
      <c r="J760" s="214"/>
      <c r="K760" s="205" t="str">
        <f>IF($J760="","",VLOOKUP($J760,'Tong hop'!$B$10:$P$19999,2,0))</f>
        <v/>
      </c>
      <c r="L760" s="208" t="str">
        <f>IF($J760="","",VLOOKUP($J760,'Tong hop'!$B$10:$P$19999,3,0))</f>
        <v/>
      </c>
      <c r="M760" s="309"/>
      <c r="N760" s="210">
        <f t="shared" si="2"/>
        <v>0</v>
      </c>
      <c r="O760" s="211"/>
      <c r="P760" s="212" t="str">
        <f>IF($J760="","",VLOOKUP($J760,'Tong hop'!$B$10:$L$19999,10,0))</f>
        <v/>
      </c>
      <c r="Q760" s="213" t="str">
        <f>IF($J760="","",VLOOKUP($J760,'Tong hop'!$B$10:$L$19999,11,0))</f>
        <v/>
      </c>
      <c r="R760" s="214"/>
      <c r="S760" s="214"/>
      <c r="T760" s="214"/>
      <c r="U760" s="214"/>
      <c r="V760" s="214"/>
      <c r="W760" s="214"/>
      <c r="X760" s="214"/>
      <c r="Y760" s="214"/>
      <c r="Z760" s="214"/>
    </row>
    <row r="761" ht="18.75" customHeight="1">
      <c r="A761" s="214"/>
      <c r="B761" s="306"/>
      <c r="C761" s="307"/>
      <c r="D761" s="307"/>
      <c r="E761" s="205" t="str">
        <f>IF($D761="","",VLOOKUP($D761,DMKH!$A$6:$D$20000,2,0))</f>
        <v/>
      </c>
      <c r="F761" s="205" t="str">
        <f>IF($D761="","",VLOOKUP($D761,DMKH!$A$6:$D$20000,3,0))</f>
        <v/>
      </c>
      <c r="G761" s="205" t="str">
        <f>IF($D761="","",VLOOKUP($D761,DMKH!$A$6:$D$20000,4,0))</f>
        <v/>
      </c>
      <c r="H761" s="308"/>
      <c r="I761" s="308"/>
      <c r="J761" s="214"/>
      <c r="K761" s="205" t="str">
        <f>IF($J761="","",VLOOKUP($J761,'Tong hop'!$B$10:$P$19999,2,0))</f>
        <v/>
      </c>
      <c r="L761" s="208" t="str">
        <f>IF($J761="","",VLOOKUP($J761,'Tong hop'!$B$10:$P$19999,3,0))</f>
        <v/>
      </c>
      <c r="M761" s="309"/>
      <c r="N761" s="210">
        <f t="shared" si="2"/>
        <v>0</v>
      </c>
      <c r="O761" s="211"/>
      <c r="P761" s="212" t="str">
        <f>IF($J761="","",VLOOKUP($J761,'Tong hop'!$B$10:$L$19999,10,0))</f>
        <v/>
      </c>
      <c r="Q761" s="213" t="str">
        <f>IF($J761="","",VLOOKUP($J761,'Tong hop'!$B$10:$L$19999,11,0))</f>
        <v/>
      </c>
      <c r="R761" s="214"/>
      <c r="S761" s="214"/>
      <c r="T761" s="214"/>
      <c r="U761" s="214"/>
      <c r="V761" s="214"/>
      <c r="W761" s="214"/>
      <c r="X761" s="214"/>
      <c r="Y761" s="214"/>
      <c r="Z761" s="214"/>
    </row>
    <row r="762" ht="18.75" customHeight="1">
      <c r="A762" s="214"/>
      <c r="B762" s="306"/>
      <c r="C762" s="307"/>
      <c r="D762" s="307"/>
      <c r="E762" s="205" t="str">
        <f>IF($D762="","",VLOOKUP($D762,DMKH!$A$6:$D$20000,2,0))</f>
        <v/>
      </c>
      <c r="F762" s="205" t="str">
        <f>IF($D762="","",VLOOKUP($D762,DMKH!$A$6:$D$20000,3,0))</f>
        <v/>
      </c>
      <c r="G762" s="205" t="str">
        <f>IF($D762="","",VLOOKUP($D762,DMKH!$A$6:$D$20000,4,0))</f>
        <v/>
      </c>
      <c r="H762" s="308"/>
      <c r="I762" s="308"/>
      <c r="J762" s="214"/>
      <c r="K762" s="205" t="str">
        <f>IF($J762="","",VLOOKUP($J762,'Tong hop'!$B$10:$P$19999,2,0))</f>
        <v/>
      </c>
      <c r="L762" s="208" t="str">
        <f>IF($J762="","",VLOOKUP($J762,'Tong hop'!$B$10:$P$19999,3,0))</f>
        <v/>
      </c>
      <c r="M762" s="309"/>
      <c r="N762" s="210">
        <f t="shared" si="2"/>
        <v>0</v>
      </c>
      <c r="O762" s="211"/>
      <c r="P762" s="212" t="str">
        <f>IF($J762="","",VLOOKUP($J762,'Tong hop'!$B$10:$L$19999,10,0))</f>
        <v/>
      </c>
      <c r="Q762" s="213" t="str">
        <f>IF($J762="","",VLOOKUP($J762,'Tong hop'!$B$10:$L$19999,11,0))</f>
        <v/>
      </c>
      <c r="R762" s="214"/>
      <c r="S762" s="214"/>
      <c r="T762" s="214"/>
      <c r="U762" s="214"/>
      <c r="V762" s="214"/>
      <c r="W762" s="214"/>
      <c r="X762" s="214"/>
      <c r="Y762" s="214"/>
      <c r="Z762" s="214"/>
    </row>
    <row r="763" ht="18.75" customHeight="1">
      <c r="A763" s="214"/>
      <c r="B763" s="306"/>
      <c r="C763" s="307"/>
      <c r="D763" s="307"/>
      <c r="E763" s="205" t="str">
        <f>IF($D763="","",VLOOKUP($D763,DMKH!$A$6:$D$20000,2,0))</f>
        <v/>
      </c>
      <c r="F763" s="205" t="str">
        <f>IF($D763="","",VLOOKUP($D763,DMKH!$A$6:$D$20000,3,0))</f>
        <v/>
      </c>
      <c r="G763" s="205" t="str">
        <f>IF($D763="","",VLOOKUP($D763,DMKH!$A$6:$D$20000,4,0))</f>
        <v/>
      </c>
      <c r="H763" s="308"/>
      <c r="I763" s="308"/>
      <c r="J763" s="214"/>
      <c r="K763" s="205" t="str">
        <f>IF($J763="","",VLOOKUP($J763,'Tong hop'!$B$10:$P$19999,2,0))</f>
        <v/>
      </c>
      <c r="L763" s="208" t="str">
        <f>IF($J763="","",VLOOKUP($J763,'Tong hop'!$B$10:$P$19999,3,0))</f>
        <v/>
      </c>
      <c r="M763" s="309"/>
      <c r="N763" s="210">
        <f t="shared" si="2"/>
        <v>0</v>
      </c>
      <c r="O763" s="211"/>
      <c r="P763" s="212" t="str">
        <f>IF($J763="","",VLOOKUP($J763,'Tong hop'!$B$10:$L$19999,10,0))</f>
        <v/>
      </c>
      <c r="Q763" s="213" t="str">
        <f>IF($J763="","",VLOOKUP($J763,'Tong hop'!$B$10:$L$19999,11,0))</f>
        <v/>
      </c>
      <c r="R763" s="214"/>
      <c r="S763" s="214"/>
      <c r="T763" s="214"/>
      <c r="U763" s="214"/>
      <c r="V763" s="214"/>
      <c r="W763" s="214"/>
      <c r="X763" s="214"/>
      <c r="Y763" s="214"/>
      <c r="Z763" s="214"/>
    </row>
    <row r="764" ht="18.75" customHeight="1">
      <c r="A764" s="214"/>
      <c r="B764" s="306"/>
      <c r="C764" s="307"/>
      <c r="D764" s="307"/>
      <c r="E764" s="205" t="str">
        <f>IF($D764="","",VLOOKUP($D764,DMKH!$A$6:$D$20000,2,0))</f>
        <v/>
      </c>
      <c r="F764" s="205" t="str">
        <f>IF($D764="","",VLOOKUP($D764,DMKH!$A$6:$D$20000,3,0))</f>
        <v/>
      </c>
      <c r="G764" s="205" t="str">
        <f>IF($D764="","",VLOOKUP($D764,DMKH!$A$6:$D$20000,4,0))</f>
        <v/>
      </c>
      <c r="H764" s="308"/>
      <c r="I764" s="308"/>
      <c r="J764" s="214"/>
      <c r="K764" s="205" t="str">
        <f>IF($J764="","",VLOOKUP($J764,'Tong hop'!$B$10:$P$19999,2,0))</f>
        <v/>
      </c>
      <c r="L764" s="208" t="str">
        <f>IF($J764="","",VLOOKUP($J764,'Tong hop'!$B$10:$P$19999,3,0))</f>
        <v/>
      </c>
      <c r="M764" s="309"/>
      <c r="N764" s="210">
        <f t="shared" si="2"/>
        <v>0</v>
      </c>
      <c r="O764" s="211"/>
      <c r="P764" s="212" t="str">
        <f>IF($J764="","",VLOOKUP($J764,'Tong hop'!$B$10:$L$19999,10,0))</f>
        <v/>
      </c>
      <c r="Q764" s="213" t="str">
        <f>IF($J764="","",VLOOKUP($J764,'Tong hop'!$B$10:$L$19999,11,0))</f>
        <v/>
      </c>
      <c r="R764" s="214"/>
      <c r="S764" s="214"/>
      <c r="T764" s="214"/>
      <c r="U764" s="214"/>
      <c r="V764" s="214"/>
      <c r="W764" s="214"/>
      <c r="X764" s="214"/>
      <c r="Y764" s="214"/>
      <c r="Z764" s="214"/>
    </row>
    <row r="765" ht="18.75" customHeight="1">
      <c r="A765" s="214"/>
      <c r="B765" s="306"/>
      <c r="C765" s="307"/>
      <c r="D765" s="307"/>
      <c r="E765" s="205" t="str">
        <f>IF($D765="","",VLOOKUP($D765,DMKH!$A$6:$D$20000,2,0))</f>
        <v/>
      </c>
      <c r="F765" s="205" t="str">
        <f>IF($D765="","",VLOOKUP($D765,DMKH!$A$6:$D$20000,3,0))</f>
        <v/>
      </c>
      <c r="G765" s="205" t="str">
        <f>IF($D765="","",VLOOKUP($D765,DMKH!$A$6:$D$20000,4,0))</f>
        <v/>
      </c>
      <c r="H765" s="308"/>
      <c r="I765" s="308"/>
      <c r="J765" s="214"/>
      <c r="K765" s="205" t="str">
        <f>IF($J765="","",VLOOKUP($J765,'Tong hop'!$B$10:$P$19999,2,0))</f>
        <v/>
      </c>
      <c r="L765" s="208" t="str">
        <f>IF($J765="","",VLOOKUP($J765,'Tong hop'!$B$10:$P$19999,3,0))</f>
        <v/>
      </c>
      <c r="M765" s="309"/>
      <c r="N765" s="210">
        <f t="shared" si="2"/>
        <v>0</v>
      </c>
      <c r="O765" s="211"/>
      <c r="P765" s="212" t="str">
        <f>IF($J765="","",VLOOKUP($J765,'Tong hop'!$B$10:$L$19999,10,0))</f>
        <v/>
      </c>
      <c r="Q765" s="213" t="str">
        <f>IF($J765="","",VLOOKUP($J765,'Tong hop'!$B$10:$L$19999,11,0))</f>
        <v/>
      </c>
      <c r="R765" s="214"/>
      <c r="S765" s="214"/>
      <c r="T765" s="214"/>
      <c r="U765" s="214"/>
      <c r="V765" s="214"/>
      <c r="W765" s="214"/>
      <c r="X765" s="214"/>
      <c r="Y765" s="214"/>
      <c r="Z765" s="214"/>
    </row>
    <row r="766" ht="18.75" customHeight="1">
      <c r="A766" s="214"/>
      <c r="B766" s="306"/>
      <c r="C766" s="307"/>
      <c r="D766" s="307"/>
      <c r="E766" s="205" t="str">
        <f>IF($D766="","",VLOOKUP($D766,DMKH!$A$6:$D$20000,2,0))</f>
        <v/>
      </c>
      <c r="F766" s="205" t="str">
        <f>IF($D766="","",VLOOKUP($D766,DMKH!$A$6:$D$20000,3,0))</f>
        <v/>
      </c>
      <c r="G766" s="205" t="str">
        <f>IF($D766="","",VLOOKUP($D766,DMKH!$A$6:$D$20000,4,0))</f>
        <v/>
      </c>
      <c r="H766" s="308"/>
      <c r="I766" s="308"/>
      <c r="J766" s="214"/>
      <c r="K766" s="205" t="str">
        <f>IF($J766="","",VLOOKUP($J766,'Tong hop'!$B$10:$P$19999,2,0))</f>
        <v/>
      </c>
      <c r="L766" s="208" t="str">
        <f>IF($J766="","",VLOOKUP($J766,'Tong hop'!$B$10:$P$19999,3,0))</f>
        <v/>
      </c>
      <c r="M766" s="309"/>
      <c r="N766" s="210">
        <f t="shared" si="2"/>
        <v>0</v>
      </c>
      <c r="O766" s="211"/>
      <c r="P766" s="212" t="str">
        <f>IF($J766="","",VLOOKUP($J766,'Tong hop'!$B$10:$L$19999,10,0))</f>
        <v/>
      </c>
      <c r="Q766" s="213" t="str">
        <f>IF($J766="","",VLOOKUP($J766,'Tong hop'!$B$10:$L$19999,11,0))</f>
        <v/>
      </c>
      <c r="R766" s="214"/>
      <c r="S766" s="214"/>
      <c r="T766" s="214"/>
      <c r="U766" s="214"/>
      <c r="V766" s="214"/>
      <c r="W766" s="214"/>
      <c r="X766" s="214"/>
      <c r="Y766" s="214"/>
      <c r="Z766" s="214"/>
    </row>
    <row r="767" ht="18.75" customHeight="1">
      <c r="A767" s="214"/>
      <c r="B767" s="306"/>
      <c r="C767" s="307"/>
      <c r="D767" s="307"/>
      <c r="E767" s="205" t="str">
        <f>IF($D767="","",VLOOKUP($D767,DMKH!$A$6:$D$20000,2,0))</f>
        <v/>
      </c>
      <c r="F767" s="205" t="str">
        <f>IF($D767="","",VLOOKUP($D767,DMKH!$A$6:$D$20000,3,0))</f>
        <v/>
      </c>
      <c r="G767" s="205" t="str">
        <f>IF($D767="","",VLOOKUP($D767,DMKH!$A$6:$D$20000,4,0))</f>
        <v/>
      </c>
      <c r="H767" s="308"/>
      <c r="I767" s="308"/>
      <c r="J767" s="214"/>
      <c r="K767" s="205" t="str">
        <f>IF($J767="","",VLOOKUP($J767,'Tong hop'!$B$10:$P$19999,2,0))</f>
        <v/>
      </c>
      <c r="L767" s="208" t="str">
        <f>IF($J767="","",VLOOKUP($J767,'Tong hop'!$B$10:$P$19999,3,0))</f>
        <v/>
      </c>
      <c r="M767" s="309"/>
      <c r="N767" s="210">
        <f t="shared" si="2"/>
        <v>0</v>
      </c>
      <c r="O767" s="211"/>
      <c r="P767" s="212" t="str">
        <f>IF($J767="","",VLOOKUP($J767,'Tong hop'!$B$10:$L$19999,10,0))</f>
        <v/>
      </c>
      <c r="Q767" s="213" t="str">
        <f>IF($J767="","",VLOOKUP($J767,'Tong hop'!$B$10:$L$19999,11,0))</f>
        <v/>
      </c>
      <c r="R767" s="214"/>
      <c r="S767" s="214"/>
      <c r="T767" s="214"/>
      <c r="U767" s="214"/>
      <c r="V767" s="214"/>
      <c r="W767" s="214"/>
      <c r="X767" s="214"/>
      <c r="Y767" s="214"/>
      <c r="Z767" s="214"/>
    </row>
    <row r="768" ht="18.75" customHeight="1">
      <c r="A768" s="214"/>
      <c r="B768" s="306"/>
      <c r="C768" s="307"/>
      <c r="D768" s="307"/>
      <c r="E768" s="205" t="str">
        <f>IF($D768="","",VLOOKUP($D768,DMKH!$A$6:$D$20000,2,0))</f>
        <v/>
      </c>
      <c r="F768" s="205" t="str">
        <f>IF($D768="","",VLOOKUP($D768,DMKH!$A$6:$D$20000,3,0))</f>
        <v/>
      </c>
      <c r="G768" s="205" t="str">
        <f>IF($D768="","",VLOOKUP($D768,DMKH!$A$6:$D$20000,4,0))</f>
        <v/>
      </c>
      <c r="H768" s="308"/>
      <c r="I768" s="308"/>
      <c r="J768" s="214"/>
      <c r="K768" s="205" t="str">
        <f>IF($J768="","",VLOOKUP($J768,'Tong hop'!$B$10:$P$19999,2,0))</f>
        <v/>
      </c>
      <c r="L768" s="208" t="str">
        <f>IF($J768="","",VLOOKUP($J768,'Tong hop'!$B$10:$P$19999,3,0))</f>
        <v/>
      </c>
      <c r="M768" s="309"/>
      <c r="N768" s="210">
        <f t="shared" si="2"/>
        <v>0</v>
      </c>
      <c r="O768" s="211"/>
      <c r="P768" s="212" t="str">
        <f>IF($J768="","",VLOOKUP($J768,'Tong hop'!$B$10:$L$19999,10,0))</f>
        <v/>
      </c>
      <c r="Q768" s="213" t="str">
        <f>IF($J768="","",VLOOKUP($J768,'Tong hop'!$B$10:$L$19999,11,0))</f>
        <v/>
      </c>
      <c r="R768" s="214"/>
      <c r="S768" s="214"/>
      <c r="T768" s="214"/>
      <c r="U768" s="214"/>
      <c r="V768" s="214"/>
      <c r="W768" s="214"/>
      <c r="X768" s="214"/>
      <c r="Y768" s="214"/>
      <c r="Z768" s="214"/>
    </row>
    <row r="769" ht="18.75" customHeight="1">
      <c r="A769" s="214"/>
      <c r="B769" s="306"/>
      <c r="C769" s="307"/>
      <c r="D769" s="307"/>
      <c r="E769" s="205" t="str">
        <f>IF($D769="","",VLOOKUP($D769,DMKH!$A$6:$D$20000,2,0))</f>
        <v/>
      </c>
      <c r="F769" s="205" t="str">
        <f>IF($D769="","",VLOOKUP($D769,DMKH!$A$6:$D$20000,3,0))</f>
        <v/>
      </c>
      <c r="G769" s="205" t="str">
        <f>IF($D769="","",VLOOKUP($D769,DMKH!$A$6:$D$20000,4,0))</f>
        <v/>
      </c>
      <c r="H769" s="308"/>
      <c r="I769" s="308"/>
      <c r="J769" s="214"/>
      <c r="K769" s="205" t="str">
        <f>IF($J769="","",VLOOKUP($J769,'Tong hop'!$B$10:$P$19999,2,0))</f>
        <v/>
      </c>
      <c r="L769" s="208" t="str">
        <f>IF($J769="","",VLOOKUP($J769,'Tong hop'!$B$10:$P$19999,3,0))</f>
        <v/>
      </c>
      <c r="M769" s="309"/>
      <c r="N769" s="210">
        <f t="shared" si="2"/>
        <v>0</v>
      </c>
      <c r="O769" s="211"/>
      <c r="P769" s="212" t="str">
        <f>IF($J769="","",VLOOKUP($J769,'Tong hop'!$B$10:$L$19999,10,0))</f>
        <v/>
      </c>
      <c r="Q769" s="213" t="str">
        <f>IF($J769="","",VLOOKUP($J769,'Tong hop'!$B$10:$L$19999,11,0))</f>
        <v/>
      </c>
      <c r="R769" s="214"/>
      <c r="S769" s="214"/>
      <c r="T769" s="214"/>
      <c r="U769" s="214"/>
      <c r="V769" s="214"/>
      <c r="W769" s="214"/>
      <c r="X769" s="214"/>
      <c r="Y769" s="214"/>
      <c r="Z769" s="214"/>
    </row>
    <row r="770" ht="18.75" customHeight="1">
      <c r="A770" s="214"/>
      <c r="B770" s="306"/>
      <c r="C770" s="307"/>
      <c r="D770" s="307"/>
      <c r="E770" s="205" t="str">
        <f>IF($D770="","",VLOOKUP($D770,DMKH!$A$6:$D$20000,2,0))</f>
        <v/>
      </c>
      <c r="F770" s="205" t="str">
        <f>IF($D770="","",VLOOKUP($D770,DMKH!$A$6:$D$20000,3,0))</f>
        <v/>
      </c>
      <c r="G770" s="205" t="str">
        <f>IF($D770="","",VLOOKUP($D770,DMKH!$A$6:$D$20000,4,0))</f>
        <v/>
      </c>
      <c r="H770" s="308"/>
      <c r="I770" s="308"/>
      <c r="J770" s="214"/>
      <c r="K770" s="205" t="str">
        <f>IF($J770="","",VLOOKUP($J770,'Tong hop'!$B$10:$P$19999,2,0))</f>
        <v/>
      </c>
      <c r="L770" s="208" t="str">
        <f>IF($J770="","",VLOOKUP($J770,'Tong hop'!$B$10:$P$19999,3,0))</f>
        <v/>
      </c>
      <c r="M770" s="309"/>
      <c r="N770" s="210">
        <f t="shared" si="2"/>
        <v>0</v>
      </c>
      <c r="O770" s="211"/>
      <c r="P770" s="212" t="str">
        <f>IF($J770="","",VLOOKUP($J770,'Tong hop'!$B$10:$L$19999,10,0))</f>
        <v/>
      </c>
      <c r="Q770" s="213" t="str">
        <f>IF($J770="","",VLOOKUP($J770,'Tong hop'!$B$10:$L$19999,11,0))</f>
        <v/>
      </c>
      <c r="R770" s="214"/>
      <c r="S770" s="214"/>
      <c r="T770" s="214"/>
      <c r="U770" s="214"/>
      <c r="V770" s="214"/>
      <c r="W770" s="214"/>
      <c r="X770" s="214"/>
      <c r="Y770" s="214"/>
      <c r="Z770" s="214"/>
    </row>
    <row r="771" ht="18.75" customHeight="1">
      <c r="A771" s="214"/>
      <c r="B771" s="306"/>
      <c r="C771" s="307"/>
      <c r="D771" s="307"/>
      <c r="E771" s="205" t="str">
        <f>IF($D771="","",VLOOKUP($D771,DMKH!$A$6:$D$20000,2,0))</f>
        <v/>
      </c>
      <c r="F771" s="205" t="str">
        <f>IF($D771="","",VLOOKUP($D771,DMKH!$A$6:$D$20000,3,0))</f>
        <v/>
      </c>
      <c r="G771" s="205" t="str">
        <f>IF($D771="","",VLOOKUP($D771,DMKH!$A$6:$D$20000,4,0))</f>
        <v/>
      </c>
      <c r="H771" s="308"/>
      <c r="I771" s="308"/>
      <c r="J771" s="214"/>
      <c r="K771" s="205" t="str">
        <f>IF($J771="","",VLOOKUP($J771,'Tong hop'!$B$10:$P$19999,2,0))</f>
        <v/>
      </c>
      <c r="L771" s="208" t="str">
        <f>IF($J771="","",VLOOKUP($J771,'Tong hop'!$B$10:$P$19999,3,0))</f>
        <v/>
      </c>
      <c r="M771" s="309"/>
      <c r="N771" s="210">
        <f t="shared" si="2"/>
        <v>0</v>
      </c>
      <c r="O771" s="211"/>
      <c r="P771" s="212" t="str">
        <f>IF($J771="","",VLOOKUP($J771,'Tong hop'!$B$10:$L$19999,10,0))</f>
        <v/>
      </c>
      <c r="Q771" s="213" t="str">
        <f>IF($J771="","",VLOOKUP($J771,'Tong hop'!$B$10:$L$19999,11,0))</f>
        <v/>
      </c>
      <c r="R771" s="214"/>
      <c r="S771" s="214"/>
      <c r="T771" s="214"/>
      <c r="U771" s="214"/>
      <c r="V771" s="214"/>
      <c r="W771" s="214"/>
      <c r="X771" s="214"/>
      <c r="Y771" s="214"/>
      <c r="Z771" s="214"/>
    </row>
    <row r="772" ht="18.75" customHeight="1">
      <c r="A772" s="214"/>
      <c r="B772" s="306"/>
      <c r="C772" s="307"/>
      <c r="D772" s="307"/>
      <c r="E772" s="205" t="str">
        <f>IF($D772="","",VLOOKUP($D772,DMKH!$A$6:$D$20000,2,0))</f>
        <v/>
      </c>
      <c r="F772" s="205" t="str">
        <f>IF($D772="","",VLOOKUP($D772,DMKH!$A$6:$D$20000,3,0))</f>
        <v/>
      </c>
      <c r="G772" s="205" t="str">
        <f>IF($D772="","",VLOOKUP($D772,DMKH!$A$6:$D$20000,4,0))</f>
        <v/>
      </c>
      <c r="H772" s="308"/>
      <c r="I772" s="308"/>
      <c r="J772" s="214"/>
      <c r="K772" s="205" t="str">
        <f>IF($J772="","",VLOOKUP($J772,'Tong hop'!$B$10:$P$19999,2,0))</f>
        <v/>
      </c>
      <c r="L772" s="208" t="str">
        <f>IF($J772="","",VLOOKUP($J772,'Tong hop'!$B$10:$P$19999,3,0))</f>
        <v/>
      </c>
      <c r="M772" s="309"/>
      <c r="N772" s="210">
        <f t="shared" si="2"/>
        <v>0</v>
      </c>
      <c r="O772" s="211"/>
      <c r="P772" s="212" t="str">
        <f>IF($J772="","",VLOOKUP($J772,'Tong hop'!$B$10:$L$19999,10,0))</f>
        <v/>
      </c>
      <c r="Q772" s="213" t="str">
        <f>IF($J772="","",VLOOKUP($J772,'Tong hop'!$B$10:$L$19999,11,0))</f>
        <v/>
      </c>
      <c r="R772" s="214"/>
      <c r="S772" s="214"/>
      <c r="T772" s="214"/>
      <c r="U772" s="214"/>
      <c r="V772" s="214"/>
      <c r="W772" s="214"/>
      <c r="X772" s="214"/>
      <c r="Y772" s="214"/>
      <c r="Z772" s="214"/>
    </row>
    <row r="773" ht="18.75" customHeight="1">
      <c r="A773" s="214"/>
      <c r="B773" s="306"/>
      <c r="C773" s="307"/>
      <c r="D773" s="307"/>
      <c r="E773" s="205" t="str">
        <f>IF($D773="","",VLOOKUP($D773,DMKH!$A$6:$D$20000,2,0))</f>
        <v/>
      </c>
      <c r="F773" s="205" t="str">
        <f>IF($D773="","",VLOOKUP($D773,DMKH!$A$6:$D$20000,3,0))</f>
        <v/>
      </c>
      <c r="G773" s="205" t="str">
        <f>IF($D773="","",VLOOKUP($D773,DMKH!$A$6:$D$20000,4,0))</f>
        <v/>
      </c>
      <c r="H773" s="308"/>
      <c r="I773" s="308"/>
      <c r="J773" s="214"/>
      <c r="K773" s="205" t="str">
        <f>IF($J773="","",VLOOKUP($J773,'Tong hop'!$B$10:$P$19999,2,0))</f>
        <v/>
      </c>
      <c r="L773" s="208" t="str">
        <f>IF($J773="","",VLOOKUP($J773,'Tong hop'!$B$10:$P$19999,3,0))</f>
        <v/>
      </c>
      <c r="M773" s="309"/>
      <c r="N773" s="210">
        <f t="shared" si="2"/>
        <v>0</v>
      </c>
      <c r="O773" s="211"/>
      <c r="P773" s="212" t="str">
        <f>IF($J773="","",VLOOKUP($J773,'Tong hop'!$B$10:$L$19999,10,0))</f>
        <v/>
      </c>
      <c r="Q773" s="213" t="str">
        <f>IF($J773="","",VLOOKUP($J773,'Tong hop'!$B$10:$L$19999,11,0))</f>
        <v/>
      </c>
      <c r="R773" s="214"/>
      <c r="S773" s="214"/>
      <c r="T773" s="214"/>
      <c r="U773" s="214"/>
      <c r="V773" s="214"/>
      <c r="W773" s="214"/>
      <c r="X773" s="214"/>
      <c r="Y773" s="214"/>
      <c r="Z773" s="214"/>
    </row>
    <row r="774" ht="18.75" customHeight="1">
      <c r="A774" s="214"/>
      <c r="B774" s="306"/>
      <c r="C774" s="307"/>
      <c r="D774" s="307"/>
      <c r="E774" s="205" t="str">
        <f>IF($D774="","",VLOOKUP($D774,DMKH!$A$6:$D$20000,2,0))</f>
        <v/>
      </c>
      <c r="F774" s="205" t="str">
        <f>IF($D774="","",VLOOKUP($D774,DMKH!$A$6:$D$20000,3,0))</f>
        <v/>
      </c>
      <c r="G774" s="205" t="str">
        <f>IF($D774="","",VLOOKUP($D774,DMKH!$A$6:$D$20000,4,0))</f>
        <v/>
      </c>
      <c r="H774" s="308"/>
      <c r="I774" s="308"/>
      <c r="J774" s="214"/>
      <c r="K774" s="205" t="str">
        <f>IF($J774="","",VLOOKUP($J774,'Tong hop'!$B$10:$P$19999,2,0))</f>
        <v/>
      </c>
      <c r="L774" s="208" t="str">
        <f>IF($J774="","",VLOOKUP($J774,'Tong hop'!$B$10:$P$19999,3,0))</f>
        <v/>
      </c>
      <c r="M774" s="309"/>
      <c r="N774" s="210">
        <f t="shared" si="2"/>
        <v>0</v>
      </c>
      <c r="O774" s="211"/>
      <c r="P774" s="212" t="str">
        <f>IF($J774="","",VLOOKUP($J774,'Tong hop'!$B$10:$L$19999,10,0))</f>
        <v/>
      </c>
      <c r="Q774" s="213" t="str">
        <f>IF($J774="","",VLOOKUP($J774,'Tong hop'!$B$10:$L$19999,11,0))</f>
        <v/>
      </c>
      <c r="R774" s="214"/>
      <c r="S774" s="214"/>
      <c r="T774" s="214"/>
      <c r="U774" s="214"/>
      <c r="V774" s="214"/>
      <c r="W774" s="214"/>
      <c r="X774" s="214"/>
      <c r="Y774" s="214"/>
      <c r="Z774" s="214"/>
    </row>
    <row r="775" ht="18.75" customHeight="1">
      <c r="A775" s="214"/>
      <c r="B775" s="306"/>
      <c r="C775" s="307"/>
      <c r="D775" s="307"/>
      <c r="E775" s="205" t="str">
        <f>IF($D775="","",VLOOKUP($D775,DMKH!$A$6:$D$20000,2,0))</f>
        <v/>
      </c>
      <c r="F775" s="205" t="str">
        <f>IF($D775="","",VLOOKUP($D775,DMKH!$A$6:$D$20000,3,0))</f>
        <v/>
      </c>
      <c r="G775" s="205" t="str">
        <f>IF($D775="","",VLOOKUP($D775,DMKH!$A$6:$D$20000,4,0))</f>
        <v/>
      </c>
      <c r="H775" s="308"/>
      <c r="I775" s="308"/>
      <c r="J775" s="214"/>
      <c r="K775" s="205" t="str">
        <f>IF($J775="","",VLOOKUP($J775,'Tong hop'!$B$10:$P$19999,2,0))</f>
        <v/>
      </c>
      <c r="L775" s="208" t="str">
        <f>IF($J775="","",VLOOKUP($J775,'Tong hop'!$B$10:$P$19999,3,0))</f>
        <v/>
      </c>
      <c r="M775" s="309"/>
      <c r="N775" s="210">
        <f t="shared" si="2"/>
        <v>0</v>
      </c>
      <c r="O775" s="211"/>
      <c r="P775" s="212" t="str">
        <f>IF($J775="","",VLOOKUP($J775,'Tong hop'!$B$10:$L$19999,10,0))</f>
        <v/>
      </c>
      <c r="Q775" s="213" t="str">
        <f>IF($J775="","",VLOOKUP($J775,'Tong hop'!$B$10:$L$19999,11,0))</f>
        <v/>
      </c>
      <c r="R775" s="214"/>
      <c r="S775" s="214"/>
      <c r="T775" s="214"/>
      <c r="U775" s="214"/>
      <c r="V775" s="214"/>
      <c r="W775" s="214"/>
      <c r="X775" s="214"/>
      <c r="Y775" s="214"/>
      <c r="Z775" s="214"/>
    </row>
    <row r="776" ht="18.75" customHeight="1">
      <c r="A776" s="214"/>
      <c r="B776" s="306"/>
      <c r="C776" s="307"/>
      <c r="D776" s="307"/>
      <c r="E776" s="205" t="str">
        <f>IF($D776="","",VLOOKUP($D776,DMKH!$A$6:$D$20000,2,0))</f>
        <v/>
      </c>
      <c r="F776" s="205" t="str">
        <f>IF($D776="","",VLOOKUP($D776,DMKH!$A$6:$D$20000,3,0))</f>
        <v/>
      </c>
      <c r="G776" s="205" t="str">
        <f>IF($D776="","",VLOOKUP($D776,DMKH!$A$6:$D$20000,4,0))</f>
        <v/>
      </c>
      <c r="H776" s="308"/>
      <c r="I776" s="308"/>
      <c r="J776" s="214"/>
      <c r="K776" s="205" t="str">
        <f>IF($J776="","",VLOOKUP($J776,'Tong hop'!$B$10:$P$19999,2,0))</f>
        <v/>
      </c>
      <c r="L776" s="208" t="str">
        <f>IF($J776="","",VLOOKUP($J776,'Tong hop'!$B$10:$P$19999,3,0))</f>
        <v/>
      </c>
      <c r="M776" s="309"/>
      <c r="N776" s="210">
        <f t="shared" si="2"/>
        <v>0</v>
      </c>
      <c r="O776" s="211"/>
      <c r="P776" s="212" t="str">
        <f>IF($J776="","",VLOOKUP($J776,'Tong hop'!$B$10:$L$19999,10,0))</f>
        <v/>
      </c>
      <c r="Q776" s="213" t="str">
        <f>IF($J776="","",VLOOKUP($J776,'Tong hop'!$B$10:$L$19999,11,0))</f>
        <v/>
      </c>
      <c r="R776" s="214"/>
      <c r="S776" s="214"/>
      <c r="T776" s="214"/>
      <c r="U776" s="214"/>
      <c r="V776" s="214"/>
      <c r="W776" s="214"/>
      <c r="X776" s="214"/>
      <c r="Y776" s="214"/>
      <c r="Z776" s="214"/>
    </row>
    <row r="777" ht="18.75" customHeight="1">
      <c r="A777" s="214"/>
      <c r="B777" s="306"/>
      <c r="C777" s="307"/>
      <c r="D777" s="307"/>
      <c r="E777" s="205" t="str">
        <f>IF($D777="","",VLOOKUP($D777,DMKH!$A$6:$D$20000,2,0))</f>
        <v/>
      </c>
      <c r="F777" s="205" t="str">
        <f>IF($D777="","",VLOOKUP($D777,DMKH!$A$6:$D$20000,3,0))</f>
        <v/>
      </c>
      <c r="G777" s="205" t="str">
        <f>IF($D777="","",VLOOKUP($D777,DMKH!$A$6:$D$20000,4,0))</f>
        <v/>
      </c>
      <c r="H777" s="308"/>
      <c r="I777" s="308"/>
      <c r="J777" s="214"/>
      <c r="K777" s="205" t="str">
        <f>IF($J777="","",VLOOKUP($J777,'Tong hop'!$B$10:$P$19999,2,0))</f>
        <v/>
      </c>
      <c r="L777" s="208" t="str">
        <f>IF($J777="","",VLOOKUP($J777,'Tong hop'!$B$10:$P$19999,3,0))</f>
        <v/>
      </c>
      <c r="M777" s="309"/>
      <c r="N777" s="210">
        <f t="shared" si="2"/>
        <v>0</v>
      </c>
      <c r="O777" s="211"/>
      <c r="P777" s="212" t="str">
        <f>IF($J777="","",VLOOKUP($J777,'Tong hop'!$B$10:$L$19999,10,0))</f>
        <v/>
      </c>
      <c r="Q777" s="213" t="str">
        <f>IF($J777="","",VLOOKUP($J777,'Tong hop'!$B$10:$L$19999,11,0))</f>
        <v/>
      </c>
      <c r="R777" s="214"/>
      <c r="S777" s="214"/>
      <c r="T777" s="214"/>
      <c r="U777" s="214"/>
      <c r="V777" s="214"/>
      <c r="W777" s="214"/>
      <c r="X777" s="214"/>
      <c r="Y777" s="214"/>
      <c r="Z777" s="214"/>
    </row>
    <row r="778" ht="18.75" customHeight="1">
      <c r="A778" s="214"/>
      <c r="B778" s="306"/>
      <c r="C778" s="307"/>
      <c r="D778" s="307"/>
      <c r="E778" s="205" t="str">
        <f>IF($D778="","",VLOOKUP($D778,DMKH!$A$6:$D$20000,2,0))</f>
        <v/>
      </c>
      <c r="F778" s="205" t="str">
        <f>IF($D778="","",VLOOKUP($D778,DMKH!$A$6:$D$20000,3,0))</f>
        <v/>
      </c>
      <c r="G778" s="205" t="str">
        <f>IF($D778="","",VLOOKUP($D778,DMKH!$A$6:$D$20000,4,0))</f>
        <v/>
      </c>
      <c r="H778" s="308"/>
      <c r="I778" s="308"/>
      <c r="J778" s="214"/>
      <c r="K778" s="205" t="str">
        <f>IF($J778="","",VLOOKUP($J778,'Tong hop'!$B$10:$P$19999,2,0))</f>
        <v/>
      </c>
      <c r="L778" s="208" t="str">
        <f>IF($J778="","",VLOOKUP($J778,'Tong hop'!$B$10:$P$19999,3,0))</f>
        <v/>
      </c>
      <c r="M778" s="309"/>
      <c r="N778" s="210">
        <f t="shared" si="2"/>
        <v>0</v>
      </c>
      <c r="O778" s="211"/>
      <c r="P778" s="212" t="str">
        <f>IF($J778="","",VLOOKUP($J778,'Tong hop'!$B$10:$L$19999,10,0))</f>
        <v/>
      </c>
      <c r="Q778" s="213" t="str">
        <f>IF($J778="","",VLOOKUP($J778,'Tong hop'!$B$10:$L$19999,11,0))</f>
        <v/>
      </c>
      <c r="R778" s="214"/>
      <c r="S778" s="214"/>
      <c r="T778" s="214"/>
      <c r="U778" s="214"/>
      <c r="V778" s="214"/>
      <c r="W778" s="214"/>
      <c r="X778" s="214"/>
      <c r="Y778" s="214"/>
      <c r="Z778" s="214"/>
    </row>
    <row r="779" ht="18.75" customHeight="1">
      <c r="A779" s="214"/>
      <c r="B779" s="306"/>
      <c r="C779" s="307"/>
      <c r="D779" s="307"/>
      <c r="E779" s="205" t="str">
        <f>IF($D779="","",VLOOKUP($D779,DMKH!$A$6:$D$20000,2,0))</f>
        <v/>
      </c>
      <c r="F779" s="205" t="str">
        <f>IF($D779="","",VLOOKUP($D779,DMKH!$A$6:$D$20000,3,0))</f>
        <v/>
      </c>
      <c r="G779" s="205" t="str">
        <f>IF($D779="","",VLOOKUP($D779,DMKH!$A$6:$D$20000,4,0))</f>
        <v/>
      </c>
      <c r="H779" s="308"/>
      <c r="I779" s="308"/>
      <c r="J779" s="214"/>
      <c r="K779" s="205" t="str">
        <f>IF($J779="","",VLOOKUP($J779,'Tong hop'!$B$10:$P$19999,2,0))</f>
        <v/>
      </c>
      <c r="L779" s="208" t="str">
        <f>IF($J779="","",VLOOKUP($J779,'Tong hop'!$B$10:$P$19999,3,0))</f>
        <v/>
      </c>
      <c r="M779" s="309"/>
      <c r="N779" s="210">
        <f t="shared" si="2"/>
        <v>0</v>
      </c>
      <c r="O779" s="211"/>
      <c r="P779" s="212" t="str">
        <f>IF($J779="","",VLOOKUP($J779,'Tong hop'!$B$10:$L$19999,10,0))</f>
        <v/>
      </c>
      <c r="Q779" s="213" t="str">
        <f>IF($J779="","",VLOOKUP($J779,'Tong hop'!$B$10:$L$19999,11,0))</f>
        <v/>
      </c>
      <c r="R779" s="214"/>
      <c r="S779" s="214"/>
      <c r="T779" s="214"/>
      <c r="U779" s="214"/>
      <c r="V779" s="214"/>
      <c r="W779" s="214"/>
      <c r="X779" s="214"/>
      <c r="Y779" s="214"/>
      <c r="Z779" s="214"/>
    </row>
    <row r="780" ht="18.75" customHeight="1">
      <c r="A780" s="214"/>
      <c r="B780" s="306"/>
      <c r="C780" s="307"/>
      <c r="D780" s="307"/>
      <c r="E780" s="205" t="str">
        <f>IF($D780="","",VLOOKUP($D780,DMKH!$A$6:$D$20000,2,0))</f>
        <v/>
      </c>
      <c r="F780" s="205" t="str">
        <f>IF($D780="","",VLOOKUP($D780,DMKH!$A$6:$D$20000,3,0))</f>
        <v/>
      </c>
      <c r="G780" s="205" t="str">
        <f>IF($D780="","",VLOOKUP($D780,DMKH!$A$6:$D$20000,4,0))</f>
        <v/>
      </c>
      <c r="H780" s="308"/>
      <c r="I780" s="308"/>
      <c r="J780" s="214"/>
      <c r="K780" s="205" t="str">
        <f>IF($J780="","",VLOOKUP($J780,'Tong hop'!$B$10:$P$19999,2,0))</f>
        <v/>
      </c>
      <c r="L780" s="208" t="str">
        <f>IF($J780="","",VLOOKUP($J780,'Tong hop'!$B$10:$P$19999,3,0))</f>
        <v/>
      </c>
      <c r="M780" s="309"/>
      <c r="N780" s="210">
        <f t="shared" si="2"/>
        <v>0</v>
      </c>
      <c r="O780" s="211"/>
      <c r="P780" s="212" t="str">
        <f>IF($J780="","",VLOOKUP($J780,'Tong hop'!$B$10:$L$19999,10,0))</f>
        <v/>
      </c>
      <c r="Q780" s="213" t="str">
        <f>IF($J780="","",VLOOKUP($J780,'Tong hop'!$B$10:$L$19999,11,0))</f>
        <v/>
      </c>
      <c r="R780" s="214"/>
      <c r="S780" s="214"/>
      <c r="T780" s="214"/>
      <c r="U780" s="214"/>
      <c r="V780" s="214"/>
      <c r="W780" s="214"/>
      <c r="X780" s="214"/>
      <c r="Y780" s="214"/>
      <c r="Z780" s="214"/>
    </row>
    <row r="781" ht="18.75" customHeight="1">
      <c r="A781" s="214"/>
      <c r="B781" s="306"/>
      <c r="C781" s="307"/>
      <c r="D781" s="307"/>
      <c r="E781" s="205" t="str">
        <f>IF($D781="","",VLOOKUP($D781,DMKH!$A$6:$D$20000,2,0))</f>
        <v/>
      </c>
      <c r="F781" s="205" t="str">
        <f>IF($D781="","",VLOOKUP($D781,DMKH!$A$6:$D$20000,3,0))</f>
        <v/>
      </c>
      <c r="G781" s="205" t="str">
        <f>IF($D781="","",VLOOKUP($D781,DMKH!$A$6:$D$20000,4,0))</f>
        <v/>
      </c>
      <c r="H781" s="308"/>
      <c r="I781" s="308"/>
      <c r="J781" s="214"/>
      <c r="K781" s="205" t="str">
        <f>IF($J781="","",VLOOKUP($J781,'Tong hop'!$B$10:$P$19999,2,0))</f>
        <v/>
      </c>
      <c r="L781" s="208" t="str">
        <f>IF($J781="","",VLOOKUP($J781,'Tong hop'!$B$10:$P$19999,3,0))</f>
        <v/>
      </c>
      <c r="M781" s="309"/>
      <c r="N781" s="210">
        <f t="shared" si="2"/>
        <v>0</v>
      </c>
      <c r="O781" s="211"/>
      <c r="P781" s="212" t="str">
        <f>IF($J781="","",VLOOKUP($J781,'Tong hop'!$B$10:$L$19999,10,0))</f>
        <v/>
      </c>
      <c r="Q781" s="213" t="str">
        <f>IF($J781="","",VLOOKUP($J781,'Tong hop'!$B$10:$L$19999,11,0))</f>
        <v/>
      </c>
      <c r="R781" s="214"/>
      <c r="S781" s="214"/>
      <c r="T781" s="214"/>
      <c r="U781" s="214"/>
      <c r="V781" s="214"/>
      <c r="W781" s="214"/>
      <c r="X781" s="214"/>
      <c r="Y781" s="214"/>
      <c r="Z781" s="214"/>
    </row>
    <row r="782" ht="18.75" customHeight="1">
      <c r="A782" s="214"/>
      <c r="B782" s="306"/>
      <c r="C782" s="307"/>
      <c r="D782" s="307"/>
      <c r="E782" s="205" t="str">
        <f>IF($D782="","",VLOOKUP($D782,DMKH!$A$6:$D$20000,2,0))</f>
        <v/>
      </c>
      <c r="F782" s="205" t="str">
        <f>IF($D782="","",VLOOKUP($D782,DMKH!$A$6:$D$20000,3,0))</f>
        <v/>
      </c>
      <c r="G782" s="205" t="str">
        <f>IF($D782="","",VLOOKUP($D782,DMKH!$A$6:$D$20000,4,0))</f>
        <v/>
      </c>
      <c r="H782" s="308"/>
      <c r="I782" s="308"/>
      <c r="J782" s="214"/>
      <c r="K782" s="205" t="str">
        <f>IF($J782="","",VLOOKUP($J782,'Tong hop'!$B$10:$P$19999,2,0))</f>
        <v/>
      </c>
      <c r="L782" s="208" t="str">
        <f>IF($J782="","",VLOOKUP($J782,'Tong hop'!$B$10:$P$19999,3,0))</f>
        <v/>
      </c>
      <c r="M782" s="309"/>
      <c r="N782" s="210">
        <f t="shared" si="2"/>
        <v>0</v>
      </c>
      <c r="O782" s="211"/>
      <c r="P782" s="212" t="str">
        <f>IF($J782="","",VLOOKUP($J782,'Tong hop'!$B$10:$L$19999,10,0))</f>
        <v/>
      </c>
      <c r="Q782" s="213" t="str">
        <f>IF($J782="","",VLOOKUP($J782,'Tong hop'!$B$10:$L$19999,11,0))</f>
        <v/>
      </c>
      <c r="R782" s="214"/>
      <c r="S782" s="214"/>
      <c r="T782" s="214"/>
      <c r="U782" s="214"/>
      <c r="V782" s="214"/>
      <c r="W782" s="214"/>
      <c r="X782" s="214"/>
      <c r="Y782" s="214"/>
      <c r="Z782" s="214"/>
    </row>
    <row r="783" ht="18.75" customHeight="1">
      <c r="A783" s="214"/>
      <c r="B783" s="306"/>
      <c r="C783" s="307"/>
      <c r="D783" s="307"/>
      <c r="E783" s="205" t="str">
        <f>IF($D783="","",VLOOKUP($D783,DMKH!$A$6:$D$20000,2,0))</f>
        <v/>
      </c>
      <c r="F783" s="205" t="str">
        <f>IF($D783="","",VLOOKUP($D783,DMKH!$A$6:$D$20000,3,0))</f>
        <v/>
      </c>
      <c r="G783" s="205" t="str">
        <f>IF($D783="","",VLOOKUP($D783,DMKH!$A$6:$D$20000,4,0))</f>
        <v/>
      </c>
      <c r="H783" s="308"/>
      <c r="I783" s="308"/>
      <c r="J783" s="214"/>
      <c r="K783" s="205" t="str">
        <f>IF($J783="","",VLOOKUP($J783,'Tong hop'!$B$10:$P$19999,2,0))</f>
        <v/>
      </c>
      <c r="L783" s="208" t="str">
        <f>IF($J783="","",VLOOKUP($J783,'Tong hop'!$B$10:$P$19999,3,0))</f>
        <v/>
      </c>
      <c r="M783" s="309"/>
      <c r="N783" s="210">
        <f t="shared" si="2"/>
        <v>0</v>
      </c>
      <c r="O783" s="211"/>
      <c r="P783" s="212" t="str">
        <f>IF($J783="","",VLOOKUP($J783,'Tong hop'!$B$10:$L$19999,10,0))</f>
        <v/>
      </c>
      <c r="Q783" s="213" t="str">
        <f>IF($J783="","",VLOOKUP($J783,'Tong hop'!$B$10:$L$19999,11,0))</f>
        <v/>
      </c>
      <c r="R783" s="214"/>
      <c r="S783" s="214"/>
      <c r="T783" s="214"/>
      <c r="U783" s="214"/>
      <c r="V783" s="214"/>
      <c r="W783" s="214"/>
      <c r="X783" s="214"/>
      <c r="Y783" s="214"/>
      <c r="Z783" s="214"/>
    </row>
    <row r="784" ht="18.75" customHeight="1">
      <c r="A784" s="214"/>
      <c r="B784" s="306"/>
      <c r="C784" s="307"/>
      <c r="D784" s="307"/>
      <c r="E784" s="205" t="str">
        <f>IF($D784="","",VLOOKUP($D784,DMKH!$A$6:$D$20000,2,0))</f>
        <v/>
      </c>
      <c r="F784" s="205" t="str">
        <f>IF($D784="","",VLOOKUP($D784,DMKH!$A$6:$D$20000,3,0))</f>
        <v/>
      </c>
      <c r="G784" s="205" t="str">
        <f>IF($D784="","",VLOOKUP($D784,DMKH!$A$6:$D$20000,4,0))</f>
        <v/>
      </c>
      <c r="H784" s="308"/>
      <c r="I784" s="308"/>
      <c r="J784" s="214"/>
      <c r="K784" s="205" t="str">
        <f>IF($J784="","",VLOOKUP($J784,'Tong hop'!$B$10:$P$19999,2,0))</f>
        <v/>
      </c>
      <c r="L784" s="208" t="str">
        <f>IF($J784="","",VLOOKUP($J784,'Tong hop'!$B$10:$P$19999,3,0))</f>
        <v/>
      </c>
      <c r="M784" s="309"/>
      <c r="N784" s="210">
        <f t="shared" si="2"/>
        <v>0</v>
      </c>
      <c r="O784" s="211"/>
      <c r="P784" s="212" t="str">
        <f>IF($J784="","",VLOOKUP($J784,'Tong hop'!$B$10:$L$19999,10,0))</f>
        <v/>
      </c>
      <c r="Q784" s="213" t="str">
        <f>IF($J784="","",VLOOKUP($J784,'Tong hop'!$B$10:$L$19999,11,0))</f>
        <v/>
      </c>
      <c r="R784" s="214"/>
      <c r="S784" s="214"/>
      <c r="T784" s="214"/>
      <c r="U784" s="214"/>
      <c r="V784" s="214"/>
      <c r="W784" s="214"/>
      <c r="X784" s="214"/>
      <c r="Y784" s="214"/>
      <c r="Z784" s="214"/>
    </row>
    <row r="785" ht="18.75" customHeight="1">
      <c r="A785" s="214"/>
      <c r="B785" s="306"/>
      <c r="C785" s="307"/>
      <c r="D785" s="307"/>
      <c r="E785" s="205" t="str">
        <f>IF($D785="","",VLOOKUP($D785,DMKH!$A$6:$D$20000,2,0))</f>
        <v/>
      </c>
      <c r="F785" s="205" t="str">
        <f>IF($D785="","",VLOOKUP($D785,DMKH!$A$6:$D$20000,3,0))</f>
        <v/>
      </c>
      <c r="G785" s="205" t="str">
        <f>IF($D785="","",VLOOKUP($D785,DMKH!$A$6:$D$20000,4,0))</f>
        <v/>
      </c>
      <c r="H785" s="308"/>
      <c r="I785" s="308"/>
      <c r="J785" s="214"/>
      <c r="K785" s="205" t="str">
        <f>IF($J785="","",VLOOKUP($J785,'Tong hop'!$B$10:$P$19999,2,0))</f>
        <v/>
      </c>
      <c r="L785" s="208" t="str">
        <f>IF($J785="","",VLOOKUP($J785,'Tong hop'!$B$10:$P$19999,3,0))</f>
        <v/>
      </c>
      <c r="M785" s="309"/>
      <c r="N785" s="210">
        <f t="shared" si="2"/>
        <v>0</v>
      </c>
      <c r="O785" s="211"/>
      <c r="P785" s="212" t="str">
        <f>IF($J785="","",VLOOKUP($J785,'Tong hop'!$B$10:$L$19999,10,0))</f>
        <v/>
      </c>
      <c r="Q785" s="213" t="str">
        <f>IF($J785="","",VLOOKUP($J785,'Tong hop'!$B$10:$L$19999,11,0))</f>
        <v/>
      </c>
      <c r="R785" s="214"/>
      <c r="S785" s="214"/>
      <c r="T785" s="214"/>
      <c r="U785" s="214"/>
      <c r="V785" s="214"/>
      <c r="W785" s="214"/>
      <c r="X785" s="214"/>
      <c r="Y785" s="214"/>
      <c r="Z785" s="214"/>
    </row>
    <row r="786" ht="18.75" customHeight="1">
      <c r="A786" s="214"/>
      <c r="B786" s="306"/>
      <c r="C786" s="307"/>
      <c r="D786" s="307"/>
      <c r="E786" s="205" t="str">
        <f>IF($D786="","",VLOOKUP($D786,DMKH!$A$6:$D$20000,2,0))</f>
        <v/>
      </c>
      <c r="F786" s="205" t="str">
        <f>IF($D786="","",VLOOKUP($D786,DMKH!$A$6:$D$20000,3,0))</f>
        <v/>
      </c>
      <c r="G786" s="205" t="str">
        <f>IF($D786="","",VLOOKUP($D786,DMKH!$A$6:$D$20000,4,0))</f>
        <v/>
      </c>
      <c r="H786" s="308"/>
      <c r="I786" s="308"/>
      <c r="J786" s="214"/>
      <c r="K786" s="205" t="str">
        <f>IF($J786="","",VLOOKUP($J786,'Tong hop'!$B$10:$P$19999,2,0))</f>
        <v/>
      </c>
      <c r="L786" s="208" t="str">
        <f>IF($J786="","",VLOOKUP($J786,'Tong hop'!$B$10:$P$19999,3,0))</f>
        <v/>
      </c>
      <c r="M786" s="309"/>
      <c r="N786" s="210">
        <f t="shared" si="2"/>
        <v>0</v>
      </c>
      <c r="O786" s="211"/>
      <c r="P786" s="212" t="str">
        <f>IF($J786="","",VLOOKUP($J786,'Tong hop'!$B$10:$L$19999,10,0))</f>
        <v/>
      </c>
      <c r="Q786" s="213" t="str">
        <f>IF($J786="","",VLOOKUP($J786,'Tong hop'!$B$10:$L$19999,11,0))</f>
        <v/>
      </c>
      <c r="R786" s="214"/>
      <c r="S786" s="214"/>
      <c r="T786" s="214"/>
      <c r="U786" s="214"/>
      <c r="V786" s="214"/>
      <c r="W786" s="214"/>
      <c r="X786" s="214"/>
      <c r="Y786" s="214"/>
      <c r="Z786" s="214"/>
    </row>
    <row r="787" ht="18.75" customHeight="1">
      <c r="A787" s="214"/>
      <c r="B787" s="306"/>
      <c r="C787" s="307"/>
      <c r="D787" s="307"/>
      <c r="E787" s="205" t="str">
        <f>IF($D787="","",VLOOKUP($D787,DMKH!$A$6:$D$20000,2,0))</f>
        <v/>
      </c>
      <c r="F787" s="205" t="str">
        <f>IF($D787="","",VLOOKUP($D787,DMKH!$A$6:$D$20000,3,0))</f>
        <v/>
      </c>
      <c r="G787" s="205" t="str">
        <f>IF($D787="","",VLOOKUP($D787,DMKH!$A$6:$D$20000,4,0))</f>
        <v/>
      </c>
      <c r="H787" s="308"/>
      <c r="I787" s="308"/>
      <c r="J787" s="214"/>
      <c r="K787" s="205" t="str">
        <f>IF($J787="","",VLOOKUP($J787,'Tong hop'!$B$10:$P$19999,2,0))</f>
        <v/>
      </c>
      <c r="L787" s="208" t="str">
        <f>IF($J787="","",VLOOKUP($J787,'Tong hop'!$B$10:$P$19999,3,0))</f>
        <v/>
      </c>
      <c r="M787" s="309"/>
      <c r="N787" s="210">
        <f t="shared" si="2"/>
        <v>0</v>
      </c>
      <c r="O787" s="211"/>
      <c r="P787" s="212" t="str">
        <f>IF($J787="","",VLOOKUP($J787,'Tong hop'!$B$10:$L$19999,10,0))</f>
        <v/>
      </c>
      <c r="Q787" s="213" t="str">
        <f>IF($J787="","",VLOOKUP($J787,'Tong hop'!$B$10:$L$19999,11,0))</f>
        <v/>
      </c>
      <c r="R787" s="214"/>
      <c r="S787" s="214"/>
      <c r="T787" s="214"/>
      <c r="U787" s="214"/>
      <c r="V787" s="214"/>
      <c r="W787" s="214"/>
      <c r="X787" s="214"/>
      <c r="Y787" s="214"/>
      <c r="Z787" s="214"/>
    </row>
    <row r="788" ht="18.75" customHeight="1">
      <c r="A788" s="214"/>
      <c r="B788" s="306"/>
      <c r="C788" s="307"/>
      <c r="D788" s="307"/>
      <c r="E788" s="205" t="str">
        <f>IF($D788="","",VLOOKUP($D788,DMKH!$A$6:$D$20000,2,0))</f>
        <v/>
      </c>
      <c r="F788" s="205" t="str">
        <f>IF($D788="","",VLOOKUP($D788,DMKH!$A$6:$D$20000,3,0))</f>
        <v/>
      </c>
      <c r="G788" s="205" t="str">
        <f>IF($D788="","",VLOOKUP($D788,DMKH!$A$6:$D$20000,4,0))</f>
        <v/>
      </c>
      <c r="H788" s="308"/>
      <c r="I788" s="308"/>
      <c r="J788" s="214"/>
      <c r="K788" s="205" t="str">
        <f>IF($J788="","",VLOOKUP($J788,'Tong hop'!$B$10:$P$19999,2,0))</f>
        <v/>
      </c>
      <c r="L788" s="208" t="str">
        <f>IF($J788="","",VLOOKUP($J788,'Tong hop'!$B$10:$P$19999,3,0))</f>
        <v/>
      </c>
      <c r="M788" s="309"/>
      <c r="N788" s="210">
        <f t="shared" si="2"/>
        <v>0</v>
      </c>
      <c r="O788" s="211"/>
      <c r="P788" s="212" t="str">
        <f>IF($J788="","",VLOOKUP($J788,'Tong hop'!$B$10:$L$19999,10,0))</f>
        <v/>
      </c>
      <c r="Q788" s="213" t="str">
        <f>IF($J788="","",VLOOKUP($J788,'Tong hop'!$B$10:$L$19999,11,0))</f>
        <v/>
      </c>
      <c r="R788" s="214"/>
      <c r="S788" s="214"/>
      <c r="T788" s="214"/>
      <c r="U788" s="214"/>
      <c r="V788" s="214"/>
      <c r="W788" s="214"/>
      <c r="X788" s="214"/>
      <c r="Y788" s="214"/>
      <c r="Z788" s="214"/>
    </row>
    <row r="789" ht="18.75" customHeight="1">
      <c r="A789" s="214"/>
      <c r="B789" s="306"/>
      <c r="C789" s="307"/>
      <c r="D789" s="307"/>
      <c r="E789" s="205" t="str">
        <f>IF($D789="","",VLOOKUP($D789,DMKH!$A$6:$D$20000,2,0))</f>
        <v/>
      </c>
      <c r="F789" s="205" t="str">
        <f>IF($D789="","",VLOOKUP($D789,DMKH!$A$6:$D$20000,3,0))</f>
        <v/>
      </c>
      <c r="G789" s="205" t="str">
        <f>IF($D789="","",VLOOKUP($D789,DMKH!$A$6:$D$20000,4,0))</f>
        <v/>
      </c>
      <c r="H789" s="308"/>
      <c r="I789" s="308"/>
      <c r="J789" s="214"/>
      <c r="K789" s="205" t="str">
        <f>IF($J789="","",VLOOKUP($J789,'Tong hop'!$B$10:$P$19999,2,0))</f>
        <v/>
      </c>
      <c r="L789" s="208" t="str">
        <f>IF($J789="","",VLOOKUP($J789,'Tong hop'!$B$10:$P$19999,3,0))</f>
        <v/>
      </c>
      <c r="M789" s="309"/>
      <c r="N789" s="210">
        <f t="shared" si="2"/>
        <v>0</v>
      </c>
      <c r="O789" s="211"/>
      <c r="P789" s="212" t="str">
        <f>IF($J789="","",VLOOKUP($J789,'Tong hop'!$B$10:$L$19999,10,0))</f>
        <v/>
      </c>
      <c r="Q789" s="213" t="str">
        <f>IF($J789="","",VLOOKUP($J789,'Tong hop'!$B$10:$L$19999,11,0))</f>
        <v/>
      </c>
      <c r="R789" s="214"/>
      <c r="S789" s="214"/>
      <c r="T789" s="214"/>
      <c r="U789" s="214"/>
      <c r="V789" s="214"/>
      <c r="W789" s="214"/>
      <c r="X789" s="214"/>
      <c r="Y789" s="214"/>
      <c r="Z789" s="214"/>
    </row>
    <row r="790" ht="18.75" customHeight="1">
      <c r="A790" s="214"/>
      <c r="B790" s="306"/>
      <c r="C790" s="307"/>
      <c r="D790" s="307"/>
      <c r="E790" s="205" t="str">
        <f>IF($D790="","",VLOOKUP($D790,DMKH!$A$6:$D$20000,2,0))</f>
        <v/>
      </c>
      <c r="F790" s="205" t="str">
        <f>IF($D790="","",VLOOKUP($D790,DMKH!$A$6:$D$20000,3,0))</f>
        <v/>
      </c>
      <c r="G790" s="205" t="str">
        <f>IF($D790="","",VLOOKUP($D790,DMKH!$A$6:$D$20000,4,0))</f>
        <v/>
      </c>
      <c r="H790" s="308"/>
      <c r="I790" s="308"/>
      <c r="J790" s="214"/>
      <c r="K790" s="205" t="str">
        <f>IF($J790="","",VLOOKUP($J790,'Tong hop'!$B$10:$P$19999,2,0))</f>
        <v/>
      </c>
      <c r="L790" s="208" t="str">
        <f>IF($J790="","",VLOOKUP($J790,'Tong hop'!$B$10:$P$19999,3,0))</f>
        <v/>
      </c>
      <c r="M790" s="309"/>
      <c r="N790" s="210">
        <f t="shared" si="2"/>
        <v>0</v>
      </c>
      <c r="O790" s="211"/>
      <c r="P790" s="212" t="str">
        <f>IF($J790="","",VLOOKUP($J790,'Tong hop'!$B$10:$L$19999,10,0))</f>
        <v/>
      </c>
      <c r="Q790" s="213" t="str">
        <f>IF($J790="","",VLOOKUP($J790,'Tong hop'!$B$10:$L$19999,11,0))</f>
        <v/>
      </c>
      <c r="R790" s="214"/>
      <c r="S790" s="214"/>
      <c r="T790" s="214"/>
      <c r="U790" s="214"/>
      <c r="V790" s="214"/>
      <c r="W790" s="214"/>
      <c r="X790" s="214"/>
      <c r="Y790" s="214"/>
      <c r="Z790" s="214"/>
    </row>
    <row r="791" ht="18.75" customHeight="1">
      <c r="A791" s="214"/>
      <c r="B791" s="306"/>
      <c r="C791" s="307"/>
      <c r="D791" s="307"/>
      <c r="E791" s="205" t="str">
        <f>IF($D791="","",VLOOKUP($D791,DMKH!$A$6:$D$20000,2,0))</f>
        <v/>
      </c>
      <c r="F791" s="205" t="str">
        <f>IF($D791="","",VLOOKUP($D791,DMKH!$A$6:$D$20000,3,0))</f>
        <v/>
      </c>
      <c r="G791" s="205" t="str">
        <f>IF($D791="","",VLOOKUP($D791,DMKH!$A$6:$D$20000,4,0))</f>
        <v/>
      </c>
      <c r="H791" s="308"/>
      <c r="I791" s="308"/>
      <c r="J791" s="214"/>
      <c r="K791" s="205" t="str">
        <f>IF($J791="","",VLOOKUP($J791,'Tong hop'!$B$10:$P$19999,2,0))</f>
        <v/>
      </c>
      <c r="L791" s="208" t="str">
        <f>IF($J791="","",VLOOKUP($J791,'Tong hop'!$B$10:$P$19999,3,0))</f>
        <v/>
      </c>
      <c r="M791" s="309"/>
      <c r="N791" s="210">
        <f t="shared" si="2"/>
        <v>0</v>
      </c>
      <c r="O791" s="211"/>
      <c r="P791" s="212" t="str">
        <f>IF($J791="","",VLOOKUP($J791,'Tong hop'!$B$10:$L$19999,10,0))</f>
        <v/>
      </c>
      <c r="Q791" s="213" t="str">
        <f>IF($J791="","",VLOOKUP($J791,'Tong hop'!$B$10:$L$19999,11,0))</f>
        <v/>
      </c>
      <c r="R791" s="214"/>
      <c r="S791" s="214"/>
      <c r="T791" s="214"/>
      <c r="U791" s="214"/>
      <c r="V791" s="214"/>
      <c r="W791" s="214"/>
      <c r="X791" s="214"/>
      <c r="Y791" s="214"/>
      <c r="Z791" s="214"/>
    </row>
    <row r="792" ht="18.75" customHeight="1">
      <c r="A792" s="214"/>
      <c r="B792" s="306"/>
      <c r="C792" s="307"/>
      <c r="D792" s="307"/>
      <c r="E792" s="205" t="str">
        <f>IF($D792="","",VLOOKUP($D792,DMKH!$A$6:$D$20000,2,0))</f>
        <v/>
      </c>
      <c r="F792" s="205" t="str">
        <f>IF($D792="","",VLOOKUP($D792,DMKH!$A$6:$D$20000,3,0))</f>
        <v/>
      </c>
      <c r="G792" s="205" t="str">
        <f>IF($D792="","",VLOOKUP($D792,DMKH!$A$6:$D$20000,4,0))</f>
        <v/>
      </c>
      <c r="H792" s="308"/>
      <c r="I792" s="308"/>
      <c r="J792" s="214"/>
      <c r="K792" s="205" t="str">
        <f>IF($J792="","",VLOOKUP($J792,'Tong hop'!$B$10:$P$19999,2,0))</f>
        <v/>
      </c>
      <c r="L792" s="208" t="str">
        <f>IF($J792="","",VLOOKUP($J792,'Tong hop'!$B$10:$P$19999,3,0))</f>
        <v/>
      </c>
      <c r="M792" s="309"/>
      <c r="N792" s="210">
        <f t="shared" si="2"/>
        <v>0</v>
      </c>
      <c r="O792" s="211"/>
      <c r="P792" s="212" t="str">
        <f>IF($J792="","",VLOOKUP($J792,'Tong hop'!$B$10:$L$19999,10,0))</f>
        <v/>
      </c>
      <c r="Q792" s="213" t="str">
        <f>IF($J792="","",VLOOKUP($J792,'Tong hop'!$B$10:$L$19999,11,0))</f>
        <v/>
      </c>
      <c r="R792" s="214"/>
      <c r="S792" s="214"/>
      <c r="T792" s="214"/>
      <c r="U792" s="214"/>
      <c r="V792" s="214"/>
      <c r="W792" s="214"/>
      <c r="X792" s="214"/>
      <c r="Y792" s="214"/>
      <c r="Z792" s="214"/>
    </row>
    <row r="793" ht="18.75" customHeight="1">
      <c r="A793" s="214"/>
      <c r="B793" s="306"/>
      <c r="C793" s="307"/>
      <c r="D793" s="307"/>
      <c r="E793" s="205" t="str">
        <f>IF($D793="","",VLOOKUP($D793,DMKH!$A$6:$D$20000,2,0))</f>
        <v/>
      </c>
      <c r="F793" s="205" t="str">
        <f>IF($D793="","",VLOOKUP($D793,DMKH!$A$6:$D$20000,3,0))</f>
        <v/>
      </c>
      <c r="G793" s="205" t="str">
        <f>IF($D793="","",VLOOKUP($D793,DMKH!$A$6:$D$20000,4,0))</f>
        <v/>
      </c>
      <c r="H793" s="308"/>
      <c r="I793" s="308"/>
      <c r="J793" s="214"/>
      <c r="K793" s="205" t="str">
        <f>IF($J793="","",VLOOKUP($J793,'Tong hop'!$B$10:$P$19999,2,0))</f>
        <v/>
      </c>
      <c r="L793" s="208" t="str">
        <f>IF($J793="","",VLOOKUP($J793,'Tong hop'!$B$10:$P$19999,3,0))</f>
        <v/>
      </c>
      <c r="M793" s="309"/>
      <c r="N793" s="210">
        <f t="shared" si="2"/>
        <v>0</v>
      </c>
      <c r="O793" s="211"/>
      <c r="P793" s="212" t="str">
        <f>IF($J793="","",VLOOKUP($J793,'Tong hop'!$B$10:$L$19999,10,0))</f>
        <v/>
      </c>
      <c r="Q793" s="213" t="str">
        <f>IF($J793="","",VLOOKUP($J793,'Tong hop'!$B$10:$L$19999,11,0))</f>
        <v/>
      </c>
      <c r="R793" s="214"/>
      <c r="S793" s="214"/>
      <c r="T793" s="214"/>
      <c r="U793" s="214"/>
      <c r="V793" s="214"/>
      <c r="W793" s="214"/>
      <c r="X793" s="214"/>
      <c r="Y793" s="214"/>
      <c r="Z793" s="214"/>
    </row>
    <row r="794" ht="18.75" customHeight="1">
      <c r="A794" s="214"/>
      <c r="B794" s="306"/>
      <c r="C794" s="307"/>
      <c r="D794" s="307"/>
      <c r="E794" s="205" t="str">
        <f>IF($D794="","",VLOOKUP($D794,DMKH!$A$6:$D$20000,2,0))</f>
        <v/>
      </c>
      <c r="F794" s="205" t="str">
        <f>IF($D794="","",VLOOKUP($D794,DMKH!$A$6:$D$20000,3,0))</f>
        <v/>
      </c>
      <c r="G794" s="205" t="str">
        <f>IF($D794="","",VLOOKUP($D794,DMKH!$A$6:$D$20000,4,0))</f>
        <v/>
      </c>
      <c r="H794" s="308"/>
      <c r="I794" s="308"/>
      <c r="J794" s="214"/>
      <c r="K794" s="205" t="str">
        <f>IF($J794="","",VLOOKUP($J794,'Tong hop'!$B$10:$P$19999,2,0))</f>
        <v/>
      </c>
      <c r="L794" s="208" t="str">
        <f>IF($J794="","",VLOOKUP($J794,'Tong hop'!$B$10:$P$19999,3,0))</f>
        <v/>
      </c>
      <c r="M794" s="309"/>
      <c r="N794" s="210">
        <f t="shared" si="2"/>
        <v>0</v>
      </c>
      <c r="O794" s="211"/>
      <c r="P794" s="212" t="str">
        <f>IF($J794="","",VLOOKUP($J794,'Tong hop'!$B$10:$L$19999,10,0))</f>
        <v/>
      </c>
      <c r="Q794" s="213" t="str">
        <f>IF($J794="","",VLOOKUP($J794,'Tong hop'!$B$10:$L$19999,11,0))</f>
        <v/>
      </c>
      <c r="R794" s="214"/>
      <c r="S794" s="214"/>
      <c r="T794" s="214"/>
      <c r="U794" s="214"/>
      <c r="V794" s="214"/>
      <c r="W794" s="214"/>
      <c r="X794" s="214"/>
      <c r="Y794" s="214"/>
      <c r="Z794" s="214"/>
    </row>
    <row r="795" ht="18.75" customHeight="1">
      <c r="A795" s="214"/>
      <c r="B795" s="306"/>
      <c r="C795" s="307"/>
      <c r="D795" s="307"/>
      <c r="E795" s="205" t="str">
        <f>IF($D795="","",VLOOKUP($D795,DMKH!$A$6:$D$20000,2,0))</f>
        <v/>
      </c>
      <c r="F795" s="205" t="str">
        <f>IF($D795="","",VLOOKUP($D795,DMKH!$A$6:$D$20000,3,0))</f>
        <v/>
      </c>
      <c r="G795" s="205" t="str">
        <f>IF($D795="","",VLOOKUP($D795,DMKH!$A$6:$D$20000,4,0))</f>
        <v/>
      </c>
      <c r="H795" s="308"/>
      <c r="I795" s="308"/>
      <c r="J795" s="214"/>
      <c r="K795" s="205" t="str">
        <f>IF($J795="","",VLOOKUP($J795,'Tong hop'!$B$10:$P$19999,2,0))</f>
        <v/>
      </c>
      <c r="L795" s="208" t="str">
        <f>IF($J795="","",VLOOKUP($J795,'Tong hop'!$B$10:$P$19999,3,0))</f>
        <v/>
      </c>
      <c r="M795" s="309"/>
      <c r="N795" s="210">
        <f t="shared" si="2"/>
        <v>0</v>
      </c>
      <c r="O795" s="211"/>
      <c r="P795" s="212" t="str">
        <f>IF($J795="","",VLOOKUP($J795,'Tong hop'!$B$10:$L$19999,10,0))</f>
        <v/>
      </c>
      <c r="Q795" s="213" t="str">
        <f>IF($J795="","",VLOOKUP($J795,'Tong hop'!$B$10:$L$19999,11,0))</f>
        <v/>
      </c>
      <c r="R795" s="214"/>
      <c r="S795" s="214"/>
      <c r="T795" s="214"/>
      <c r="U795" s="214"/>
      <c r="V795" s="214"/>
      <c r="W795" s="214"/>
      <c r="X795" s="214"/>
      <c r="Y795" s="214"/>
      <c r="Z795" s="214"/>
    </row>
    <row r="796" ht="18.75" customHeight="1">
      <c r="A796" s="214"/>
      <c r="B796" s="306"/>
      <c r="C796" s="307"/>
      <c r="D796" s="307"/>
      <c r="E796" s="205" t="str">
        <f>IF($D796="","",VLOOKUP($D796,DMKH!$A$6:$D$20000,2,0))</f>
        <v/>
      </c>
      <c r="F796" s="205" t="str">
        <f>IF($D796="","",VLOOKUP($D796,DMKH!$A$6:$D$20000,3,0))</f>
        <v/>
      </c>
      <c r="G796" s="205" t="str">
        <f>IF($D796="","",VLOOKUP($D796,DMKH!$A$6:$D$20000,4,0))</f>
        <v/>
      </c>
      <c r="H796" s="308"/>
      <c r="I796" s="308"/>
      <c r="J796" s="214"/>
      <c r="K796" s="205" t="str">
        <f>IF($J796="","",VLOOKUP($J796,'Tong hop'!$B$10:$P$19999,2,0))</f>
        <v/>
      </c>
      <c r="L796" s="208" t="str">
        <f>IF($J796="","",VLOOKUP($J796,'Tong hop'!$B$10:$P$19999,3,0))</f>
        <v/>
      </c>
      <c r="M796" s="309"/>
      <c r="N796" s="210">
        <f t="shared" si="2"/>
        <v>0</v>
      </c>
      <c r="O796" s="211"/>
      <c r="P796" s="212" t="str">
        <f>IF($J796="","",VLOOKUP($J796,'Tong hop'!$B$10:$L$19999,10,0))</f>
        <v/>
      </c>
      <c r="Q796" s="213" t="str">
        <f>IF($J796="","",VLOOKUP($J796,'Tong hop'!$B$10:$L$19999,11,0))</f>
        <v/>
      </c>
      <c r="R796" s="214"/>
      <c r="S796" s="214"/>
      <c r="T796" s="214"/>
      <c r="U796" s="214"/>
      <c r="V796" s="214"/>
      <c r="W796" s="214"/>
      <c r="X796" s="214"/>
      <c r="Y796" s="214"/>
      <c r="Z796" s="214"/>
    </row>
    <row r="797" ht="18.75" customHeight="1">
      <c r="A797" s="214"/>
      <c r="B797" s="306"/>
      <c r="C797" s="307"/>
      <c r="D797" s="307"/>
      <c r="E797" s="205" t="str">
        <f>IF($D797="","",VLOOKUP($D797,DMKH!$A$6:$D$20000,2,0))</f>
        <v/>
      </c>
      <c r="F797" s="205" t="str">
        <f>IF($D797="","",VLOOKUP($D797,DMKH!$A$6:$D$20000,3,0))</f>
        <v/>
      </c>
      <c r="G797" s="205" t="str">
        <f>IF($D797="","",VLOOKUP($D797,DMKH!$A$6:$D$20000,4,0))</f>
        <v/>
      </c>
      <c r="H797" s="308"/>
      <c r="I797" s="308"/>
      <c r="J797" s="214"/>
      <c r="K797" s="205" t="str">
        <f>IF($J797="","",VLOOKUP($J797,'Tong hop'!$B$10:$P$19999,2,0))</f>
        <v/>
      </c>
      <c r="L797" s="208" t="str">
        <f>IF($J797="","",VLOOKUP($J797,'Tong hop'!$B$10:$P$19999,3,0))</f>
        <v/>
      </c>
      <c r="M797" s="309"/>
      <c r="N797" s="210">
        <f t="shared" si="2"/>
        <v>0</v>
      </c>
      <c r="O797" s="211"/>
      <c r="P797" s="212" t="str">
        <f>IF($J797="","",VLOOKUP($J797,'Tong hop'!$B$10:$L$19999,10,0))</f>
        <v/>
      </c>
      <c r="Q797" s="213" t="str">
        <f>IF($J797="","",VLOOKUP($J797,'Tong hop'!$B$10:$L$19999,11,0))</f>
        <v/>
      </c>
      <c r="R797" s="214"/>
      <c r="S797" s="214"/>
      <c r="T797" s="214"/>
      <c r="U797" s="214"/>
      <c r="V797" s="214"/>
      <c r="W797" s="214"/>
      <c r="X797" s="214"/>
      <c r="Y797" s="214"/>
      <c r="Z797" s="214"/>
    </row>
    <row r="798" ht="18.75" customHeight="1">
      <c r="A798" s="214"/>
      <c r="B798" s="306"/>
      <c r="C798" s="307"/>
      <c r="D798" s="307"/>
      <c r="E798" s="205" t="str">
        <f>IF($D798="","",VLOOKUP($D798,DMKH!$A$6:$D$20000,2,0))</f>
        <v/>
      </c>
      <c r="F798" s="205" t="str">
        <f>IF($D798="","",VLOOKUP($D798,DMKH!$A$6:$D$20000,3,0))</f>
        <v/>
      </c>
      <c r="G798" s="205" t="str">
        <f>IF($D798="","",VLOOKUP($D798,DMKH!$A$6:$D$20000,4,0))</f>
        <v/>
      </c>
      <c r="H798" s="308"/>
      <c r="I798" s="308"/>
      <c r="J798" s="214"/>
      <c r="K798" s="205" t="str">
        <f>IF($J798="","",VLOOKUP($J798,'Tong hop'!$B$10:$P$19999,2,0))</f>
        <v/>
      </c>
      <c r="L798" s="208" t="str">
        <f>IF($J798="","",VLOOKUP($J798,'Tong hop'!$B$10:$P$19999,3,0))</f>
        <v/>
      </c>
      <c r="M798" s="309"/>
      <c r="N798" s="210">
        <f t="shared" si="2"/>
        <v>0</v>
      </c>
      <c r="O798" s="211"/>
      <c r="P798" s="212" t="str">
        <f>IF($J798="","",VLOOKUP($J798,'Tong hop'!$B$10:$L$19999,10,0))</f>
        <v/>
      </c>
      <c r="Q798" s="213" t="str">
        <f>IF($J798="","",VLOOKUP($J798,'Tong hop'!$B$10:$L$19999,11,0))</f>
        <v/>
      </c>
      <c r="R798" s="214"/>
      <c r="S798" s="214"/>
      <c r="T798" s="214"/>
      <c r="U798" s="214"/>
      <c r="V798" s="214"/>
      <c r="W798" s="214"/>
      <c r="X798" s="214"/>
      <c r="Y798" s="214"/>
      <c r="Z798" s="214"/>
    </row>
    <row r="799" ht="18.75" customHeight="1">
      <c r="A799" s="214"/>
      <c r="B799" s="306"/>
      <c r="C799" s="307"/>
      <c r="D799" s="307"/>
      <c r="E799" s="205" t="str">
        <f>IF($D799="","",VLOOKUP($D799,DMKH!$A$6:$D$20000,2,0))</f>
        <v/>
      </c>
      <c r="F799" s="205" t="str">
        <f>IF($D799="","",VLOOKUP($D799,DMKH!$A$6:$D$20000,3,0))</f>
        <v/>
      </c>
      <c r="G799" s="205" t="str">
        <f>IF($D799="","",VLOOKUP($D799,DMKH!$A$6:$D$20000,4,0))</f>
        <v/>
      </c>
      <c r="H799" s="308"/>
      <c r="I799" s="308"/>
      <c r="J799" s="214"/>
      <c r="K799" s="205" t="str">
        <f>IF($J799="","",VLOOKUP($J799,'Tong hop'!$B$10:$P$19999,2,0))</f>
        <v/>
      </c>
      <c r="L799" s="208" t="str">
        <f>IF($J799="","",VLOOKUP($J799,'Tong hop'!$B$10:$P$19999,3,0))</f>
        <v/>
      </c>
      <c r="M799" s="309"/>
      <c r="N799" s="210">
        <f t="shared" si="2"/>
        <v>0</v>
      </c>
      <c r="O799" s="211"/>
      <c r="P799" s="212" t="str">
        <f>IF($J799="","",VLOOKUP($J799,'Tong hop'!$B$10:$L$19999,10,0))</f>
        <v/>
      </c>
      <c r="Q799" s="213" t="str">
        <f>IF($J799="","",VLOOKUP($J799,'Tong hop'!$B$10:$L$19999,11,0))</f>
        <v/>
      </c>
      <c r="R799" s="214"/>
      <c r="S799" s="214"/>
      <c r="T799" s="214"/>
      <c r="U799" s="214"/>
      <c r="V799" s="214"/>
      <c r="W799" s="214"/>
      <c r="X799" s="214"/>
      <c r="Y799" s="214"/>
      <c r="Z799" s="214"/>
    </row>
    <row r="800" ht="18.75" customHeight="1">
      <c r="A800" s="214"/>
      <c r="B800" s="306"/>
      <c r="C800" s="307"/>
      <c r="D800" s="307"/>
      <c r="E800" s="205" t="str">
        <f>IF($D800="","",VLOOKUP($D800,DMKH!$A$6:$D$20000,2,0))</f>
        <v/>
      </c>
      <c r="F800" s="205" t="str">
        <f>IF($D800="","",VLOOKUP($D800,DMKH!$A$6:$D$20000,3,0))</f>
        <v/>
      </c>
      <c r="G800" s="205" t="str">
        <f>IF($D800="","",VLOOKUP($D800,DMKH!$A$6:$D$20000,4,0))</f>
        <v/>
      </c>
      <c r="H800" s="308"/>
      <c r="I800" s="308"/>
      <c r="J800" s="214"/>
      <c r="K800" s="205" t="str">
        <f>IF($J800="","",VLOOKUP($J800,'Tong hop'!$B$10:$P$19999,2,0))</f>
        <v/>
      </c>
      <c r="L800" s="208" t="str">
        <f>IF($J800="","",VLOOKUP($J800,'Tong hop'!$B$10:$P$19999,3,0))</f>
        <v/>
      </c>
      <c r="M800" s="309"/>
      <c r="N800" s="210">
        <f t="shared" si="2"/>
        <v>0</v>
      </c>
      <c r="O800" s="211"/>
      <c r="P800" s="212" t="str">
        <f>IF($J800="","",VLOOKUP($J800,'Tong hop'!$B$10:$L$19999,10,0))</f>
        <v/>
      </c>
      <c r="Q800" s="213" t="str">
        <f>IF($J800="","",VLOOKUP($J800,'Tong hop'!$B$10:$L$19999,11,0))</f>
        <v/>
      </c>
      <c r="R800" s="214"/>
      <c r="S800" s="214"/>
      <c r="T800" s="214"/>
      <c r="U800" s="214"/>
      <c r="V800" s="214"/>
      <c r="W800" s="214"/>
      <c r="X800" s="214"/>
      <c r="Y800" s="214"/>
      <c r="Z800" s="214"/>
    </row>
    <row r="801" ht="18.75" customHeight="1">
      <c r="A801" s="214"/>
      <c r="B801" s="306"/>
      <c r="C801" s="307"/>
      <c r="D801" s="307"/>
      <c r="E801" s="205" t="str">
        <f>IF($D801="","",VLOOKUP($D801,DMKH!$A$6:$D$20000,2,0))</f>
        <v/>
      </c>
      <c r="F801" s="205" t="str">
        <f>IF($D801="","",VLOOKUP($D801,DMKH!$A$6:$D$20000,3,0))</f>
        <v/>
      </c>
      <c r="G801" s="205" t="str">
        <f>IF($D801="","",VLOOKUP($D801,DMKH!$A$6:$D$20000,4,0))</f>
        <v/>
      </c>
      <c r="H801" s="308"/>
      <c r="I801" s="308"/>
      <c r="J801" s="214"/>
      <c r="K801" s="205" t="str">
        <f>IF($J801="","",VLOOKUP($J801,'Tong hop'!$B$10:$P$19999,2,0))</f>
        <v/>
      </c>
      <c r="L801" s="208" t="str">
        <f>IF($J801="","",VLOOKUP($J801,'Tong hop'!$B$10:$P$19999,3,0))</f>
        <v/>
      </c>
      <c r="M801" s="309"/>
      <c r="N801" s="210">
        <f t="shared" si="2"/>
        <v>0</v>
      </c>
      <c r="O801" s="211"/>
      <c r="P801" s="212" t="str">
        <f>IF($J801="","",VLOOKUP($J801,'Tong hop'!$B$10:$L$19999,10,0))</f>
        <v/>
      </c>
      <c r="Q801" s="213" t="str">
        <f>IF($J801="","",VLOOKUP($J801,'Tong hop'!$B$10:$L$19999,11,0))</f>
        <v/>
      </c>
      <c r="R801" s="214"/>
      <c r="S801" s="214"/>
      <c r="T801" s="214"/>
      <c r="U801" s="214"/>
      <c r="V801" s="214"/>
      <c r="W801" s="214"/>
      <c r="X801" s="214"/>
      <c r="Y801" s="214"/>
      <c r="Z801" s="214"/>
    </row>
    <row r="802" ht="18.75" customHeight="1">
      <c r="A802" s="214"/>
      <c r="B802" s="306"/>
      <c r="C802" s="307"/>
      <c r="D802" s="307"/>
      <c r="E802" s="205" t="str">
        <f>IF($D802="","",VLOOKUP($D802,DMKH!$A$6:$D$20000,2,0))</f>
        <v/>
      </c>
      <c r="F802" s="205" t="str">
        <f>IF($D802="","",VLOOKUP($D802,DMKH!$A$6:$D$20000,3,0))</f>
        <v/>
      </c>
      <c r="G802" s="205" t="str">
        <f>IF($D802="","",VLOOKUP($D802,DMKH!$A$6:$D$20000,4,0))</f>
        <v/>
      </c>
      <c r="H802" s="308"/>
      <c r="I802" s="308"/>
      <c r="J802" s="214"/>
      <c r="K802" s="205" t="str">
        <f>IF($J802="","",VLOOKUP($J802,'Tong hop'!$B$10:$P$19999,2,0))</f>
        <v/>
      </c>
      <c r="L802" s="208" t="str">
        <f>IF($J802="","",VLOOKUP($J802,'Tong hop'!$B$10:$P$19999,3,0))</f>
        <v/>
      </c>
      <c r="M802" s="309"/>
      <c r="N802" s="210">
        <f t="shared" si="2"/>
        <v>0</v>
      </c>
      <c r="O802" s="211"/>
      <c r="P802" s="212" t="str">
        <f>IF($J802="","",VLOOKUP($J802,'Tong hop'!$B$10:$L$19999,10,0))</f>
        <v/>
      </c>
      <c r="Q802" s="213" t="str">
        <f>IF($J802="","",VLOOKUP($J802,'Tong hop'!$B$10:$L$19999,11,0))</f>
        <v/>
      </c>
      <c r="R802" s="214"/>
      <c r="S802" s="214"/>
      <c r="T802" s="214"/>
      <c r="U802" s="214"/>
      <c r="V802" s="214"/>
      <c r="W802" s="214"/>
      <c r="X802" s="214"/>
      <c r="Y802" s="214"/>
      <c r="Z802" s="214"/>
    </row>
    <row r="803" ht="18.75" customHeight="1">
      <c r="A803" s="214"/>
      <c r="B803" s="306"/>
      <c r="C803" s="307"/>
      <c r="D803" s="307"/>
      <c r="E803" s="205" t="str">
        <f>IF($D803="","",VLOOKUP($D803,DMKH!$A$6:$D$20000,2,0))</f>
        <v/>
      </c>
      <c r="F803" s="205" t="str">
        <f>IF($D803="","",VLOOKUP($D803,DMKH!$A$6:$D$20000,3,0))</f>
        <v/>
      </c>
      <c r="G803" s="205" t="str">
        <f>IF($D803="","",VLOOKUP($D803,DMKH!$A$6:$D$20000,4,0))</f>
        <v/>
      </c>
      <c r="H803" s="308"/>
      <c r="I803" s="308"/>
      <c r="J803" s="214"/>
      <c r="K803" s="205" t="str">
        <f>IF($J803="","",VLOOKUP($J803,'Tong hop'!$B$10:$P$19999,2,0))</f>
        <v/>
      </c>
      <c r="L803" s="208" t="str">
        <f>IF($J803="","",VLOOKUP($J803,'Tong hop'!$B$10:$P$19999,3,0))</f>
        <v/>
      </c>
      <c r="M803" s="309"/>
      <c r="N803" s="210">
        <f t="shared" si="2"/>
        <v>0</v>
      </c>
      <c r="O803" s="211"/>
      <c r="P803" s="212" t="str">
        <f>IF($J803="","",VLOOKUP($J803,'Tong hop'!$B$10:$L$19999,10,0))</f>
        <v/>
      </c>
      <c r="Q803" s="213" t="str">
        <f>IF($J803="","",VLOOKUP($J803,'Tong hop'!$B$10:$L$19999,11,0))</f>
        <v/>
      </c>
      <c r="R803" s="214"/>
      <c r="S803" s="214"/>
      <c r="T803" s="214"/>
      <c r="U803" s="214"/>
      <c r="V803" s="214"/>
      <c r="W803" s="214"/>
      <c r="X803" s="214"/>
      <c r="Y803" s="214"/>
      <c r="Z803" s="214"/>
    </row>
    <row r="804" ht="18.75" customHeight="1">
      <c r="A804" s="214"/>
      <c r="B804" s="306"/>
      <c r="C804" s="307"/>
      <c r="D804" s="307"/>
      <c r="E804" s="205" t="str">
        <f>IF($D804="","",VLOOKUP($D804,DMKH!$A$6:$D$20000,2,0))</f>
        <v/>
      </c>
      <c r="F804" s="205" t="str">
        <f>IF($D804="","",VLOOKUP($D804,DMKH!$A$6:$D$20000,3,0))</f>
        <v/>
      </c>
      <c r="G804" s="205" t="str">
        <f>IF($D804="","",VLOOKUP($D804,DMKH!$A$6:$D$20000,4,0))</f>
        <v/>
      </c>
      <c r="H804" s="308"/>
      <c r="I804" s="308"/>
      <c r="J804" s="214"/>
      <c r="K804" s="205" t="str">
        <f>IF($J804="","",VLOOKUP($J804,'Tong hop'!$B$10:$P$19999,2,0))</f>
        <v/>
      </c>
      <c r="L804" s="208" t="str">
        <f>IF($J804="","",VLOOKUP($J804,'Tong hop'!$B$10:$P$19999,3,0))</f>
        <v/>
      </c>
      <c r="M804" s="309"/>
      <c r="N804" s="210">
        <f t="shared" si="2"/>
        <v>0</v>
      </c>
      <c r="O804" s="211"/>
      <c r="P804" s="212" t="str">
        <f>IF($J804="","",VLOOKUP($J804,'Tong hop'!$B$10:$L$19999,10,0))</f>
        <v/>
      </c>
      <c r="Q804" s="213" t="str">
        <f>IF($J804="","",VLOOKUP($J804,'Tong hop'!$B$10:$L$19999,11,0))</f>
        <v/>
      </c>
      <c r="R804" s="214"/>
      <c r="S804" s="214"/>
      <c r="T804" s="214"/>
      <c r="U804" s="214"/>
      <c r="V804" s="214"/>
      <c r="W804" s="214"/>
      <c r="X804" s="214"/>
      <c r="Y804" s="214"/>
      <c r="Z804" s="214"/>
    </row>
    <row r="805" ht="18.75" customHeight="1">
      <c r="A805" s="214"/>
      <c r="B805" s="306"/>
      <c r="C805" s="307"/>
      <c r="D805" s="307"/>
      <c r="E805" s="205" t="str">
        <f>IF($D805="","",VLOOKUP($D805,DMKH!$A$6:$D$20000,2,0))</f>
        <v/>
      </c>
      <c r="F805" s="205" t="str">
        <f>IF($D805="","",VLOOKUP($D805,DMKH!$A$6:$D$20000,3,0))</f>
        <v/>
      </c>
      <c r="G805" s="205" t="str">
        <f>IF($D805="","",VLOOKUP($D805,DMKH!$A$6:$D$20000,4,0))</f>
        <v/>
      </c>
      <c r="H805" s="308"/>
      <c r="I805" s="308"/>
      <c r="J805" s="214"/>
      <c r="K805" s="205" t="str">
        <f>IF($J805="","",VLOOKUP($J805,'Tong hop'!$B$10:$P$19999,2,0))</f>
        <v/>
      </c>
      <c r="L805" s="208" t="str">
        <f>IF($J805="","",VLOOKUP($J805,'Tong hop'!$B$10:$P$19999,3,0))</f>
        <v/>
      </c>
      <c r="M805" s="309"/>
      <c r="N805" s="210">
        <f t="shared" si="2"/>
        <v>0</v>
      </c>
      <c r="O805" s="211"/>
      <c r="P805" s="212" t="str">
        <f>IF($J805="","",VLOOKUP($J805,'Tong hop'!$B$10:$L$19999,10,0))</f>
        <v/>
      </c>
      <c r="Q805" s="213" t="str">
        <f>IF($J805="","",VLOOKUP($J805,'Tong hop'!$B$10:$L$19999,11,0))</f>
        <v/>
      </c>
      <c r="R805" s="214"/>
      <c r="S805" s="214"/>
      <c r="T805" s="214"/>
      <c r="U805" s="214"/>
      <c r="V805" s="214"/>
      <c r="W805" s="214"/>
      <c r="X805" s="214"/>
      <c r="Y805" s="214"/>
      <c r="Z805" s="214"/>
    </row>
    <row r="806" ht="18.75" customHeight="1">
      <c r="A806" s="214"/>
      <c r="B806" s="306"/>
      <c r="C806" s="307"/>
      <c r="D806" s="307"/>
      <c r="E806" s="205" t="str">
        <f>IF($D806="","",VLOOKUP($D806,DMKH!$A$6:$D$20000,2,0))</f>
        <v/>
      </c>
      <c r="F806" s="205" t="str">
        <f>IF($D806="","",VLOOKUP($D806,DMKH!$A$6:$D$20000,3,0))</f>
        <v/>
      </c>
      <c r="G806" s="205" t="str">
        <f>IF($D806="","",VLOOKUP($D806,DMKH!$A$6:$D$20000,4,0))</f>
        <v/>
      </c>
      <c r="H806" s="308"/>
      <c r="I806" s="308"/>
      <c r="J806" s="214"/>
      <c r="K806" s="205" t="str">
        <f>IF($J806="","",VLOOKUP($J806,'Tong hop'!$B$10:$P$19999,2,0))</f>
        <v/>
      </c>
      <c r="L806" s="208" t="str">
        <f>IF($J806="","",VLOOKUP($J806,'Tong hop'!$B$10:$P$19999,3,0))</f>
        <v/>
      </c>
      <c r="M806" s="309"/>
      <c r="N806" s="210">
        <f t="shared" si="2"/>
        <v>0</v>
      </c>
      <c r="O806" s="211"/>
      <c r="P806" s="212" t="str">
        <f>IF($J806="","",VLOOKUP($J806,'Tong hop'!$B$10:$L$19999,10,0))</f>
        <v/>
      </c>
      <c r="Q806" s="213" t="str">
        <f>IF($J806="","",VLOOKUP($J806,'Tong hop'!$B$10:$L$19999,11,0))</f>
        <v/>
      </c>
      <c r="R806" s="214"/>
      <c r="S806" s="214"/>
      <c r="T806" s="214"/>
      <c r="U806" s="214"/>
      <c r="V806" s="214"/>
      <c r="W806" s="214"/>
      <c r="X806" s="214"/>
      <c r="Y806" s="214"/>
      <c r="Z806" s="214"/>
    </row>
    <row r="807" ht="18.75" customHeight="1">
      <c r="A807" s="214"/>
      <c r="B807" s="306"/>
      <c r="C807" s="307"/>
      <c r="D807" s="307"/>
      <c r="E807" s="205" t="str">
        <f>IF($D807="","",VLOOKUP($D807,DMKH!$A$6:$D$20000,2,0))</f>
        <v/>
      </c>
      <c r="F807" s="205" t="str">
        <f>IF($D807="","",VLOOKUP($D807,DMKH!$A$6:$D$20000,3,0))</f>
        <v/>
      </c>
      <c r="G807" s="205" t="str">
        <f>IF($D807="","",VLOOKUP($D807,DMKH!$A$6:$D$20000,4,0))</f>
        <v/>
      </c>
      <c r="H807" s="308"/>
      <c r="I807" s="308"/>
      <c r="J807" s="214"/>
      <c r="K807" s="205" t="str">
        <f>IF($J807="","",VLOOKUP($J807,'Tong hop'!$B$10:$P$19999,2,0))</f>
        <v/>
      </c>
      <c r="L807" s="208" t="str">
        <f>IF($J807="","",VLOOKUP($J807,'Tong hop'!$B$10:$P$19999,3,0))</f>
        <v/>
      </c>
      <c r="M807" s="309"/>
      <c r="N807" s="210">
        <f t="shared" si="2"/>
        <v>0</v>
      </c>
      <c r="O807" s="211"/>
      <c r="P807" s="212" t="str">
        <f>IF($J807="","",VLOOKUP($J807,'Tong hop'!$B$10:$L$19999,10,0))</f>
        <v/>
      </c>
      <c r="Q807" s="213" t="str">
        <f>IF($J807="","",VLOOKUP($J807,'Tong hop'!$B$10:$L$19999,11,0))</f>
        <v/>
      </c>
      <c r="R807" s="214"/>
      <c r="S807" s="214"/>
      <c r="T807" s="214"/>
      <c r="U807" s="214"/>
      <c r="V807" s="214"/>
      <c r="W807" s="214"/>
      <c r="X807" s="214"/>
      <c r="Y807" s="214"/>
      <c r="Z807" s="214"/>
    </row>
    <row r="808" ht="18.75" customHeight="1">
      <c r="A808" s="214"/>
      <c r="B808" s="306"/>
      <c r="C808" s="307"/>
      <c r="D808" s="307"/>
      <c r="E808" s="205" t="str">
        <f>IF($D808="","",VLOOKUP($D808,DMKH!$A$6:$D$20000,2,0))</f>
        <v/>
      </c>
      <c r="F808" s="205" t="str">
        <f>IF($D808="","",VLOOKUP($D808,DMKH!$A$6:$D$20000,3,0))</f>
        <v/>
      </c>
      <c r="G808" s="205" t="str">
        <f>IF($D808="","",VLOOKUP($D808,DMKH!$A$6:$D$20000,4,0))</f>
        <v/>
      </c>
      <c r="H808" s="308"/>
      <c r="I808" s="308"/>
      <c r="J808" s="214"/>
      <c r="K808" s="205" t="str">
        <f>IF($J808="","",VLOOKUP($J808,'Tong hop'!$B$10:$P$19999,2,0))</f>
        <v/>
      </c>
      <c r="L808" s="208" t="str">
        <f>IF($J808="","",VLOOKUP($J808,'Tong hop'!$B$10:$P$19999,3,0))</f>
        <v/>
      </c>
      <c r="M808" s="309"/>
      <c r="N808" s="210">
        <f t="shared" si="2"/>
        <v>0</v>
      </c>
      <c r="O808" s="211"/>
      <c r="P808" s="212" t="str">
        <f>IF($J808="","",VLOOKUP($J808,'Tong hop'!$B$10:$L$19999,10,0))</f>
        <v/>
      </c>
      <c r="Q808" s="213" t="str">
        <f>IF($J808="","",VLOOKUP($J808,'Tong hop'!$B$10:$L$19999,11,0))</f>
        <v/>
      </c>
      <c r="R808" s="214"/>
      <c r="S808" s="214"/>
      <c r="T808" s="214"/>
      <c r="U808" s="214"/>
      <c r="V808" s="214"/>
      <c r="W808" s="214"/>
      <c r="X808" s="214"/>
      <c r="Y808" s="214"/>
      <c r="Z808" s="214"/>
    </row>
    <row r="809" ht="18.75" customHeight="1">
      <c r="A809" s="214"/>
      <c r="B809" s="306"/>
      <c r="C809" s="307"/>
      <c r="D809" s="307"/>
      <c r="E809" s="205" t="str">
        <f>IF($D809="","",VLOOKUP($D809,DMKH!$A$6:$D$20000,2,0))</f>
        <v/>
      </c>
      <c r="F809" s="205" t="str">
        <f>IF($D809="","",VLOOKUP($D809,DMKH!$A$6:$D$20000,3,0))</f>
        <v/>
      </c>
      <c r="G809" s="205" t="str">
        <f>IF($D809="","",VLOOKUP($D809,DMKH!$A$6:$D$20000,4,0))</f>
        <v/>
      </c>
      <c r="H809" s="308"/>
      <c r="I809" s="308"/>
      <c r="J809" s="214"/>
      <c r="K809" s="205" t="str">
        <f>IF($J809="","",VLOOKUP($J809,'Tong hop'!$B$10:$P$19999,2,0))</f>
        <v/>
      </c>
      <c r="L809" s="208" t="str">
        <f>IF($J809="","",VLOOKUP($J809,'Tong hop'!$B$10:$P$19999,3,0))</f>
        <v/>
      </c>
      <c r="M809" s="309"/>
      <c r="N809" s="210">
        <f t="shared" si="2"/>
        <v>0</v>
      </c>
      <c r="O809" s="211"/>
      <c r="P809" s="212" t="str">
        <f>IF($J809="","",VLOOKUP($J809,'Tong hop'!$B$10:$L$19999,10,0))</f>
        <v/>
      </c>
      <c r="Q809" s="213" t="str">
        <f>IF($J809="","",VLOOKUP($J809,'Tong hop'!$B$10:$L$19999,11,0))</f>
        <v/>
      </c>
      <c r="R809" s="214"/>
      <c r="S809" s="214"/>
      <c r="T809" s="214"/>
      <c r="U809" s="214"/>
      <c r="V809" s="214"/>
      <c r="W809" s="214"/>
      <c r="X809" s="214"/>
      <c r="Y809" s="214"/>
      <c r="Z809" s="214"/>
    </row>
    <row r="810" ht="18.75" customHeight="1">
      <c r="A810" s="214"/>
      <c r="B810" s="306"/>
      <c r="C810" s="307"/>
      <c r="D810" s="307"/>
      <c r="E810" s="205" t="str">
        <f>IF($D810="","",VLOOKUP($D810,DMKH!$A$6:$D$20000,2,0))</f>
        <v/>
      </c>
      <c r="F810" s="205" t="str">
        <f>IF($D810="","",VLOOKUP($D810,DMKH!$A$6:$D$20000,3,0))</f>
        <v/>
      </c>
      <c r="G810" s="205" t="str">
        <f>IF($D810="","",VLOOKUP($D810,DMKH!$A$6:$D$20000,4,0))</f>
        <v/>
      </c>
      <c r="H810" s="308"/>
      <c r="I810" s="308"/>
      <c r="J810" s="214"/>
      <c r="K810" s="205" t="str">
        <f>IF($J810="","",VLOOKUP($J810,'Tong hop'!$B$10:$P$19999,2,0))</f>
        <v/>
      </c>
      <c r="L810" s="208" t="str">
        <f>IF($J810="","",VLOOKUP($J810,'Tong hop'!$B$10:$P$19999,3,0))</f>
        <v/>
      </c>
      <c r="M810" s="309"/>
      <c r="N810" s="210">
        <f t="shared" si="2"/>
        <v>0</v>
      </c>
      <c r="O810" s="211"/>
      <c r="P810" s="212" t="str">
        <f>IF($J810="","",VLOOKUP($J810,'Tong hop'!$B$10:$L$19999,10,0))</f>
        <v/>
      </c>
      <c r="Q810" s="213" t="str">
        <f>IF($J810="","",VLOOKUP($J810,'Tong hop'!$B$10:$L$19999,11,0))</f>
        <v/>
      </c>
      <c r="R810" s="214"/>
      <c r="S810" s="214"/>
      <c r="T810" s="214"/>
      <c r="U810" s="214"/>
      <c r="V810" s="214"/>
      <c r="W810" s="214"/>
      <c r="X810" s="214"/>
      <c r="Y810" s="214"/>
      <c r="Z810" s="214"/>
    </row>
    <row r="811" ht="18.75" customHeight="1">
      <c r="A811" s="214"/>
      <c r="B811" s="306"/>
      <c r="C811" s="307"/>
      <c r="D811" s="307"/>
      <c r="E811" s="205" t="str">
        <f>IF($D811="","",VLOOKUP($D811,DMKH!$A$6:$D$20000,2,0))</f>
        <v/>
      </c>
      <c r="F811" s="205" t="str">
        <f>IF($D811="","",VLOOKUP($D811,DMKH!$A$6:$D$20000,3,0))</f>
        <v/>
      </c>
      <c r="G811" s="205" t="str">
        <f>IF($D811="","",VLOOKUP($D811,DMKH!$A$6:$D$20000,4,0))</f>
        <v/>
      </c>
      <c r="H811" s="308"/>
      <c r="I811" s="308"/>
      <c r="J811" s="214"/>
      <c r="K811" s="205" t="str">
        <f>IF($J811="","",VLOOKUP($J811,'Tong hop'!$B$10:$P$19999,2,0))</f>
        <v/>
      </c>
      <c r="L811" s="208" t="str">
        <f>IF($J811="","",VLOOKUP($J811,'Tong hop'!$B$10:$P$19999,3,0))</f>
        <v/>
      </c>
      <c r="M811" s="309"/>
      <c r="N811" s="210">
        <f t="shared" si="2"/>
        <v>0</v>
      </c>
      <c r="O811" s="211"/>
      <c r="P811" s="212" t="str">
        <f>IF($J811="","",VLOOKUP($J811,'Tong hop'!$B$10:$L$19999,10,0))</f>
        <v/>
      </c>
      <c r="Q811" s="213" t="str">
        <f>IF($J811="","",VLOOKUP($J811,'Tong hop'!$B$10:$L$19999,11,0))</f>
        <v/>
      </c>
      <c r="R811" s="214"/>
      <c r="S811" s="214"/>
      <c r="T811" s="214"/>
      <c r="U811" s="214"/>
      <c r="V811" s="214"/>
      <c r="W811" s="214"/>
      <c r="X811" s="214"/>
      <c r="Y811" s="214"/>
      <c r="Z811" s="214"/>
    </row>
    <row r="812" ht="18.75" customHeight="1">
      <c r="A812" s="214"/>
      <c r="B812" s="306"/>
      <c r="C812" s="307"/>
      <c r="D812" s="307"/>
      <c r="E812" s="205" t="str">
        <f>IF($D812="","",VLOOKUP($D812,DMKH!$A$6:$D$20000,2,0))</f>
        <v/>
      </c>
      <c r="F812" s="205" t="str">
        <f>IF($D812="","",VLOOKUP($D812,DMKH!$A$6:$D$20000,3,0))</f>
        <v/>
      </c>
      <c r="G812" s="205" t="str">
        <f>IF($D812="","",VLOOKUP($D812,DMKH!$A$6:$D$20000,4,0))</f>
        <v/>
      </c>
      <c r="H812" s="308"/>
      <c r="I812" s="308"/>
      <c r="J812" s="214"/>
      <c r="K812" s="205" t="str">
        <f>IF($J812="","",VLOOKUP($J812,'Tong hop'!$B$10:$P$19999,2,0))</f>
        <v/>
      </c>
      <c r="L812" s="208" t="str">
        <f>IF($J812="","",VLOOKUP($J812,'Tong hop'!$B$10:$P$19999,3,0))</f>
        <v/>
      </c>
      <c r="M812" s="309"/>
      <c r="N812" s="210">
        <f t="shared" si="2"/>
        <v>0</v>
      </c>
      <c r="O812" s="211"/>
      <c r="P812" s="212" t="str">
        <f>IF($J812="","",VLOOKUP($J812,'Tong hop'!$B$10:$L$19999,10,0))</f>
        <v/>
      </c>
      <c r="Q812" s="213" t="str">
        <f>IF($J812="","",VLOOKUP($J812,'Tong hop'!$B$10:$L$19999,11,0))</f>
        <v/>
      </c>
      <c r="R812" s="214"/>
      <c r="S812" s="214"/>
      <c r="T812" s="214"/>
      <c r="U812" s="214"/>
      <c r="V812" s="214"/>
      <c r="W812" s="214"/>
      <c r="X812" s="214"/>
      <c r="Y812" s="214"/>
      <c r="Z812" s="214"/>
    </row>
    <row r="813" ht="18.75" customHeight="1">
      <c r="A813" s="214"/>
      <c r="B813" s="306"/>
      <c r="C813" s="307"/>
      <c r="D813" s="307"/>
      <c r="E813" s="205" t="str">
        <f>IF($D813="","",VLOOKUP($D813,DMKH!$A$6:$D$20000,2,0))</f>
        <v/>
      </c>
      <c r="F813" s="205" t="str">
        <f>IF($D813="","",VLOOKUP($D813,DMKH!$A$6:$D$20000,3,0))</f>
        <v/>
      </c>
      <c r="G813" s="205" t="str">
        <f>IF($D813="","",VLOOKUP($D813,DMKH!$A$6:$D$20000,4,0))</f>
        <v/>
      </c>
      <c r="H813" s="308"/>
      <c r="I813" s="308"/>
      <c r="J813" s="214"/>
      <c r="K813" s="205" t="str">
        <f>IF($J813="","",VLOOKUP($J813,'Tong hop'!$B$10:$P$19999,2,0))</f>
        <v/>
      </c>
      <c r="L813" s="208" t="str">
        <f>IF($J813="","",VLOOKUP($J813,'Tong hop'!$B$10:$P$19999,3,0))</f>
        <v/>
      </c>
      <c r="M813" s="309"/>
      <c r="N813" s="210">
        <f t="shared" si="2"/>
        <v>0</v>
      </c>
      <c r="O813" s="211"/>
      <c r="P813" s="212" t="str">
        <f>IF($J813="","",VLOOKUP($J813,'Tong hop'!$B$10:$L$19999,10,0))</f>
        <v/>
      </c>
      <c r="Q813" s="213" t="str">
        <f>IF($J813="","",VLOOKUP($J813,'Tong hop'!$B$10:$L$19999,11,0))</f>
        <v/>
      </c>
      <c r="R813" s="214"/>
      <c r="S813" s="214"/>
      <c r="T813" s="214"/>
      <c r="U813" s="214"/>
      <c r="V813" s="214"/>
      <c r="W813" s="214"/>
      <c r="X813" s="214"/>
      <c r="Y813" s="214"/>
      <c r="Z813" s="214"/>
    </row>
    <row r="814" ht="18.75" customHeight="1">
      <c r="A814" s="214"/>
      <c r="B814" s="306"/>
      <c r="C814" s="307"/>
      <c r="D814" s="307"/>
      <c r="E814" s="205" t="str">
        <f>IF($D814="","",VLOOKUP($D814,DMKH!$A$6:$D$20000,2,0))</f>
        <v/>
      </c>
      <c r="F814" s="205" t="str">
        <f>IF($D814="","",VLOOKUP($D814,DMKH!$A$6:$D$20000,3,0))</f>
        <v/>
      </c>
      <c r="G814" s="205" t="str">
        <f>IF($D814="","",VLOOKUP($D814,DMKH!$A$6:$D$20000,4,0))</f>
        <v/>
      </c>
      <c r="H814" s="308"/>
      <c r="I814" s="308"/>
      <c r="J814" s="214"/>
      <c r="K814" s="205" t="str">
        <f>IF($J814="","",VLOOKUP($J814,'Tong hop'!$B$10:$P$19999,2,0))</f>
        <v/>
      </c>
      <c r="L814" s="208" t="str">
        <f>IF($J814="","",VLOOKUP($J814,'Tong hop'!$B$10:$P$19999,3,0))</f>
        <v/>
      </c>
      <c r="M814" s="309"/>
      <c r="N814" s="210">
        <f t="shared" si="2"/>
        <v>0</v>
      </c>
      <c r="O814" s="211"/>
      <c r="P814" s="212" t="str">
        <f>IF($J814="","",VLOOKUP($J814,'Tong hop'!$B$10:$L$19999,10,0))</f>
        <v/>
      </c>
      <c r="Q814" s="213" t="str">
        <f>IF($J814="","",VLOOKUP($J814,'Tong hop'!$B$10:$L$19999,11,0))</f>
        <v/>
      </c>
      <c r="R814" s="214"/>
      <c r="S814" s="214"/>
      <c r="T814" s="214"/>
      <c r="U814" s="214"/>
      <c r="V814" s="214"/>
      <c r="W814" s="214"/>
      <c r="X814" s="214"/>
      <c r="Y814" s="214"/>
      <c r="Z814" s="214"/>
    </row>
    <row r="815" ht="18.75" customHeight="1">
      <c r="A815" s="214"/>
      <c r="B815" s="306"/>
      <c r="C815" s="307"/>
      <c r="D815" s="307"/>
      <c r="E815" s="205" t="str">
        <f>IF($D815="","",VLOOKUP($D815,DMKH!$A$6:$D$20000,2,0))</f>
        <v/>
      </c>
      <c r="F815" s="205" t="str">
        <f>IF($D815="","",VLOOKUP($D815,DMKH!$A$6:$D$20000,3,0))</f>
        <v/>
      </c>
      <c r="G815" s="205" t="str">
        <f>IF($D815="","",VLOOKUP($D815,DMKH!$A$6:$D$20000,4,0))</f>
        <v/>
      </c>
      <c r="H815" s="308"/>
      <c r="I815" s="308"/>
      <c r="J815" s="214"/>
      <c r="K815" s="205" t="str">
        <f>IF($J815="","",VLOOKUP($J815,'Tong hop'!$B$10:$P$19999,2,0))</f>
        <v/>
      </c>
      <c r="L815" s="208" t="str">
        <f>IF($J815="","",VLOOKUP($J815,'Tong hop'!$B$10:$P$19999,3,0))</f>
        <v/>
      </c>
      <c r="M815" s="309"/>
      <c r="N815" s="210">
        <f t="shared" si="2"/>
        <v>0</v>
      </c>
      <c r="O815" s="211"/>
      <c r="P815" s="212" t="str">
        <f>IF($J815="","",VLOOKUP($J815,'Tong hop'!$B$10:$L$19999,10,0))</f>
        <v/>
      </c>
      <c r="Q815" s="213" t="str">
        <f>IF($J815="","",VLOOKUP($J815,'Tong hop'!$B$10:$L$19999,11,0))</f>
        <v/>
      </c>
      <c r="R815" s="214"/>
      <c r="S815" s="214"/>
      <c r="T815" s="214"/>
      <c r="U815" s="214"/>
      <c r="V815" s="214"/>
      <c r="W815" s="214"/>
      <c r="X815" s="214"/>
      <c r="Y815" s="214"/>
      <c r="Z815" s="214"/>
    </row>
    <row r="816" ht="18.75" customHeight="1">
      <c r="A816" s="214"/>
      <c r="B816" s="306"/>
      <c r="C816" s="307"/>
      <c r="D816" s="307"/>
      <c r="E816" s="205" t="str">
        <f>IF($D816="","",VLOOKUP($D816,DMKH!$A$6:$D$20000,2,0))</f>
        <v/>
      </c>
      <c r="F816" s="205" t="str">
        <f>IF($D816="","",VLOOKUP($D816,DMKH!$A$6:$D$20000,3,0))</f>
        <v/>
      </c>
      <c r="G816" s="205" t="str">
        <f>IF($D816="","",VLOOKUP($D816,DMKH!$A$6:$D$20000,4,0))</f>
        <v/>
      </c>
      <c r="H816" s="308"/>
      <c r="I816" s="308"/>
      <c r="J816" s="214"/>
      <c r="K816" s="205" t="str">
        <f>IF($J816="","",VLOOKUP($J816,'Tong hop'!$B$10:$P$19999,2,0))</f>
        <v/>
      </c>
      <c r="L816" s="208" t="str">
        <f>IF($J816="","",VLOOKUP($J816,'Tong hop'!$B$10:$P$19999,3,0))</f>
        <v/>
      </c>
      <c r="M816" s="309"/>
      <c r="N816" s="210">
        <f t="shared" si="2"/>
        <v>0</v>
      </c>
      <c r="O816" s="211"/>
      <c r="P816" s="212" t="str">
        <f>IF($J816="","",VLOOKUP($J816,'Tong hop'!$B$10:$L$19999,10,0))</f>
        <v/>
      </c>
      <c r="Q816" s="213" t="str">
        <f>IF($J816="","",VLOOKUP($J816,'Tong hop'!$B$10:$L$19999,11,0))</f>
        <v/>
      </c>
      <c r="R816" s="214"/>
      <c r="S816" s="214"/>
      <c r="T816" s="214"/>
      <c r="U816" s="214"/>
      <c r="V816" s="214"/>
      <c r="W816" s="214"/>
      <c r="X816" s="214"/>
      <c r="Y816" s="214"/>
      <c r="Z816" s="214"/>
    </row>
    <row r="817" ht="18.75" customHeight="1">
      <c r="A817" s="214"/>
      <c r="B817" s="306"/>
      <c r="C817" s="307"/>
      <c r="D817" s="307"/>
      <c r="E817" s="205" t="str">
        <f>IF($D817="","",VLOOKUP($D817,DMKH!$A$6:$D$20000,2,0))</f>
        <v/>
      </c>
      <c r="F817" s="205" t="str">
        <f>IF($D817="","",VLOOKUP($D817,DMKH!$A$6:$D$20000,3,0))</f>
        <v/>
      </c>
      <c r="G817" s="205" t="str">
        <f>IF($D817="","",VLOOKUP($D817,DMKH!$A$6:$D$20000,4,0))</f>
        <v/>
      </c>
      <c r="H817" s="308"/>
      <c r="I817" s="308"/>
      <c r="J817" s="214"/>
      <c r="K817" s="205" t="str">
        <f>IF($J817="","",VLOOKUP($J817,'Tong hop'!$B$10:$P$19999,2,0))</f>
        <v/>
      </c>
      <c r="L817" s="208" t="str">
        <f>IF($J817="","",VLOOKUP($J817,'Tong hop'!$B$10:$P$19999,3,0))</f>
        <v/>
      </c>
      <c r="M817" s="309"/>
      <c r="N817" s="210">
        <f t="shared" si="2"/>
        <v>0</v>
      </c>
      <c r="O817" s="211"/>
      <c r="P817" s="212" t="str">
        <f>IF($J817="","",VLOOKUP($J817,'Tong hop'!$B$10:$L$19999,10,0))</f>
        <v/>
      </c>
      <c r="Q817" s="213" t="str">
        <f>IF($J817="","",VLOOKUP($J817,'Tong hop'!$B$10:$L$19999,11,0))</f>
        <v/>
      </c>
      <c r="R817" s="214"/>
      <c r="S817" s="214"/>
      <c r="T817" s="214"/>
      <c r="U817" s="214"/>
      <c r="V817" s="214"/>
      <c r="W817" s="214"/>
      <c r="X817" s="214"/>
      <c r="Y817" s="214"/>
      <c r="Z817" s="214"/>
    </row>
    <row r="818" ht="18.75" customHeight="1">
      <c r="A818" s="214"/>
      <c r="B818" s="306"/>
      <c r="C818" s="307"/>
      <c r="D818" s="307"/>
      <c r="E818" s="205" t="str">
        <f>IF($D818="","",VLOOKUP($D818,DMKH!$A$6:$D$20000,2,0))</f>
        <v/>
      </c>
      <c r="F818" s="205" t="str">
        <f>IF($D818="","",VLOOKUP($D818,DMKH!$A$6:$D$20000,3,0))</f>
        <v/>
      </c>
      <c r="G818" s="205" t="str">
        <f>IF($D818="","",VLOOKUP($D818,DMKH!$A$6:$D$20000,4,0))</f>
        <v/>
      </c>
      <c r="H818" s="308"/>
      <c r="I818" s="308"/>
      <c r="J818" s="214"/>
      <c r="K818" s="205" t="str">
        <f>IF($J818="","",VLOOKUP($J818,'Tong hop'!$B$10:$P$19999,2,0))</f>
        <v/>
      </c>
      <c r="L818" s="208" t="str">
        <f>IF($J818="","",VLOOKUP($J818,'Tong hop'!$B$10:$P$19999,3,0))</f>
        <v/>
      </c>
      <c r="M818" s="309"/>
      <c r="N818" s="210">
        <f t="shared" si="2"/>
        <v>0</v>
      </c>
      <c r="O818" s="211"/>
      <c r="P818" s="212" t="str">
        <f>IF($J818="","",VLOOKUP($J818,'Tong hop'!$B$10:$L$19999,10,0))</f>
        <v/>
      </c>
      <c r="Q818" s="213" t="str">
        <f>IF($J818="","",VLOOKUP($J818,'Tong hop'!$B$10:$L$19999,11,0))</f>
        <v/>
      </c>
      <c r="R818" s="214"/>
      <c r="S818" s="214"/>
      <c r="T818" s="214"/>
      <c r="U818" s="214"/>
      <c r="V818" s="214"/>
      <c r="W818" s="214"/>
      <c r="X818" s="214"/>
      <c r="Y818" s="214"/>
      <c r="Z818" s="214"/>
    </row>
    <row r="819" ht="18.75" customHeight="1">
      <c r="A819" s="214"/>
      <c r="B819" s="306"/>
      <c r="C819" s="307"/>
      <c r="D819" s="307"/>
      <c r="E819" s="205" t="str">
        <f>IF($D819="","",VLOOKUP($D819,DMKH!$A$6:$D$20000,2,0))</f>
        <v/>
      </c>
      <c r="F819" s="205" t="str">
        <f>IF($D819="","",VLOOKUP($D819,DMKH!$A$6:$D$20000,3,0))</f>
        <v/>
      </c>
      <c r="G819" s="205" t="str">
        <f>IF($D819="","",VLOOKUP($D819,DMKH!$A$6:$D$20000,4,0))</f>
        <v/>
      </c>
      <c r="H819" s="308"/>
      <c r="I819" s="308"/>
      <c r="J819" s="214"/>
      <c r="K819" s="205" t="str">
        <f>IF($J819="","",VLOOKUP($J819,'Tong hop'!$B$10:$P$19999,2,0))</f>
        <v/>
      </c>
      <c r="L819" s="208" t="str">
        <f>IF($J819="","",VLOOKUP($J819,'Tong hop'!$B$10:$P$19999,3,0))</f>
        <v/>
      </c>
      <c r="M819" s="309"/>
      <c r="N819" s="210">
        <f t="shared" si="2"/>
        <v>0</v>
      </c>
      <c r="O819" s="211"/>
      <c r="P819" s="212" t="str">
        <f>IF($J819="","",VLOOKUP($J819,'Tong hop'!$B$10:$L$19999,10,0))</f>
        <v/>
      </c>
      <c r="Q819" s="213" t="str">
        <f>IF($J819="","",VLOOKUP($J819,'Tong hop'!$B$10:$L$19999,11,0))</f>
        <v/>
      </c>
      <c r="R819" s="214"/>
      <c r="S819" s="214"/>
      <c r="T819" s="214"/>
      <c r="U819" s="214"/>
      <c r="V819" s="214"/>
      <c r="W819" s="214"/>
      <c r="X819" s="214"/>
      <c r="Y819" s="214"/>
      <c r="Z819" s="214"/>
    </row>
    <row r="820" ht="18.75" customHeight="1">
      <c r="A820" s="214"/>
      <c r="B820" s="306"/>
      <c r="C820" s="307"/>
      <c r="D820" s="307"/>
      <c r="E820" s="205" t="str">
        <f>IF($D820="","",VLOOKUP($D820,DMKH!$A$6:$D$20000,2,0))</f>
        <v/>
      </c>
      <c r="F820" s="205" t="str">
        <f>IF($D820="","",VLOOKUP($D820,DMKH!$A$6:$D$20000,3,0))</f>
        <v/>
      </c>
      <c r="G820" s="205" t="str">
        <f>IF($D820="","",VLOOKUP($D820,DMKH!$A$6:$D$20000,4,0))</f>
        <v/>
      </c>
      <c r="H820" s="308"/>
      <c r="I820" s="308"/>
      <c r="J820" s="214"/>
      <c r="K820" s="205" t="str">
        <f>IF($J820="","",VLOOKUP($J820,'Tong hop'!$B$10:$P$19999,2,0))</f>
        <v/>
      </c>
      <c r="L820" s="208" t="str">
        <f>IF($J820="","",VLOOKUP($J820,'Tong hop'!$B$10:$P$19999,3,0))</f>
        <v/>
      </c>
      <c r="M820" s="309"/>
      <c r="N820" s="210">
        <f t="shared" si="2"/>
        <v>0</v>
      </c>
      <c r="O820" s="211"/>
      <c r="P820" s="212" t="str">
        <f>IF($J820="","",VLOOKUP($J820,'Tong hop'!$B$10:$L$19999,10,0))</f>
        <v/>
      </c>
      <c r="Q820" s="213" t="str">
        <f>IF($J820="","",VLOOKUP($J820,'Tong hop'!$B$10:$L$19999,11,0))</f>
        <v/>
      </c>
      <c r="R820" s="214"/>
      <c r="S820" s="214"/>
      <c r="T820" s="214"/>
      <c r="U820" s="214"/>
      <c r="V820" s="214"/>
      <c r="W820" s="214"/>
      <c r="X820" s="214"/>
      <c r="Y820" s="214"/>
      <c r="Z820" s="214"/>
    </row>
    <row r="821" ht="18.75" customHeight="1">
      <c r="A821" s="214"/>
      <c r="B821" s="306"/>
      <c r="C821" s="307"/>
      <c r="D821" s="307"/>
      <c r="E821" s="205" t="str">
        <f>IF($D821="","",VLOOKUP($D821,DMKH!$A$6:$D$20000,2,0))</f>
        <v/>
      </c>
      <c r="F821" s="205" t="str">
        <f>IF($D821="","",VLOOKUP($D821,DMKH!$A$6:$D$20000,3,0))</f>
        <v/>
      </c>
      <c r="G821" s="205" t="str">
        <f>IF($D821="","",VLOOKUP($D821,DMKH!$A$6:$D$20000,4,0))</f>
        <v/>
      </c>
      <c r="H821" s="308"/>
      <c r="I821" s="308"/>
      <c r="J821" s="214"/>
      <c r="K821" s="205" t="str">
        <f>IF($J821="","",VLOOKUP($J821,'Tong hop'!$B$10:$P$19999,2,0))</f>
        <v/>
      </c>
      <c r="L821" s="208" t="str">
        <f>IF($J821="","",VLOOKUP($J821,'Tong hop'!$B$10:$P$19999,3,0))</f>
        <v/>
      </c>
      <c r="M821" s="309"/>
      <c r="N821" s="210">
        <f t="shared" si="2"/>
        <v>0</v>
      </c>
      <c r="O821" s="211"/>
      <c r="P821" s="212" t="str">
        <f>IF($J821="","",VLOOKUP($J821,'Tong hop'!$B$10:$L$19999,10,0))</f>
        <v/>
      </c>
      <c r="Q821" s="213" t="str">
        <f>IF($J821="","",VLOOKUP($J821,'Tong hop'!$B$10:$L$19999,11,0))</f>
        <v/>
      </c>
      <c r="R821" s="214"/>
      <c r="S821" s="214"/>
      <c r="T821" s="214"/>
      <c r="U821" s="214"/>
      <c r="V821" s="214"/>
      <c r="W821" s="214"/>
      <c r="X821" s="214"/>
      <c r="Y821" s="214"/>
      <c r="Z821" s="214"/>
    </row>
    <row r="822" ht="18.75" customHeight="1">
      <c r="A822" s="214"/>
      <c r="B822" s="306"/>
      <c r="C822" s="307"/>
      <c r="D822" s="307"/>
      <c r="E822" s="205" t="str">
        <f>IF($D822="","",VLOOKUP($D822,DMKH!$A$6:$D$20000,2,0))</f>
        <v/>
      </c>
      <c r="F822" s="205" t="str">
        <f>IF($D822="","",VLOOKUP($D822,DMKH!$A$6:$D$20000,3,0))</f>
        <v/>
      </c>
      <c r="G822" s="205" t="str">
        <f>IF($D822="","",VLOOKUP($D822,DMKH!$A$6:$D$20000,4,0))</f>
        <v/>
      </c>
      <c r="H822" s="308"/>
      <c r="I822" s="308"/>
      <c r="J822" s="214"/>
      <c r="K822" s="205" t="str">
        <f>IF($J822="","",VLOOKUP($J822,'Tong hop'!$B$10:$P$19999,2,0))</f>
        <v/>
      </c>
      <c r="L822" s="208" t="str">
        <f>IF($J822="","",VLOOKUP($J822,'Tong hop'!$B$10:$P$19999,3,0))</f>
        <v/>
      </c>
      <c r="M822" s="309"/>
      <c r="N822" s="210">
        <f t="shared" si="2"/>
        <v>0</v>
      </c>
      <c r="O822" s="211"/>
      <c r="P822" s="212" t="str">
        <f>IF($J822="","",VLOOKUP($J822,'Tong hop'!$B$10:$L$19999,10,0))</f>
        <v/>
      </c>
      <c r="Q822" s="213" t="str">
        <f>IF($J822="","",VLOOKUP($J822,'Tong hop'!$B$10:$L$19999,11,0))</f>
        <v/>
      </c>
      <c r="R822" s="214"/>
      <c r="S822" s="214"/>
      <c r="T822" s="214"/>
      <c r="U822" s="214"/>
      <c r="V822" s="214"/>
      <c r="W822" s="214"/>
      <c r="X822" s="214"/>
      <c r="Y822" s="214"/>
      <c r="Z822" s="214"/>
    </row>
    <row r="823" ht="18.75" customHeight="1">
      <c r="A823" s="214"/>
      <c r="B823" s="306"/>
      <c r="C823" s="307"/>
      <c r="D823" s="307"/>
      <c r="E823" s="205" t="str">
        <f>IF($D823="","",VLOOKUP($D823,DMKH!$A$6:$D$20000,2,0))</f>
        <v/>
      </c>
      <c r="F823" s="205" t="str">
        <f>IF($D823="","",VLOOKUP($D823,DMKH!$A$6:$D$20000,3,0))</f>
        <v/>
      </c>
      <c r="G823" s="205" t="str">
        <f>IF($D823="","",VLOOKUP($D823,DMKH!$A$6:$D$20000,4,0))</f>
        <v/>
      </c>
      <c r="H823" s="308"/>
      <c r="I823" s="308"/>
      <c r="J823" s="214"/>
      <c r="K823" s="205" t="str">
        <f>IF($J823="","",VLOOKUP($J823,'Tong hop'!$B$10:$P$19999,2,0))</f>
        <v/>
      </c>
      <c r="L823" s="208" t="str">
        <f>IF($J823="","",VLOOKUP($J823,'Tong hop'!$B$10:$P$19999,3,0))</f>
        <v/>
      </c>
      <c r="M823" s="309"/>
      <c r="N823" s="210">
        <f t="shared" si="2"/>
        <v>0</v>
      </c>
      <c r="O823" s="211"/>
      <c r="P823" s="212" t="str">
        <f>IF($J823="","",VLOOKUP($J823,'Tong hop'!$B$10:$L$19999,10,0))</f>
        <v/>
      </c>
      <c r="Q823" s="213" t="str">
        <f>IF($J823="","",VLOOKUP($J823,'Tong hop'!$B$10:$L$19999,11,0))</f>
        <v/>
      </c>
      <c r="R823" s="214"/>
      <c r="S823" s="214"/>
      <c r="T823" s="214"/>
      <c r="U823" s="214"/>
      <c r="V823" s="214"/>
      <c r="W823" s="214"/>
      <c r="X823" s="214"/>
      <c r="Y823" s="214"/>
      <c r="Z823" s="214"/>
    </row>
    <row r="824" ht="18.75" customHeight="1">
      <c r="A824" s="214"/>
      <c r="B824" s="306"/>
      <c r="C824" s="307"/>
      <c r="D824" s="307"/>
      <c r="E824" s="205" t="str">
        <f>IF($D824="","",VLOOKUP($D824,DMKH!$A$6:$D$20000,2,0))</f>
        <v/>
      </c>
      <c r="F824" s="205" t="str">
        <f>IF($D824="","",VLOOKUP($D824,DMKH!$A$6:$D$20000,3,0))</f>
        <v/>
      </c>
      <c r="G824" s="205" t="str">
        <f>IF($D824="","",VLOOKUP($D824,DMKH!$A$6:$D$20000,4,0))</f>
        <v/>
      </c>
      <c r="H824" s="308"/>
      <c r="I824" s="308"/>
      <c r="J824" s="214"/>
      <c r="K824" s="205" t="str">
        <f>IF($J824="","",VLOOKUP($J824,'Tong hop'!$B$10:$P$19999,2,0))</f>
        <v/>
      </c>
      <c r="L824" s="208" t="str">
        <f>IF($J824="","",VLOOKUP($J824,'Tong hop'!$B$10:$P$19999,3,0))</f>
        <v/>
      </c>
      <c r="M824" s="309"/>
      <c r="N824" s="210">
        <f t="shared" si="2"/>
        <v>0</v>
      </c>
      <c r="O824" s="211"/>
      <c r="P824" s="212" t="str">
        <f>IF($J824="","",VLOOKUP($J824,'Tong hop'!$B$10:$L$19999,10,0))</f>
        <v/>
      </c>
      <c r="Q824" s="213" t="str">
        <f>IF($J824="","",VLOOKUP($J824,'Tong hop'!$B$10:$L$19999,11,0))</f>
        <v/>
      </c>
      <c r="R824" s="214"/>
      <c r="S824" s="214"/>
      <c r="T824" s="214"/>
      <c r="U824" s="214"/>
      <c r="V824" s="214"/>
      <c r="W824" s="214"/>
      <c r="X824" s="214"/>
      <c r="Y824" s="214"/>
      <c r="Z824" s="214"/>
    </row>
    <row r="825" ht="18.75" customHeight="1">
      <c r="A825" s="214"/>
      <c r="B825" s="306"/>
      <c r="C825" s="307"/>
      <c r="D825" s="307"/>
      <c r="E825" s="205" t="str">
        <f>IF($D825="","",VLOOKUP($D825,DMKH!$A$6:$D$20000,2,0))</f>
        <v/>
      </c>
      <c r="F825" s="205" t="str">
        <f>IF($D825="","",VLOOKUP($D825,DMKH!$A$6:$D$20000,3,0))</f>
        <v/>
      </c>
      <c r="G825" s="205" t="str">
        <f>IF($D825="","",VLOOKUP($D825,DMKH!$A$6:$D$20000,4,0))</f>
        <v/>
      </c>
      <c r="H825" s="308"/>
      <c r="I825" s="308"/>
      <c r="J825" s="214"/>
      <c r="K825" s="205" t="str">
        <f>IF($J825="","",VLOOKUP($J825,'Tong hop'!$B$10:$P$19999,2,0))</f>
        <v/>
      </c>
      <c r="L825" s="208" t="str">
        <f>IF($J825="","",VLOOKUP($J825,'Tong hop'!$B$10:$P$19999,3,0))</f>
        <v/>
      </c>
      <c r="M825" s="309"/>
      <c r="N825" s="210">
        <f t="shared" si="2"/>
        <v>0</v>
      </c>
      <c r="O825" s="211"/>
      <c r="P825" s="212" t="str">
        <f>IF($J825="","",VLOOKUP($J825,'Tong hop'!$B$10:$L$19999,10,0))</f>
        <v/>
      </c>
      <c r="Q825" s="213" t="str">
        <f>IF($J825="","",VLOOKUP($J825,'Tong hop'!$B$10:$L$19999,11,0))</f>
        <v/>
      </c>
      <c r="R825" s="214"/>
      <c r="S825" s="214"/>
      <c r="T825" s="214"/>
      <c r="U825" s="214"/>
      <c r="V825" s="214"/>
      <c r="W825" s="214"/>
      <c r="X825" s="214"/>
      <c r="Y825" s="214"/>
      <c r="Z825" s="214"/>
    </row>
    <row r="826" ht="18.75" customHeight="1">
      <c r="A826" s="214"/>
      <c r="B826" s="306"/>
      <c r="C826" s="307"/>
      <c r="D826" s="307"/>
      <c r="E826" s="205" t="str">
        <f>IF($D826="","",VLOOKUP($D826,DMKH!$A$6:$D$20000,2,0))</f>
        <v/>
      </c>
      <c r="F826" s="205" t="str">
        <f>IF($D826="","",VLOOKUP($D826,DMKH!$A$6:$D$20000,3,0))</f>
        <v/>
      </c>
      <c r="G826" s="205" t="str">
        <f>IF($D826="","",VLOOKUP($D826,DMKH!$A$6:$D$20000,4,0))</f>
        <v/>
      </c>
      <c r="H826" s="308"/>
      <c r="I826" s="308"/>
      <c r="J826" s="214"/>
      <c r="K826" s="205" t="str">
        <f>IF($J826="","",VLOOKUP($J826,'Tong hop'!$B$10:$P$19999,2,0))</f>
        <v/>
      </c>
      <c r="L826" s="208" t="str">
        <f>IF($J826="","",VLOOKUP($J826,'Tong hop'!$B$10:$P$19999,3,0))</f>
        <v/>
      </c>
      <c r="M826" s="309"/>
      <c r="N826" s="210">
        <f t="shared" si="2"/>
        <v>0</v>
      </c>
      <c r="O826" s="211"/>
      <c r="P826" s="212" t="str">
        <f>IF($J826="","",VLOOKUP($J826,'Tong hop'!$B$10:$L$19999,10,0))</f>
        <v/>
      </c>
      <c r="Q826" s="213" t="str">
        <f>IF($J826="","",VLOOKUP($J826,'Tong hop'!$B$10:$L$19999,11,0))</f>
        <v/>
      </c>
      <c r="R826" s="214"/>
      <c r="S826" s="214"/>
      <c r="T826" s="214"/>
      <c r="U826" s="214"/>
      <c r="V826" s="214"/>
      <c r="W826" s="214"/>
      <c r="X826" s="214"/>
      <c r="Y826" s="214"/>
      <c r="Z826" s="214"/>
    </row>
    <row r="827" ht="18.75" customHeight="1">
      <c r="A827" s="214"/>
      <c r="B827" s="306"/>
      <c r="C827" s="307"/>
      <c r="D827" s="307"/>
      <c r="E827" s="205" t="str">
        <f>IF($D827="","",VLOOKUP($D827,DMKH!$A$6:$D$20000,2,0))</f>
        <v/>
      </c>
      <c r="F827" s="205" t="str">
        <f>IF($D827="","",VLOOKUP($D827,DMKH!$A$6:$D$20000,3,0))</f>
        <v/>
      </c>
      <c r="G827" s="205" t="str">
        <f>IF($D827="","",VLOOKUP($D827,DMKH!$A$6:$D$20000,4,0))</f>
        <v/>
      </c>
      <c r="H827" s="308"/>
      <c r="I827" s="308"/>
      <c r="J827" s="214"/>
      <c r="K827" s="205" t="str">
        <f>IF($J827="","",VLOOKUP($J827,'Tong hop'!$B$10:$P$19999,2,0))</f>
        <v/>
      </c>
      <c r="L827" s="208" t="str">
        <f>IF($J827="","",VLOOKUP($J827,'Tong hop'!$B$10:$P$19999,3,0))</f>
        <v/>
      </c>
      <c r="M827" s="309"/>
      <c r="N827" s="210">
        <f t="shared" si="2"/>
        <v>0</v>
      </c>
      <c r="O827" s="211"/>
      <c r="P827" s="212" t="str">
        <f>IF($J827="","",VLOOKUP($J827,'Tong hop'!$B$10:$L$19999,10,0))</f>
        <v/>
      </c>
      <c r="Q827" s="213" t="str">
        <f>IF($J827="","",VLOOKUP($J827,'Tong hop'!$B$10:$L$19999,11,0))</f>
        <v/>
      </c>
      <c r="R827" s="214"/>
      <c r="S827" s="214"/>
      <c r="T827" s="214"/>
      <c r="U827" s="214"/>
      <c r="V827" s="214"/>
      <c r="W827" s="214"/>
      <c r="X827" s="214"/>
      <c r="Y827" s="214"/>
      <c r="Z827" s="214"/>
    </row>
    <row r="828" ht="18.75" customHeight="1">
      <c r="A828" s="214"/>
      <c r="B828" s="306"/>
      <c r="C828" s="307"/>
      <c r="D828" s="307"/>
      <c r="E828" s="205" t="str">
        <f>IF($D828="","",VLOOKUP($D828,DMKH!$A$6:$D$20000,2,0))</f>
        <v/>
      </c>
      <c r="F828" s="205" t="str">
        <f>IF($D828="","",VLOOKUP($D828,DMKH!$A$6:$D$20000,3,0))</f>
        <v/>
      </c>
      <c r="G828" s="205" t="str">
        <f>IF($D828="","",VLOOKUP($D828,DMKH!$A$6:$D$20000,4,0))</f>
        <v/>
      </c>
      <c r="H828" s="308"/>
      <c r="I828" s="308"/>
      <c r="J828" s="214"/>
      <c r="K828" s="205" t="str">
        <f>IF($J828="","",VLOOKUP($J828,'Tong hop'!$B$10:$P$19999,2,0))</f>
        <v/>
      </c>
      <c r="L828" s="208" t="str">
        <f>IF($J828="","",VLOOKUP($J828,'Tong hop'!$B$10:$P$19999,3,0))</f>
        <v/>
      </c>
      <c r="M828" s="309"/>
      <c r="N828" s="210">
        <f t="shared" si="2"/>
        <v>0</v>
      </c>
      <c r="O828" s="211"/>
      <c r="P828" s="212" t="str">
        <f>IF($J828="","",VLOOKUP($J828,'Tong hop'!$B$10:$L$19999,10,0))</f>
        <v/>
      </c>
      <c r="Q828" s="213" t="str">
        <f>IF($J828="","",VLOOKUP($J828,'Tong hop'!$B$10:$L$19999,11,0))</f>
        <v/>
      </c>
      <c r="R828" s="214"/>
      <c r="S828" s="214"/>
      <c r="T828" s="214"/>
      <c r="U828" s="214"/>
      <c r="V828" s="214"/>
      <c r="W828" s="214"/>
      <c r="X828" s="214"/>
      <c r="Y828" s="214"/>
      <c r="Z828" s="214"/>
    </row>
    <row r="829" ht="18.75" customHeight="1">
      <c r="A829" s="214"/>
      <c r="B829" s="306"/>
      <c r="C829" s="307"/>
      <c r="D829" s="307"/>
      <c r="E829" s="205" t="str">
        <f>IF($D829="","",VLOOKUP($D829,DMKH!$A$6:$D$20000,2,0))</f>
        <v/>
      </c>
      <c r="F829" s="205" t="str">
        <f>IF($D829="","",VLOOKUP($D829,DMKH!$A$6:$D$20000,3,0))</f>
        <v/>
      </c>
      <c r="G829" s="205" t="str">
        <f>IF($D829="","",VLOOKUP($D829,DMKH!$A$6:$D$20000,4,0))</f>
        <v/>
      </c>
      <c r="H829" s="308"/>
      <c r="I829" s="308"/>
      <c r="J829" s="214"/>
      <c r="K829" s="205" t="str">
        <f>IF($J829="","",VLOOKUP($J829,'Tong hop'!$B$10:$P$19999,2,0))</f>
        <v/>
      </c>
      <c r="L829" s="208" t="str">
        <f>IF($J829="","",VLOOKUP($J829,'Tong hop'!$B$10:$P$19999,3,0))</f>
        <v/>
      </c>
      <c r="M829" s="309"/>
      <c r="N829" s="210">
        <f t="shared" si="2"/>
        <v>0</v>
      </c>
      <c r="O829" s="211"/>
      <c r="P829" s="212" t="str">
        <f>IF($J829="","",VLOOKUP($J829,'Tong hop'!$B$10:$L$19999,10,0))</f>
        <v/>
      </c>
      <c r="Q829" s="213" t="str">
        <f>IF($J829="","",VLOOKUP($J829,'Tong hop'!$B$10:$L$19999,11,0))</f>
        <v/>
      </c>
      <c r="R829" s="214"/>
      <c r="S829" s="214"/>
      <c r="T829" s="214"/>
      <c r="U829" s="214"/>
      <c r="V829" s="214"/>
      <c r="W829" s="214"/>
      <c r="X829" s="214"/>
      <c r="Y829" s="214"/>
      <c r="Z829" s="214"/>
    </row>
    <row r="830" ht="18.75" customHeight="1">
      <c r="A830" s="214"/>
      <c r="B830" s="306"/>
      <c r="C830" s="307"/>
      <c r="D830" s="307"/>
      <c r="E830" s="205" t="str">
        <f>IF($D830="","",VLOOKUP($D830,DMKH!$A$6:$D$20000,2,0))</f>
        <v/>
      </c>
      <c r="F830" s="205" t="str">
        <f>IF($D830="","",VLOOKUP($D830,DMKH!$A$6:$D$20000,3,0))</f>
        <v/>
      </c>
      <c r="G830" s="205" t="str">
        <f>IF($D830="","",VLOOKUP($D830,DMKH!$A$6:$D$20000,4,0))</f>
        <v/>
      </c>
      <c r="H830" s="308"/>
      <c r="I830" s="308"/>
      <c r="J830" s="214"/>
      <c r="K830" s="205" t="str">
        <f>IF($J830="","",VLOOKUP($J830,'Tong hop'!$B$10:$P$19999,2,0))</f>
        <v/>
      </c>
      <c r="L830" s="208" t="str">
        <f>IF($J830="","",VLOOKUP($J830,'Tong hop'!$B$10:$P$19999,3,0))</f>
        <v/>
      </c>
      <c r="M830" s="309"/>
      <c r="N830" s="210">
        <f t="shared" si="2"/>
        <v>0</v>
      </c>
      <c r="O830" s="211"/>
      <c r="P830" s="212" t="str">
        <f>IF($J830="","",VLOOKUP($J830,'Tong hop'!$B$10:$L$19999,10,0))</f>
        <v/>
      </c>
      <c r="Q830" s="213" t="str">
        <f>IF($J830="","",VLOOKUP($J830,'Tong hop'!$B$10:$L$19999,11,0))</f>
        <v/>
      </c>
      <c r="R830" s="214"/>
      <c r="S830" s="214"/>
      <c r="T830" s="214"/>
      <c r="U830" s="214"/>
      <c r="V830" s="214"/>
      <c r="W830" s="214"/>
      <c r="X830" s="214"/>
      <c r="Y830" s="214"/>
      <c r="Z830" s="214"/>
    </row>
    <row r="831" ht="18.75" customHeight="1">
      <c r="A831" s="214"/>
      <c r="B831" s="306"/>
      <c r="C831" s="307"/>
      <c r="D831" s="307"/>
      <c r="E831" s="205" t="str">
        <f>IF($D831="","",VLOOKUP($D831,DMKH!$A$6:$D$20000,2,0))</f>
        <v/>
      </c>
      <c r="F831" s="205" t="str">
        <f>IF($D831="","",VLOOKUP($D831,DMKH!$A$6:$D$20000,3,0))</f>
        <v/>
      </c>
      <c r="G831" s="205" t="str">
        <f>IF($D831="","",VLOOKUP($D831,DMKH!$A$6:$D$20000,4,0))</f>
        <v/>
      </c>
      <c r="H831" s="308"/>
      <c r="I831" s="308"/>
      <c r="J831" s="214"/>
      <c r="K831" s="205" t="str">
        <f>IF($J831="","",VLOOKUP($J831,'Tong hop'!$B$10:$P$19999,2,0))</f>
        <v/>
      </c>
      <c r="L831" s="208" t="str">
        <f>IF($J831="","",VLOOKUP($J831,'Tong hop'!$B$10:$P$19999,3,0))</f>
        <v/>
      </c>
      <c r="M831" s="309"/>
      <c r="N831" s="210">
        <f t="shared" si="2"/>
        <v>0</v>
      </c>
      <c r="O831" s="211"/>
      <c r="P831" s="212" t="str">
        <f>IF($J831="","",VLOOKUP($J831,'Tong hop'!$B$10:$L$19999,10,0))</f>
        <v/>
      </c>
      <c r="Q831" s="213" t="str">
        <f>IF($J831="","",VLOOKUP($J831,'Tong hop'!$B$10:$L$19999,11,0))</f>
        <v/>
      </c>
      <c r="R831" s="214"/>
      <c r="S831" s="214"/>
      <c r="T831" s="214"/>
      <c r="U831" s="214"/>
      <c r="V831" s="214"/>
      <c r="W831" s="214"/>
      <c r="X831" s="214"/>
      <c r="Y831" s="214"/>
      <c r="Z831" s="214"/>
    </row>
    <row r="832" ht="18.75" customHeight="1">
      <c r="A832" s="214"/>
      <c r="B832" s="306"/>
      <c r="C832" s="307"/>
      <c r="D832" s="307"/>
      <c r="E832" s="205" t="str">
        <f>IF($D832="","",VLOOKUP($D832,DMKH!$A$6:$D$20000,2,0))</f>
        <v/>
      </c>
      <c r="F832" s="205" t="str">
        <f>IF($D832="","",VLOOKUP($D832,DMKH!$A$6:$D$20000,3,0))</f>
        <v/>
      </c>
      <c r="G832" s="205" t="str">
        <f>IF($D832="","",VLOOKUP($D832,DMKH!$A$6:$D$20000,4,0))</f>
        <v/>
      </c>
      <c r="H832" s="308"/>
      <c r="I832" s="308"/>
      <c r="J832" s="214"/>
      <c r="K832" s="205" t="str">
        <f>IF($J832="","",VLOOKUP($J832,'Tong hop'!$B$10:$P$19999,2,0))</f>
        <v/>
      </c>
      <c r="L832" s="208" t="str">
        <f>IF($J832="","",VLOOKUP($J832,'Tong hop'!$B$10:$P$19999,3,0))</f>
        <v/>
      </c>
      <c r="M832" s="309"/>
      <c r="N832" s="210">
        <f t="shared" si="2"/>
        <v>0</v>
      </c>
      <c r="O832" s="211"/>
      <c r="P832" s="212" t="str">
        <f>IF($J832="","",VLOOKUP($J832,'Tong hop'!$B$10:$L$19999,10,0))</f>
        <v/>
      </c>
      <c r="Q832" s="213" t="str">
        <f>IF($J832="","",VLOOKUP($J832,'Tong hop'!$B$10:$L$19999,11,0))</f>
        <v/>
      </c>
      <c r="R832" s="214"/>
      <c r="S832" s="214"/>
      <c r="T832" s="214"/>
      <c r="U832" s="214"/>
      <c r="V832" s="214"/>
      <c r="W832" s="214"/>
      <c r="X832" s="214"/>
      <c r="Y832" s="214"/>
      <c r="Z832" s="214"/>
    </row>
    <row r="833" ht="18.75" customHeight="1">
      <c r="A833" s="214"/>
      <c r="B833" s="306"/>
      <c r="C833" s="307"/>
      <c r="D833" s="307"/>
      <c r="E833" s="205" t="str">
        <f>IF($D833="","",VLOOKUP($D833,DMKH!$A$6:$D$20000,2,0))</f>
        <v/>
      </c>
      <c r="F833" s="205" t="str">
        <f>IF($D833="","",VLOOKUP($D833,DMKH!$A$6:$D$20000,3,0))</f>
        <v/>
      </c>
      <c r="G833" s="205" t="str">
        <f>IF($D833="","",VLOOKUP($D833,DMKH!$A$6:$D$20000,4,0))</f>
        <v/>
      </c>
      <c r="H833" s="308"/>
      <c r="I833" s="308"/>
      <c r="J833" s="214"/>
      <c r="K833" s="205" t="str">
        <f>IF($J833="","",VLOOKUP($J833,'Tong hop'!$B$10:$P$19999,2,0))</f>
        <v/>
      </c>
      <c r="L833" s="208" t="str">
        <f>IF($J833="","",VLOOKUP($J833,'Tong hop'!$B$10:$P$19999,3,0))</f>
        <v/>
      </c>
      <c r="M833" s="309"/>
      <c r="N833" s="210">
        <f t="shared" si="2"/>
        <v>0</v>
      </c>
      <c r="O833" s="211"/>
      <c r="P833" s="212" t="str">
        <f>IF($J833="","",VLOOKUP($J833,'Tong hop'!$B$10:$L$19999,10,0))</f>
        <v/>
      </c>
      <c r="Q833" s="213" t="str">
        <f>IF($J833="","",VLOOKUP($J833,'Tong hop'!$B$10:$L$19999,11,0))</f>
        <v/>
      </c>
      <c r="R833" s="214"/>
      <c r="S833" s="214"/>
      <c r="T833" s="214"/>
      <c r="U833" s="214"/>
      <c r="V833" s="214"/>
      <c r="W833" s="214"/>
      <c r="X833" s="214"/>
      <c r="Y833" s="214"/>
      <c r="Z833" s="214"/>
    </row>
    <row r="834" ht="18.75" customHeight="1">
      <c r="A834" s="214"/>
      <c r="B834" s="306"/>
      <c r="C834" s="307"/>
      <c r="D834" s="307"/>
      <c r="E834" s="205" t="str">
        <f>IF($D834="","",VLOOKUP($D834,DMKH!$A$6:$D$20000,2,0))</f>
        <v/>
      </c>
      <c r="F834" s="205" t="str">
        <f>IF($D834="","",VLOOKUP($D834,DMKH!$A$6:$D$20000,3,0))</f>
        <v/>
      </c>
      <c r="G834" s="205" t="str">
        <f>IF($D834="","",VLOOKUP($D834,DMKH!$A$6:$D$20000,4,0))</f>
        <v/>
      </c>
      <c r="H834" s="308"/>
      <c r="I834" s="308"/>
      <c r="J834" s="214"/>
      <c r="K834" s="205" t="str">
        <f>IF($J834="","",VLOOKUP($J834,'Tong hop'!$B$10:$P$19999,2,0))</f>
        <v/>
      </c>
      <c r="L834" s="208" t="str">
        <f>IF($J834="","",VLOOKUP($J834,'Tong hop'!$B$10:$P$19999,3,0))</f>
        <v/>
      </c>
      <c r="M834" s="309"/>
      <c r="N834" s="210">
        <f t="shared" si="2"/>
        <v>0</v>
      </c>
      <c r="O834" s="211"/>
      <c r="P834" s="212" t="str">
        <f>IF($J834="","",VLOOKUP($J834,'Tong hop'!$B$10:$L$19999,10,0))</f>
        <v/>
      </c>
      <c r="Q834" s="213" t="str">
        <f>IF($J834="","",VLOOKUP($J834,'Tong hop'!$B$10:$L$19999,11,0))</f>
        <v/>
      </c>
      <c r="R834" s="214"/>
      <c r="S834" s="214"/>
      <c r="T834" s="214"/>
      <c r="U834" s="214"/>
      <c r="V834" s="214"/>
      <c r="W834" s="214"/>
      <c r="X834" s="214"/>
      <c r="Y834" s="214"/>
      <c r="Z834" s="214"/>
    </row>
    <row r="835" ht="18.75" customHeight="1">
      <c r="A835" s="214"/>
      <c r="B835" s="306"/>
      <c r="C835" s="307"/>
      <c r="D835" s="307"/>
      <c r="E835" s="205" t="str">
        <f>IF($D835="","",VLOOKUP($D835,DMKH!$A$6:$D$20000,2,0))</f>
        <v/>
      </c>
      <c r="F835" s="205" t="str">
        <f>IF($D835="","",VLOOKUP($D835,DMKH!$A$6:$D$20000,3,0))</f>
        <v/>
      </c>
      <c r="G835" s="205" t="str">
        <f>IF($D835="","",VLOOKUP($D835,DMKH!$A$6:$D$20000,4,0))</f>
        <v/>
      </c>
      <c r="H835" s="308"/>
      <c r="I835" s="308"/>
      <c r="J835" s="214"/>
      <c r="K835" s="205" t="str">
        <f>IF($J835="","",VLOOKUP($J835,'Tong hop'!$B$10:$P$19999,2,0))</f>
        <v/>
      </c>
      <c r="L835" s="208" t="str">
        <f>IF($J835="","",VLOOKUP($J835,'Tong hop'!$B$10:$P$19999,3,0))</f>
        <v/>
      </c>
      <c r="M835" s="309"/>
      <c r="N835" s="210">
        <f t="shared" si="2"/>
        <v>0</v>
      </c>
      <c r="O835" s="211"/>
      <c r="P835" s="212" t="str">
        <f>IF($J835="","",VLOOKUP($J835,'Tong hop'!$B$10:$L$19999,10,0))</f>
        <v/>
      </c>
      <c r="Q835" s="213" t="str">
        <f>IF($J835="","",VLOOKUP($J835,'Tong hop'!$B$10:$L$19999,11,0))</f>
        <v/>
      </c>
      <c r="R835" s="214"/>
      <c r="S835" s="214"/>
      <c r="T835" s="214"/>
      <c r="U835" s="214"/>
      <c r="V835" s="214"/>
      <c r="W835" s="214"/>
      <c r="X835" s="214"/>
      <c r="Y835" s="214"/>
      <c r="Z835" s="214"/>
    </row>
    <row r="836" ht="18.75" customHeight="1">
      <c r="A836" s="214"/>
      <c r="B836" s="306"/>
      <c r="C836" s="307"/>
      <c r="D836" s="307"/>
      <c r="E836" s="205" t="str">
        <f>IF($D836="","",VLOOKUP($D836,DMKH!$A$6:$D$20000,2,0))</f>
        <v/>
      </c>
      <c r="F836" s="205" t="str">
        <f>IF($D836="","",VLOOKUP($D836,DMKH!$A$6:$D$20000,3,0))</f>
        <v/>
      </c>
      <c r="G836" s="205" t="str">
        <f>IF($D836="","",VLOOKUP($D836,DMKH!$A$6:$D$20000,4,0))</f>
        <v/>
      </c>
      <c r="H836" s="308"/>
      <c r="I836" s="308"/>
      <c r="J836" s="214"/>
      <c r="K836" s="205" t="str">
        <f>IF($J836="","",VLOOKUP($J836,'Tong hop'!$B$10:$P$19999,2,0))</f>
        <v/>
      </c>
      <c r="L836" s="208" t="str">
        <f>IF($J836="","",VLOOKUP($J836,'Tong hop'!$B$10:$P$19999,3,0))</f>
        <v/>
      </c>
      <c r="M836" s="309"/>
      <c r="N836" s="210">
        <f t="shared" si="2"/>
        <v>0</v>
      </c>
      <c r="O836" s="211"/>
      <c r="P836" s="212" t="str">
        <f>IF($J836="","",VLOOKUP($J836,'Tong hop'!$B$10:$L$19999,10,0))</f>
        <v/>
      </c>
      <c r="Q836" s="213" t="str">
        <f>IF($J836="","",VLOOKUP($J836,'Tong hop'!$B$10:$L$19999,11,0))</f>
        <v/>
      </c>
      <c r="R836" s="214"/>
      <c r="S836" s="214"/>
      <c r="T836" s="214"/>
      <c r="U836" s="214"/>
      <c r="V836" s="214"/>
      <c r="W836" s="214"/>
      <c r="X836" s="214"/>
      <c r="Y836" s="214"/>
      <c r="Z836" s="214"/>
    </row>
    <row r="837" ht="18.75" customHeight="1">
      <c r="A837" s="214"/>
      <c r="B837" s="306"/>
      <c r="C837" s="307"/>
      <c r="D837" s="307"/>
      <c r="E837" s="205" t="str">
        <f>IF($D837="","",VLOOKUP($D837,DMKH!$A$6:$D$20000,2,0))</f>
        <v/>
      </c>
      <c r="F837" s="205" t="str">
        <f>IF($D837="","",VLOOKUP($D837,DMKH!$A$6:$D$20000,3,0))</f>
        <v/>
      </c>
      <c r="G837" s="205" t="str">
        <f>IF($D837="","",VLOOKUP($D837,DMKH!$A$6:$D$20000,4,0))</f>
        <v/>
      </c>
      <c r="H837" s="308"/>
      <c r="I837" s="308"/>
      <c r="J837" s="214"/>
      <c r="K837" s="205" t="str">
        <f>IF($J837="","",VLOOKUP($J837,'Tong hop'!$B$10:$P$19999,2,0))</f>
        <v/>
      </c>
      <c r="L837" s="208" t="str">
        <f>IF($J837="","",VLOOKUP($J837,'Tong hop'!$B$10:$P$19999,3,0))</f>
        <v/>
      </c>
      <c r="M837" s="309"/>
      <c r="N837" s="210">
        <f t="shared" si="2"/>
        <v>0</v>
      </c>
      <c r="O837" s="211"/>
      <c r="P837" s="212" t="str">
        <f>IF($J837="","",VLOOKUP($J837,'Tong hop'!$B$10:$L$19999,10,0))</f>
        <v/>
      </c>
      <c r="Q837" s="213" t="str">
        <f>IF($J837="","",VLOOKUP($J837,'Tong hop'!$B$10:$L$19999,11,0))</f>
        <v/>
      </c>
      <c r="R837" s="214"/>
      <c r="S837" s="214"/>
      <c r="T837" s="214"/>
      <c r="U837" s="214"/>
      <c r="V837" s="214"/>
      <c r="W837" s="214"/>
      <c r="X837" s="214"/>
      <c r="Y837" s="214"/>
      <c r="Z837" s="214"/>
    </row>
    <row r="838" ht="18.75" customHeight="1">
      <c r="A838" s="214"/>
      <c r="B838" s="306"/>
      <c r="C838" s="307"/>
      <c r="D838" s="307"/>
      <c r="E838" s="205" t="str">
        <f>IF($D838="","",VLOOKUP($D838,DMKH!$A$6:$D$20000,2,0))</f>
        <v/>
      </c>
      <c r="F838" s="205" t="str">
        <f>IF($D838="","",VLOOKUP($D838,DMKH!$A$6:$D$20000,3,0))</f>
        <v/>
      </c>
      <c r="G838" s="205" t="str">
        <f>IF($D838="","",VLOOKUP($D838,DMKH!$A$6:$D$20000,4,0))</f>
        <v/>
      </c>
      <c r="H838" s="308"/>
      <c r="I838" s="308"/>
      <c r="J838" s="214"/>
      <c r="K838" s="205" t="str">
        <f>IF($J838="","",VLOOKUP($J838,'Tong hop'!$B$10:$P$19999,2,0))</f>
        <v/>
      </c>
      <c r="L838" s="208" t="str">
        <f>IF($J838="","",VLOOKUP($J838,'Tong hop'!$B$10:$P$19999,3,0))</f>
        <v/>
      </c>
      <c r="M838" s="309"/>
      <c r="N838" s="210">
        <f t="shared" si="2"/>
        <v>0</v>
      </c>
      <c r="O838" s="211"/>
      <c r="P838" s="212" t="str">
        <f>IF($J838="","",VLOOKUP($J838,'Tong hop'!$B$10:$L$19999,10,0))</f>
        <v/>
      </c>
      <c r="Q838" s="213" t="str">
        <f>IF($J838="","",VLOOKUP($J838,'Tong hop'!$B$10:$L$19999,11,0))</f>
        <v/>
      </c>
      <c r="R838" s="214"/>
      <c r="S838" s="214"/>
      <c r="T838" s="214"/>
      <c r="U838" s="214"/>
      <c r="V838" s="214"/>
      <c r="W838" s="214"/>
      <c r="X838" s="214"/>
      <c r="Y838" s="214"/>
      <c r="Z838" s="214"/>
    </row>
    <row r="839" ht="18.75" customHeight="1">
      <c r="A839" s="214"/>
      <c r="B839" s="306"/>
      <c r="C839" s="307"/>
      <c r="D839" s="307"/>
      <c r="E839" s="205" t="str">
        <f>IF($D839="","",VLOOKUP($D839,DMKH!$A$6:$D$20000,2,0))</f>
        <v/>
      </c>
      <c r="F839" s="205" t="str">
        <f>IF($D839="","",VLOOKUP($D839,DMKH!$A$6:$D$20000,3,0))</f>
        <v/>
      </c>
      <c r="G839" s="205" t="str">
        <f>IF($D839="","",VLOOKUP($D839,DMKH!$A$6:$D$20000,4,0))</f>
        <v/>
      </c>
      <c r="H839" s="308"/>
      <c r="I839" s="308"/>
      <c r="J839" s="214"/>
      <c r="K839" s="205" t="str">
        <f>IF($J839="","",VLOOKUP($J839,'Tong hop'!$B$10:$P$19999,2,0))</f>
        <v/>
      </c>
      <c r="L839" s="208" t="str">
        <f>IF($J839="","",VLOOKUP($J839,'Tong hop'!$B$10:$P$19999,3,0))</f>
        <v/>
      </c>
      <c r="M839" s="309"/>
      <c r="N839" s="210">
        <f t="shared" si="2"/>
        <v>0</v>
      </c>
      <c r="O839" s="211"/>
      <c r="P839" s="212" t="str">
        <f>IF($J839="","",VLOOKUP($J839,'Tong hop'!$B$10:$L$19999,10,0))</f>
        <v/>
      </c>
      <c r="Q839" s="213" t="str">
        <f>IF($J839="","",VLOOKUP($J839,'Tong hop'!$B$10:$L$19999,11,0))</f>
        <v/>
      </c>
      <c r="R839" s="214"/>
      <c r="S839" s="214"/>
      <c r="T839" s="214"/>
      <c r="U839" s="214"/>
      <c r="V839" s="214"/>
      <c r="W839" s="214"/>
      <c r="X839" s="214"/>
      <c r="Y839" s="214"/>
      <c r="Z839" s="214"/>
    </row>
    <row r="840" ht="18.75" customHeight="1">
      <c r="A840" s="214"/>
      <c r="B840" s="306"/>
      <c r="C840" s="307"/>
      <c r="D840" s="307"/>
      <c r="E840" s="205" t="str">
        <f>IF($D840="","",VLOOKUP($D840,DMKH!$A$6:$D$20000,2,0))</f>
        <v/>
      </c>
      <c r="F840" s="205" t="str">
        <f>IF($D840="","",VLOOKUP($D840,DMKH!$A$6:$D$20000,3,0))</f>
        <v/>
      </c>
      <c r="G840" s="205" t="str">
        <f>IF($D840="","",VLOOKUP($D840,DMKH!$A$6:$D$20000,4,0))</f>
        <v/>
      </c>
      <c r="H840" s="308"/>
      <c r="I840" s="308"/>
      <c r="J840" s="214"/>
      <c r="K840" s="205" t="str">
        <f>IF($J840="","",VLOOKUP($J840,'Tong hop'!$B$10:$P$19999,2,0))</f>
        <v/>
      </c>
      <c r="L840" s="208" t="str">
        <f>IF($J840="","",VLOOKUP($J840,'Tong hop'!$B$10:$P$19999,3,0))</f>
        <v/>
      </c>
      <c r="M840" s="309"/>
      <c r="N840" s="210">
        <f t="shared" si="2"/>
        <v>0</v>
      </c>
      <c r="O840" s="211"/>
      <c r="P840" s="212" t="str">
        <f>IF($J840="","",VLOOKUP($J840,'Tong hop'!$B$10:$L$19999,10,0))</f>
        <v/>
      </c>
      <c r="Q840" s="213" t="str">
        <f>IF($J840="","",VLOOKUP($J840,'Tong hop'!$B$10:$L$19999,11,0))</f>
        <v/>
      </c>
      <c r="R840" s="214"/>
      <c r="S840" s="214"/>
      <c r="T840" s="214"/>
      <c r="U840" s="214"/>
      <c r="V840" s="214"/>
      <c r="W840" s="214"/>
      <c r="X840" s="214"/>
      <c r="Y840" s="214"/>
      <c r="Z840" s="214"/>
    </row>
    <row r="841" ht="18.75" customHeight="1">
      <c r="A841" s="214"/>
      <c r="B841" s="306"/>
      <c r="C841" s="307"/>
      <c r="D841" s="307"/>
      <c r="E841" s="205" t="str">
        <f>IF($D841="","",VLOOKUP($D841,DMKH!$A$6:$D$20000,2,0))</f>
        <v/>
      </c>
      <c r="F841" s="205" t="str">
        <f>IF($D841="","",VLOOKUP($D841,DMKH!$A$6:$D$20000,3,0))</f>
        <v/>
      </c>
      <c r="G841" s="205" t="str">
        <f>IF($D841="","",VLOOKUP($D841,DMKH!$A$6:$D$20000,4,0))</f>
        <v/>
      </c>
      <c r="H841" s="308"/>
      <c r="I841" s="308"/>
      <c r="J841" s="214"/>
      <c r="K841" s="205" t="str">
        <f>IF($J841="","",VLOOKUP($J841,'Tong hop'!$B$10:$P$19999,2,0))</f>
        <v/>
      </c>
      <c r="L841" s="208" t="str">
        <f>IF($J841="","",VLOOKUP($J841,'Tong hop'!$B$10:$P$19999,3,0))</f>
        <v/>
      </c>
      <c r="M841" s="309"/>
      <c r="N841" s="210">
        <f t="shared" si="2"/>
        <v>0</v>
      </c>
      <c r="O841" s="211"/>
      <c r="P841" s="212" t="str">
        <f>IF($J841="","",VLOOKUP($J841,'Tong hop'!$B$10:$L$19999,10,0))</f>
        <v/>
      </c>
      <c r="Q841" s="213" t="str">
        <f>IF($J841="","",VLOOKUP($J841,'Tong hop'!$B$10:$L$19999,11,0))</f>
        <v/>
      </c>
      <c r="R841" s="214"/>
      <c r="S841" s="214"/>
      <c r="T841" s="214"/>
      <c r="U841" s="214"/>
      <c r="V841" s="214"/>
      <c r="W841" s="214"/>
      <c r="X841" s="214"/>
      <c r="Y841" s="214"/>
      <c r="Z841" s="214"/>
    </row>
    <row r="842" ht="18.75" customHeight="1">
      <c r="A842" s="214"/>
      <c r="B842" s="306"/>
      <c r="C842" s="307"/>
      <c r="D842" s="307"/>
      <c r="E842" s="205" t="str">
        <f>IF($D842="","",VLOOKUP($D842,DMKH!$A$6:$D$20000,2,0))</f>
        <v/>
      </c>
      <c r="F842" s="205" t="str">
        <f>IF($D842="","",VLOOKUP($D842,DMKH!$A$6:$D$20000,3,0))</f>
        <v/>
      </c>
      <c r="G842" s="205" t="str">
        <f>IF($D842="","",VLOOKUP($D842,DMKH!$A$6:$D$20000,4,0))</f>
        <v/>
      </c>
      <c r="H842" s="308"/>
      <c r="I842" s="308"/>
      <c r="J842" s="214"/>
      <c r="K842" s="205" t="str">
        <f>IF($J842="","",VLOOKUP($J842,'Tong hop'!$B$10:$P$19999,2,0))</f>
        <v/>
      </c>
      <c r="L842" s="208" t="str">
        <f>IF($J842="","",VLOOKUP($J842,'Tong hop'!$B$10:$P$19999,3,0))</f>
        <v/>
      </c>
      <c r="M842" s="309"/>
      <c r="N842" s="210">
        <f t="shared" si="2"/>
        <v>0</v>
      </c>
      <c r="O842" s="211"/>
      <c r="P842" s="212" t="str">
        <f>IF($J842="","",VLOOKUP($J842,'Tong hop'!$B$10:$L$19999,10,0))</f>
        <v/>
      </c>
      <c r="Q842" s="213" t="str">
        <f>IF($J842="","",VLOOKUP($J842,'Tong hop'!$B$10:$L$19999,11,0))</f>
        <v/>
      </c>
      <c r="R842" s="214"/>
      <c r="S842" s="214"/>
      <c r="T842" s="214"/>
      <c r="U842" s="214"/>
      <c r="V842" s="214"/>
      <c r="W842" s="214"/>
      <c r="X842" s="214"/>
      <c r="Y842" s="214"/>
      <c r="Z842" s="214"/>
    </row>
    <row r="843" ht="18.75" customHeight="1">
      <c r="A843" s="214"/>
      <c r="B843" s="306"/>
      <c r="C843" s="307"/>
      <c r="D843" s="307"/>
      <c r="E843" s="205" t="str">
        <f>IF($D843="","",VLOOKUP($D843,DMKH!$A$6:$D$20000,2,0))</f>
        <v/>
      </c>
      <c r="F843" s="205" t="str">
        <f>IF($D843="","",VLOOKUP($D843,DMKH!$A$6:$D$20000,3,0))</f>
        <v/>
      </c>
      <c r="G843" s="205" t="str">
        <f>IF($D843="","",VLOOKUP($D843,DMKH!$A$6:$D$20000,4,0))</f>
        <v/>
      </c>
      <c r="H843" s="308"/>
      <c r="I843" s="308"/>
      <c r="J843" s="214"/>
      <c r="K843" s="205" t="str">
        <f>IF($J843="","",VLOOKUP($J843,'Tong hop'!$B$10:$P$19999,2,0))</f>
        <v/>
      </c>
      <c r="L843" s="208" t="str">
        <f>IF($J843="","",VLOOKUP($J843,'Tong hop'!$B$10:$P$19999,3,0))</f>
        <v/>
      </c>
      <c r="M843" s="309"/>
      <c r="N843" s="210">
        <f t="shared" si="2"/>
        <v>0</v>
      </c>
      <c r="O843" s="211"/>
      <c r="P843" s="212" t="str">
        <f>IF($J843="","",VLOOKUP($J843,'Tong hop'!$B$10:$L$19999,10,0))</f>
        <v/>
      </c>
      <c r="Q843" s="213" t="str">
        <f>IF($J843="","",VLOOKUP($J843,'Tong hop'!$B$10:$L$19999,11,0))</f>
        <v/>
      </c>
      <c r="R843" s="214"/>
      <c r="S843" s="214"/>
      <c r="T843" s="214"/>
      <c r="U843" s="214"/>
      <c r="V843" s="214"/>
      <c r="W843" s="214"/>
      <c r="X843" s="214"/>
      <c r="Y843" s="214"/>
      <c r="Z843" s="214"/>
    </row>
    <row r="844" ht="18.75" customHeight="1">
      <c r="A844" s="214"/>
      <c r="B844" s="306"/>
      <c r="C844" s="307"/>
      <c r="D844" s="307"/>
      <c r="E844" s="205" t="str">
        <f>IF($D844="","",VLOOKUP($D844,DMKH!$A$6:$D$20000,2,0))</f>
        <v/>
      </c>
      <c r="F844" s="205" t="str">
        <f>IF($D844="","",VLOOKUP($D844,DMKH!$A$6:$D$20000,3,0))</f>
        <v/>
      </c>
      <c r="G844" s="205" t="str">
        <f>IF($D844="","",VLOOKUP($D844,DMKH!$A$6:$D$20000,4,0))</f>
        <v/>
      </c>
      <c r="H844" s="308"/>
      <c r="I844" s="308"/>
      <c r="J844" s="214"/>
      <c r="K844" s="205" t="str">
        <f>IF($J844="","",VLOOKUP($J844,'Tong hop'!$B$10:$P$19999,2,0))</f>
        <v/>
      </c>
      <c r="L844" s="208" t="str">
        <f>IF($J844="","",VLOOKUP($J844,'Tong hop'!$B$10:$P$19999,3,0))</f>
        <v/>
      </c>
      <c r="M844" s="309"/>
      <c r="N844" s="210">
        <f t="shared" si="2"/>
        <v>0</v>
      </c>
      <c r="O844" s="211"/>
      <c r="P844" s="212" t="str">
        <f>IF($J844="","",VLOOKUP($J844,'Tong hop'!$B$10:$L$19999,10,0))</f>
        <v/>
      </c>
      <c r="Q844" s="213" t="str">
        <f>IF($J844="","",VLOOKUP($J844,'Tong hop'!$B$10:$L$19999,11,0))</f>
        <v/>
      </c>
      <c r="R844" s="214"/>
      <c r="S844" s="214"/>
      <c r="T844" s="214"/>
      <c r="U844" s="214"/>
      <c r="V844" s="214"/>
      <c r="W844" s="214"/>
      <c r="X844" s="214"/>
      <c r="Y844" s="214"/>
      <c r="Z844" s="214"/>
    </row>
    <row r="845" ht="18.75" customHeight="1">
      <c r="A845" s="214"/>
      <c r="B845" s="306"/>
      <c r="C845" s="307"/>
      <c r="D845" s="307"/>
      <c r="E845" s="205" t="str">
        <f>IF($D845="","",VLOOKUP($D845,DMKH!$A$6:$D$20000,2,0))</f>
        <v/>
      </c>
      <c r="F845" s="205" t="str">
        <f>IF($D845="","",VLOOKUP($D845,DMKH!$A$6:$D$20000,3,0))</f>
        <v/>
      </c>
      <c r="G845" s="205" t="str">
        <f>IF($D845="","",VLOOKUP($D845,DMKH!$A$6:$D$20000,4,0))</f>
        <v/>
      </c>
      <c r="H845" s="308"/>
      <c r="I845" s="308"/>
      <c r="J845" s="214"/>
      <c r="K845" s="205" t="str">
        <f>IF($J845="","",VLOOKUP($J845,'Tong hop'!$B$10:$P$19999,2,0))</f>
        <v/>
      </c>
      <c r="L845" s="208" t="str">
        <f>IF($J845="","",VLOOKUP($J845,'Tong hop'!$B$10:$P$19999,3,0))</f>
        <v/>
      </c>
      <c r="M845" s="309"/>
      <c r="N845" s="210">
        <f t="shared" si="2"/>
        <v>0</v>
      </c>
      <c r="O845" s="211"/>
      <c r="P845" s="212" t="str">
        <f>IF($J845="","",VLOOKUP($J845,'Tong hop'!$B$10:$L$19999,10,0))</f>
        <v/>
      </c>
      <c r="Q845" s="213" t="str">
        <f>IF($J845="","",VLOOKUP($J845,'Tong hop'!$B$10:$L$19999,11,0))</f>
        <v/>
      </c>
      <c r="R845" s="214"/>
      <c r="S845" s="214"/>
      <c r="T845" s="214"/>
      <c r="U845" s="214"/>
      <c r="V845" s="214"/>
      <c r="W845" s="214"/>
      <c r="X845" s="214"/>
      <c r="Y845" s="214"/>
      <c r="Z845" s="214"/>
    </row>
    <row r="846" ht="18.75" customHeight="1">
      <c r="A846" s="214"/>
      <c r="B846" s="306"/>
      <c r="C846" s="307"/>
      <c r="D846" s="307"/>
      <c r="E846" s="205" t="str">
        <f>IF($D846="","",VLOOKUP($D846,DMKH!$A$6:$D$20000,2,0))</f>
        <v/>
      </c>
      <c r="F846" s="205" t="str">
        <f>IF($D846="","",VLOOKUP($D846,DMKH!$A$6:$D$20000,3,0))</f>
        <v/>
      </c>
      <c r="G846" s="205" t="str">
        <f>IF($D846="","",VLOOKUP($D846,DMKH!$A$6:$D$20000,4,0))</f>
        <v/>
      </c>
      <c r="H846" s="308"/>
      <c r="I846" s="308"/>
      <c r="J846" s="214"/>
      <c r="K846" s="205" t="str">
        <f>IF($J846="","",VLOOKUP($J846,'Tong hop'!$B$10:$P$19999,2,0))</f>
        <v/>
      </c>
      <c r="L846" s="208" t="str">
        <f>IF($J846="","",VLOOKUP($J846,'Tong hop'!$B$10:$P$19999,3,0))</f>
        <v/>
      </c>
      <c r="M846" s="309"/>
      <c r="N846" s="210">
        <f t="shared" si="2"/>
        <v>0</v>
      </c>
      <c r="O846" s="211"/>
      <c r="P846" s="212" t="str">
        <f>IF($J846="","",VLOOKUP($J846,'Tong hop'!$B$10:$L$19999,10,0))</f>
        <v/>
      </c>
      <c r="Q846" s="213" t="str">
        <f>IF($J846="","",VLOOKUP($J846,'Tong hop'!$B$10:$L$19999,11,0))</f>
        <v/>
      </c>
      <c r="R846" s="214"/>
      <c r="S846" s="214"/>
      <c r="T846" s="214"/>
      <c r="U846" s="214"/>
      <c r="V846" s="214"/>
      <c r="W846" s="214"/>
      <c r="X846" s="214"/>
      <c r="Y846" s="214"/>
      <c r="Z846" s="214"/>
    </row>
    <row r="847" ht="18.75" customHeight="1">
      <c r="A847" s="214"/>
      <c r="B847" s="306"/>
      <c r="C847" s="307"/>
      <c r="D847" s="307"/>
      <c r="E847" s="205" t="str">
        <f>IF($D847="","",VLOOKUP($D847,DMKH!$A$6:$D$20000,2,0))</f>
        <v/>
      </c>
      <c r="F847" s="205" t="str">
        <f>IF($D847="","",VLOOKUP($D847,DMKH!$A$6:$D$20000,3,0))</f>
        <v/>
      </c>
      <c r="G847" s="205" t="str">
        <f>IF($D847="","",VLOOKUP($D847,DMKH!$A$6:$D$20000,4,0))</f>
        <v/>
      </c>
      <c r="H847" s="308"/>
      <c r="I847" s="308"/>
      <c r="J847" s="214"/>
      <c r="K847" s="205" t="str">
        <f>IF($J847="","",VLOOKUP($J847,'Tong hop'!$B$10:$P$19999,2,0))</f>
        <v/>
      </c>
      <c r="L847" s="208" t="str">
        <f>IF($J847="","",VLOOKUP($J847,'Tong hop'!$B$10:$P$19999,3,0))</f>
        <v/>
      </c>
      <c r="M847" s="309"/>
      <c r="N847" s="210">
        <f t="shared" si="2"/>
        <v>0</v>
      </c>
      <c r="O847" s="211"/>
      <c r="P847" s="212" t="str">
        <f>IF($J847="","",VLOOKUP($J847,'Tong hop'!$B$10:$L$19999,10,0))</f>
        <v/>
      </c>
      <c r="Q847" s="213" t="str">
        <f>IF($J847="","",VLOOKUP($J847,'Tong hop'!$B$10:$L$19999,11,0))</f>
        <v/>
      </c>
      <c r="R847" s="214"/>
      <c r="S847" s="214"/>
      <c r="T847" s="214"/>
      <c r="U847" s="214"/>
      <c r="V847" s="214"/>
      <c r="W847" s="214"/>
      <c r="X847" s="214"/>
      <c r="Y847" s="214"/>
      <c r="Z847" s="214"/>
    </row>
    <row r="848" ht="18.75" customHeight="1">
      <c r="A848" s="214"/>
      <c r="B848" s="306"/>
      <c r="C848" s="307"/>
      <c r="D848" s="307"/>
      <c r="E848" s="205" t="str">
        <f>IF($D848="","",VLOOKUP($D848,DMKH!$A$6:$D$20000,2,0))</f>
        <v/>
      </c>
      <c r="F848" s="205" t="str">
        <f>IF($D848="","",VLOOKUP($D848,DMKH!$A$6:$D$20000,3,0))</f>
        <v/>
      </c>
      <c r="G848" s="205" t="str">
        <f>IF($D848="","",VLOOKUP($D848,DMKH!$A$6:$D$20000,4,0))</f>
        <v/>
      </c>
      <c r="H848" s="308"/>
      <c r="I848" s="308"/>
      <c r="J848" s="214"/>
      <c r="K848" s="205" t="str">
        <f>IF($J848="","",VLOOKUP($J848,'Tong hop'!$B$10:$P$19999,2,0))</f>
        <v/>
      </c>
      <c r="L848" s="208" t="str">
        <f>IF($J848="","",VLOOKUP($J848,'Tong hop'!$B$10:$P$19999,3,0))</f>
        <v/>
      </c>
      <c r="M848" s="309"/>
      <c r="N848" s="210">
        <f t="shared" si="2"/>
        <v>0</v>
      </c>
      <c r="O848" s="211"/>
      <c r="P848" s="212" t="str">
        <f>IF($J848="","",VLOOKUP($J848,'Tong hop'!$B$10:$L$19999,10,0))</f>
        <v/>
      </c>
      <c r="Q848" s="213" t="str">
        <f>IF($J848="","",VLOOKUP($J848,'Tong hop'!$B$10:$L$19999,11,0))</f>
        <v/>
      </c>
      <c r="R848" s="214"/>
      <c r="S848" s="214"/>
      <c r="T848" s="214"/>
      <c r="U848" s="214"/>
      <c r="V848" s="214"/>
      <c r="W848" s="214"/>
      <c r="X848" s="214"/>
      <c r="Y848" s="214"/>
      <c r="Z848" s="214"/>
    </row>
    <row r="849" ht="18.75" customHeight="1">
      <c r="A849" s="214"/>
      <c r="B849" s="306"/>
      <c r="C849" s="307"/>
      <c r="D849" s="307"/>
      <c r="E849" s="205" t="str">
        <f>IF($D849="","",VLOOKUP($D849,DMKH!$A$6:$D$20000,2,0))</f>
        <v/>
      </c>
      <c r="F849" s="205" t="str">
        <f>IF($D849="","",VLOOKUP($D849,DMKH!$A$6:$D$20000,3,0))</f>
        <v/>
      </c>
      <c r="G849" s="205" t="str">
        <f>IF($D849="","",VLOOKUP($D849,DMKH!$A$6:$D$20000,4,0))</f>
        <v/>
      </c>
      <c r="H849" s="308"/>
      <c r="I849" s="308"/>
      <c r="J849" s="214"/>
      <c r="K849" s="205" t="str">
        <f>IF($J849="","",VLOOKUP($J849,'Tong hop'!$B$10:$P$19999,2,0))</f>
        <v/>
      </c>
      <c r="L849" s="208" t="str">
        <f>IF($J849="","",VLOOKUP($J849,'Tong hop'!$B$10:$P$19999,3,0))</f>
        <v/>
      </c>
      <c r="M849" s="309"/>
      <c r="N849" s="210">
        <f t="shared" si="2"/>
        <v>0</v>
      </c>
      <c r="O849" s="211"/>
      <c r="P849" s="212" t="str">
        <f>IF($J849="","",VLOOKUP($J849,'Tong hop'!$B$10:$L$19999,10,0))</f>
        <v/>
      </c>
      <c r="Q849" s="213" t="str">
        <f>IF($J849="","",VLOOKUP($J849,'Tong hop'!$B$10:$L$19999,11,0))</f>
        <v/>
      </c>
      <c r="R849" s="214"/>
      <c r="S849" s="214"/>
      <c r="T849" s="214"/>
      <c r="U849" s="214"/>
      <c r="V849" s="214"/>
      <c r="W849" s="214"/>
      <c r="X849" s="214"/>
      <c r="Y849" s="214"/>
      <c r="Z849" s="214"/>
    </row>
    <row r="850" ht="18.75" customHeight="1">
      <c r="A850" s="214"/>
      <c r="B850" s="306"/>
      <c r="C850" s="307"/>
      <c r="D850" s="307"/>
      <c r="E850" s="205" t="str">
        <f>IF($D850="","",VLOOKUP($D850,DMKH!$A$6:$D$20000,2,0))</f>
        <v/>
      </c>
      <c r="F850" s="205" t="str">
        <f>IF($D850="","",VLOOKUP($D850,DMKH!$A$6:$D$20000,3,0))</f>
        <v/>
      </c>
      <c r="G850" s="205" t="str">
        <f>IF($D850="","",VLOOKUP($D850,DMKH!$A$6:$D$20000,4,0))</f>
        <v/>
      </c>
      <c r="H850" s="308"/>
      <c r="I850" s="308"/>
      <c r="J850" s="214"/>
      <c r="K850" s="205" t="str">
        <f>IF($J850="","",VLOOKUP($J850,'Tong hop'!$B$10:$P$19999,2,0))</f>
        <v/>
      </c>
      <c r="L850" s="208" t="str">
        <f>IF($J850="","",VLOOKUP($J850,'Tong hop'!$B$10:$P$19999,3,0))</f>
        <v/>
      </c>
      <c r="M850" s="309"/>
      <c r="N850" s="210">
        <f t="shared" si="2"/>
        <v>0</v>
      </c>
      <c r="O850" s="211"/>
      <c r="P850" s="212" t="str">
        <f>IF($J850="","",VLOOKUP($J850,'Tong hop'!$B$10:$L$19999,10,0))</f>
        <v/>
      </c>
      <c r="Q850" s="213" t="str">
        <f>IF($J850="","",VLOOKUP($J850,'Tong hop'!$B$10:$L$19999,11,0))</f>
        <v/>
      </c>
      <c r="R850" s="214"/>
      <c r="S850" s="214"/>
      <c r="T850" s="214"/>
      <c r="U850" s="214"/>
      <c r="V850" s="214"/>
      <c r="W850" s="214"/>
      <c r="X850" s="214"/>
      <c r="Y850" s="214"/>
      <c r="Z850" s="214"/>
    </row>
    <row r="851" ht="18.75" customHeight="1">
      <c r="A851" s="214"/>
      <c r="B851" s="306"/>
      <c r="C851" s="307"/>
      <c r="D851" s="307"/>
      <c r="E851" s="205" t="str">
        <f>IF($D851="","",VLOOKUP($D851,DMKH!$A$6:$D$20000,2,0))</f>
        <v/>
      </c>
      <c r="F851" s="205" t="str">
        <f>IF($D851="","",VLOOKUP($D851,DMKH!$A$6:$D$20000,3,0))</f>
        <v/>
      </c>
      <c r="G851" s="205" t="str">
        <f>IF($D851="","",VLOOKUP($D851,DMKH!$A$6:$D$20000,4,0))</f>
        <v/>
      </c>
      <c r="H851" s="308"/>
      <c r="I851" s="308"/>
      <c r="J851" s="214"/>
      <c r="K851" s="205" t="str">
        <f>IF($J851="","",VLOOKUP($J851,'Tong hop'!$B$10:$P$19999,2,0))</f>
        <v/>
      </c>
      <c r="L851" s="208" t="str">
        <f>IF($J851="","",VLOOKUP($J851,'Tong hop'!$B$10:$P$19999,3,0))</f>
        <v/>
      </c>
      <c r="M851" s="309"/>
      <c r="N851" s="210">
        <f t="shared" si="2"/>
        <v>0</v>
      </c>
      <c r="O851" s="211"/>
      <c r="P851" s="212" t="str">
        <f>IF($J851="","",VLOOKUP($J851,'Tong hop'!$B$10:$L$19999,10,0))</f>
        <v/>
      </c>
      <c r="Q851" s="213" t="str">
        <f>IF($J851="","",VLOOKUP($J851,'Tong hop'!$B$10:$L$19999,11,0))</f>
        <v/>
      </c>
      <c r="R851" s="214"/>
      <c r="S851" s="214"/>
      <c r="T851" s="214"/>
      <c r="U851" s="214"/>
      <c r="V851" s="214"/>
      <c r="W851" s="214"/>
      <c r="X851" s="214"/>
      <c r="Y851" s="214"/>
      <c r="Z851" s="214"/>
    </row>
    <row r="852" ht="18.75" customHeight="1">
      <c r="A852" s="214"/>
      <c r="B852" s="306"/>
      <c r="C852" s="307"/>
      <c r="D852" s="307"/>
      <c r="E852" s="205" t="str">
        <f>IF($D852="","",VLOOKUP($D852,DMKH!$A$6:$D$20000,2,0))</f>
        <v/>
      </c>
      <c r="F852" s="205" t="str">
        <f>IF($D852="","",VLOOKUP($D852,DMKH!$A$6:$D$20000,3,0))</f>
        <v/>
      </c>
      <c r="G852" s="205" t="str">
        <f>IF($D852="","",VLOOKUP($D852,DMKH!$A$6:$D$20000,4,0))</f>
        <v/>
      </c>
      <c r="H852" s="308"/>
      <c r="I852" s="308"/>
      <c r="J852" s="214"/>
      <c r="K852" s="205" t="str">
        <f>IF($J852="","",VLOOKUP($J852,'Tong hop'!$B$10:$P$19999,2,0))</f>
        <v/>
      </c>
      <c r="L852" s="208" t="str">
        <f>IF($J852="","",VLOOKUP($J852,'Tong hop'!$B$10:$P$19999,3,0))</f>
        <v/>
      </c>
      <c r="M852" s="309"/>
      <c r="N852" s="210">
        <f t="shared" si="2"/>
        <v>0</v>
      </c>
      <c r="O852" s="211"/>
      <c r="P852" s="212" t="str">
        <f>IF($J852="","",VLOOKUP($J852,'Tong hop'!$B$10:$L$19999,10,0))</f>
        <v/>
      </c>
      <c r="Q852" s="213" t="str">
        <f>IF($J852="","",VLOOKUP($J852,'Tong hop'!$B$10:$L$19999,11,0))</f>
        <v/>
      </c>
      <c r="R852" s="214"/>
      <c r="S852" s="214"/>
      <c r="T852" s="214"/>
      <c r="U852" s="214"/>
      <c r="V852" s="214"/>
      <c r="W852" s="214"/>
      <c r="X852" s="214"/>
      <c r="Y852" s="214"/>
      <c r="Z852" s="214"/>
    </row>
    <row r="853" ht="18.75" customHeight="1">
      <c r="A853" s="214"/>
      <c r="B853" s="306"/>
      <c r="C853" s="307"/>
      <c r="D853" s="307"/>
      <c r="E853" s="205" t="str">
        <f>IF($D853="","",VLOOKUP($D853,DMKH!$A$6:$D$20000,2,0))</f>
        <v/>
      </c>
      <c r="F853" s="205" t="str">
        <f>IF($D853="","",VLOOKUP($D853,DMKH!$A$6:$D$20000,3,0))</f>
        <v/>
      </c>
      <c r="G853" s="205" t="str">
        <f>IF($D853="","",VLOOKUP($D853,DMKH!$A$6:$D$20000,4,0))</f>
        <v/>
      </c>
      <c r="H853" s="308"/>
      <c r="I853" s="308"/>
      <c r="J853" s="214"/>
      <c r="K853" s="205" t="str">
        <f>IF($J853="","",VLOOKUP($J853,'Tong hop'!$B$10:$P$19999,2,0))</f>
        <v/>
      </c>
      <c r="L853" s="208" t="str">
        <f>IF($J853="","",VLOOKUP($J853,'Tong hop'!$B$10:$P$19999,3,0))</f>
        <v/>
      </c>
      <c r="M853" s="309"/>
      <c r="N853" s="210">
        <f t="shared" si="2"/>
        <v>0</v>
      </c>
      <c r="O853" s="211"/>
      <c r="P853" s="212" t="str">
        <f>IF($J853="","",VLOOKUP($J853,'Tong hop'!$B$10:$L$19999,10,0))</f>
        <v/>
      </c>
      <c r="Q853" s="213" t="str">
        <f>IF($J853="","",VLOOKUP($J853,'Tong hop'!$B$10:$L$19999,11,0))</f>
        <v/>
      </c>
      <c r="R853" s="214"/>
      <c r="S853" s="214"/>
      <c r="T853" s="214"/>
      <c r="U853" s="214"/>
      <c r="V853" s="214"/>
      <c r="W853" s="214"/>
      <c r="X853" s="214"/>
      <c r="Y853" s="214"/>
      <c r="Z853" s="214"/>
    </row>
    <row r="854" ht="18.75" customHeight="1">
      <c r="A854" s="214"/>
      <c r="B854" s="306"/>
      <c r="C854" s="307"/>
      <c r="D854" s="307"/>
      <c r="E854" s="205" t="str">
        <f>IF($D854="","",VLOOKUP($D854,DMKH!$A$6:$D$20000,2,0))</f>
        <v/>
      </c>
      <c r="F854" s="205" t="str">
        <f>IF($D854="","",VLOOKUP($D854,DMKH!$A$6:$D$20000,3,0))</f>
        <v/>
      </c>
      <c r="G854" s="205" t="str">
        <f>IF($D854="","",VLOOKUP($D854,DMKH!$A$6:$D$20000,4,0))</f>
        <v/>
      </c>
      <c r="H854" s="308"/>
      <c r="I854" s="308"/>
      <c r="J854" s="214"/>
      <c r="K854" s="205" t="str">
        <f>IF($J854="","",VLOOKUP($J854,'Tong hop'!$B$10:$P$19999,2,0))</f>
        <v/>
      </c>
      <c r="L854" s="208" t="str">
        <f>IF($J854="","",VLOOKUP($J854,'Tong hop'!$B$10:$P$19999,3,0))</f>
        <v/>
      </c>
      <c r="M854" s="309"/>
      <c r="N854" s="210">
        <f t="shared" si="2"/>
        <v>0</v>
      </c>
      <c r="O854" s="211"/>
      <c r="P854" s="212" t="str">
        <f>IF($J854="","",VLOOKUP($J854,'Tong hop'!$B$10:$L$19999,10,0))</f>
        <v/>
      </c>
      <c r="Q854" s="213" t="str">
        <f>IF($J854="","",VLOOKUP($J854,'Tong hop'!$B$10:$L$19999,11,0))</f>
        <v/>
      </c>
      <c r="R854" s="214"/>
      <c r="S854" s="214"/>
      <c r="T854" s="214"/>
      <c r="U854" s="214"/>
      <c r="V854" s="214"/>
      <c r="W854" s="214"/>
      <c r="X854" s="214"/>
      <c r="Y854" s="214"/>
      <c r="Z854" s="214"/>
    </row>
    <row r="855" ht="18.75" customHeight="1">
      <c r="A855" s="214"/>
      <c r="B855" s="306"/>
      <c r="C855" s="307"/>
      <c r="D855" s="307"/>
      <c r="E855" s="205" t="str">
        <f>IF($D855="","",VLOOKUP($D855,DMKH!$A$6:$D$20000,2,0))</f>
        <v/>
      </c>
      <c r="F855" s="205" t="str">
        <f>IF($D855="","",VLOOKUP($D855,DMKH!$A$6:$D$20000,3,0))</f>
        <v/>
      </c>
      <c r="G855" s="205" t="str">
        <f>IF($D855="","",VLOOKUP($D855,DMKH!$A$6:$D$20000,4,0))</f>
        <v/>
      </c>
      <c r="H855" s="308"/>
      <c r="I855" s="308"/>
      <c r="J855" s="214"/>
      <c r="K855" s="205" t="str">
        <f>IF($J855="","",VLOOKUP($J855,'Tong hop'!$B$10:$P$19999,2,0))</f>
        <v/>
      </c>
      <c r="L855" s="208" t="str">
        <f>IF($J855="","",VLOOKUP($J855,'Tong hop'!$B$10:$P$19999,3,0))</f>
        <v/>
      </c>
      <c r="M855" s="309"/>
      <c r="N855" s="210">
        <f t="shared" si="2"/>
        <v>0</v>
      </c>
      <c r="O855" s="211"/>
      <c r="P855" s="212" t="str">
        <f>IF($J855="","",VLOOKUP($J855,'Tong hop'!$B$10:$L$19999,10,0))</f>
        <v/>
      </c>
      <c r="Q855" s="213" t="str">
        <f>IF($J855="","",VLOOKUP($J855,'Tong hop'!$B$10:$L$19999,11,0))</f>
        <v/>
      </c>
      <c r="R855" s="214"/>
      <c r="S855" s="214"/>
      <c r="T855" s="214"/>
      <c r="U855" s="214"/>
      <c r="V855" s="214"/>
      <c r="W855" s="214"/>
      <c r="X855" s="214"/>
      <c r="Y855" s="214"/>
      <c r="Z855" s="214"/>
    </row>
    <row r="856" ht="18.75" customHeight="1">
      <c r="A856" s="214"/>
      <c r="B856" s="306"/>
      <c r="C856" s="307"/>
      <c r="D856" s="307"/>
      <c r="E856" s="205" t="str">
        <f>IF($D856="","",VLOOKUP($D856,DMKH!$A$6:$D$20000,2,0))</f>
        <v/>
      </c>
      <c r="F856" s="205" t="str">
        <f>IF($D856="","",VLOOKUP($D856,DMKH!$A$6:$D$20000,3,0))</f>
        <v/>
      </c>
      <c r="G856" s="205" t="str">
        <f>IF($D856="","",VLOOKUP($D856,DMKH!$A$6:$D$20000,4,0))</f>
        <v/>
      </c>
      <c r="H856" s="308"/>
      <c r="I856" s="308"/>
      <c r="J856" s="214"/>
      <c r="K856" s="205" t="str">
        <f>IF($J856="","",VLOOKUP($J856,'Tong hop'!$B$10:$P$19999,2,0))</f>
        <v/>
      </c>
      <c r="L856" s="208" t="str">
        <f>IF($J856="","",VLOOKUP($J856,'Tong hop'!$B$10:$P$19999,3,0))</f>
        <v/>
      </c>
      <c r="M856" s="309"/>
      <c r="N856" s="210">
        <f t="shared" si="2"/>
        <v>0</v>
      </c>
      <c r="O856" s="211"/>
      <c r="P856" s="212" t="str">
        <f>IF($J856="","",VLOOKUP($J856,'Tong hop'!$B$10:$L$19999,10,0))</f>
        <v/>
      </c>
      <c r="Q856" s="213" t="str">
        <f>IF($J856="","",VLOOKUP($J856,'Tong hop'!$B$10:$L$19999,11,0))</f>
        <v/>
      </c>
      <c r="R856" s="214"/>
      <c r="S856" s="214"/>
      <c r="T856" s="214"/>
      <c r="U856" s="214"/>
      <c r="V856" s="214"/>
      <c r="W856" s="214"/>
      <c r="X856" s="214"/>
      <c r="Y856" s="214"/>
      <c r="Z856" s="214"/>
    </row>
    <row r="857" ht="18.75" customHeight="1">
      <c r="A857" s="214"/>
      <c r="B857" s="306"/>
      <c r="C857" s="307"/>
      <c r="D857" s="307"/>
      <c r="E857" s="205" t="str">
        <f>IF($D857="","",VLOOKUP($D857,DMKH!$A$6:$D$20000,2,0))</f>
        <v/>
      </c>
      <c r="F857" s="205" t="str">
        <f>IF($D857="","",VLOOKUP($D857,DMKH!$A$6:$D$20000,3,0))</f>
        <v/>
      </c>
      <c r="G857" s="205" t="str">
        <f>IF($D857="","",VLOOKUP($D857,DMKH!$A$6:$D$20000,4,0))</f>
        <v/>
      </c>
      <c r="H857" s="308"/>
      <c r="I857" s="308"/>
      <c r="J857" s="214"/>
      <c r="K857" s="205" t="str">
        <f>IF($J857="","",VLOOKUP($J857,'Tong hop'!$B$10:$P$19999,2,0))</f>
        <v/>
      </c>
      <c r="L857" s="208" t="str">
        <f>IF($J857="","",VLOOKUP($J857,'Tong hop'!$B$10:$P$19999,3,0))</f>
        <v/>
      </c>
      <c r="M857" s="309"/>
      <c r="N857" s="210">
        <f t="shared" si="2"/>
        <v>0</v>
      </c>
      <c r="O857" s="211"/>
      <c r="P857" s="212" t="str">
        <f>IF($J857="","",VLOOKUP($J857,'Tong hop'!$B$10:$L$19999,10,0))</f>
        <v/>
      </c>
      <c r="Q857" s="213" t="str">
        <f>IF($J857="","",VLOOKUP($J857,'Tong hop'!$B$10:$L$19999,11,0))</f>
        <v/>
      </c>
      <c r="R857" s="214"/>
      <c r="S857" s="214"/>
      <c r="T857" s="214"/>
      <c r="U857" s="214"/>
      <c r="V857" s="214"/>
      <c r="W857" s="214"/>
      <c r="X857" s="214"/>
      <c r="Y857" s="214"/>
      <c r="Z857" s="214"/>
    </row>
    <row r="858" ht="18.75" customHeight="1">
      <c r="A858" s="214"/>
      <c r="B858" s="306"/>
      <c r="C858" s="307"/>
      <c r="D858" s="307"/>
      <c r="E858" s="205" t="str">
        <f>IF($D858="","",VLOOKUP($D858,DMKH!$A$6:$D$20000,2,0))</f>
        <v/>
      </c>
      <c r="F858" s="205" t="str">
        <f>IF($D858="","",VLOOKUP($D858,DMKH!$A$6:$D$20000,3,0))</f>
        <v/>
      </c>
      <c r="G858" s="205" t="str">
        <f>IF($D858="","",VLOOKUP($D858,DMKH!$A$6:$D$20000,4,0))</f>
        <v/>
      </c>
      <c r="H858" s="308"/>
      <c r="I858" s="308"/>
      <c r="J858" s="214"/>
      <c r="K858" s="205" t="str">
        <f>IF($J858="","",VLOOKUP($J858,'Tong hop'!$B$10:$P$19999,2,0))</f>
        <v/>
      </c>
      <c r="L858" s="208" t="str">
        <f>IF($J858="","",VLOOKUP($J858,'Tong hop'!$B$10:$P$19999,3,0))</f>
        <v/>
      </c>
      <c r="M858" s="309"/>
      <c r="N858" s="210">
        <f t="shared" si="2"/>
        <v>0</v>
      </c>
      <c r="O858" s="211"/>
      <c r="P858" s="212" t="str">
        <f>IF($J858="","",VLOOKUP($J858,'Tong hop'!$B$10:$L$19999,10,0))</f>
        <v/>
      </c>
      <c r="Q858" s="213" t="str">
        <f>IF($J858="","",VLOOKUP($J858,'Tong hop'!$B$10:$L$19999,11,0))</f>
        <v/>
      </c>
      <c r="R858" s="214"/>
      <c r="S858" s="214"/>
      <c r="T858" s="214"/>
      <c r="U858" s="214"/>
      <c r="V858" s="214"/>
      <c r="W858" s="214"/>
      <c r="X858" s="214"/>
      <c r="Y858" s="214"/>
      <c r="Z858" s="214"/>
    </row>
    <row r="859" ht="18.75" customHeight="1">
      <c r="A859" s="214"/>
      <c r="B859" s="306"/>
      <c r="C859" s="307"/>
      <c r="D859" s="307"/>
      <c r="E859" s="205" t="str">
        <f>IF($D859="","",VLOOKUP($D859,DMKH!$A$6:$D$20000,2,0))</f>
        <v/>
      </c>
      <c r="F859" s="205" t="str">
        <f>IF($D859="","",VLOOKUP($D859,DMKH!$A$6:$D$20000,3,0))</f>
        <v/>
      </c>
      <c r="G859" s="205" t="str">
        <f>IF($D859="","",VLOOKUP($D859,DMKH!$A$6:$D$20000,4,0))</f>
        <v/>
      </c>
      <c r="H859" s="308"/>
      <c r="I859" s="308"/>
      <c r="J859" s="214"/>
      <c r="K859" s="205" t="str">
        <f>IF($J859="","",VLOOKUP($J859,'Tong hop'!$B$10:$P$19999,2,0))</f>
        <v/>
      </c>
      <c r="L859" s="208" t="str">
        <f>IF($J859="","",VLOOKUP($J859,'Tong hop'!$B$10:$P$19999,3,0))</f>
        <v/>
      </c>
      <c r="M859" s="309"/>
      <c r="N859" s="210">
        <f t="shared" si="2"/>
        <v>0</v>
      </c>
      <c r="O859" s="211"/>
      <c r="P859" s="212" t="str">
        <f>IF($J859="","",VLOOKUP($J859,'Tong hop'!$B$10:$L$19999,10,0))</f>
        <v/>
      </c>
      <c r="Q859" s="213" t="str">
        <f>IF($J859="","",VLOOKUP($J859,'Tong hop'!$B$10:$L$19999,11,0))</f>
        <v/>
      </c>
      <c r="R859" s="214"/>
      <c r="S859" s="214"/>
      <c r="T859" s="214"/>
      <c r="U859" s="214"/>
      <c r="V859" s="214"/>
      <c r="W859" s="214"/>
      <c r="X859" s="214"/>
      <c r="Y859" s="214"/>
      <c r="Z859" s="214"/>
    </row>
    <row r="860" ht="18.75" customHeight="1">
      <c r="A860" s="214"/>
      <c r="B860" s="306"/>
      <c r="C860" s="307"/>
      <c r="D860" s="307"/>
      <c r="E860" s="205" t="str">
        <f>IF($D860="","",VLOOKUP($D860,DMKH!$A$6:$D$20000,2,0))</f>
        <v/>
      </c>
      <c r="F860" s="205" t="str">
        <f>IF($D860="","",VLOOKUP($D860,DMKH!$A$6:$D$20000,3,0))</f>
        <v/>
      </c>
      <c r="G860" s="205" t="str">
        <f>IF($D860="","",VLOOKUP($D860,DMKH!$A$6:$D$20000,4,0))</f>
        <v/>
      </c>
      <c r="H860" s="308"/>
      <c r="I860" s="308"/>
      <c r="J860" s="214"/>
      <c r="K860" s="205" t="str">
        <f>IF($J860="","",VLOOKUP($J860,'Tong hop'!$B$10:$P$19999,2,0))</f>
        <v/>
      </c>
      <c r="L860" s="208" t="str">
        <f>IF($J860="","",VLOOKUP($J860,'Tong hop'!$B$10:$P$19999,3,0))</f>
        <v/>
      </c>
      <c r="M860" s="309"/>
      <c r="N860" s="210">
        <f t="shared" si="2"/>
        <v>0</v>
      </c>
      <c r="O860" s="211"/>
      <c r="P860" s="212" t="str">
        <f>IF($J860="","",VLOOKUP($J860,'Tong hop'!$B$10:$L$19999,10,0))</f>
        <v/>
      </c>
      <c r="Q860" s="213" t="str">
        <f>IF($J860="","",VLOOKUP($J860,'Tong hop'!$B$10:$L$19999,11,0))</f>
        <v/>
      </c>
      <c r="R860" s="214"/>
      <c r="S860" s="214"/>
      <c r="T860" s="214"/>
      <c r="U860" s="214"/>
      <c r="V860" s="214"/>
      <c r="W860" s="214"/>
      <c r="X860" s="214"/>
      <c r="Y860" s="214"/>
      <c r="Z860" s="214"/>
    </row>
    <row r="861" ht="18.75" customHeight="1">
      <c r="A861" s="214"/>
      <c r="B861" s="306"/>
      <c r="C861" s="307"/>
      <c r="D861" s="307"/>
      <c r="E861" s="205" t="str">
        <f>IF($D861="","",VLOOKUP($D861,DMKH!$A$6:$D$20000,2,0))</f>
        <v/>
      </c>
      <c r="F861" s="205" t="str">
        <f>IF($D861="","",VLOOKUP($D861,DMKH!$A$6:$D$20000,3,0))</f>
        <v/>
      </c>
      <c r="G861" s="205" t="str">
        <f>IF($D861="","",VLOOKUP($D861,DMKH!$A$6:$D$20000,4,0))</f>
        <v/>
      </c>
      <c r="H861" s="308"/>
      <c r="I861" s="308"/>
      <c r="J861" s="214"/>
      <c r="K861" s="205" t="str">
        <f>IF($J861="","",VLOOKUP($J861,'Tong hop'!$B$10:$P$19999,2,0))</f>
        <v/>
      </c>
      <c r="L861" s="208" t="str">
        <f>IF($J861="","",VLOOKUP($J861,'Tong hop'!$B$10:$P$19999,3,0))</f>
        <v/>
      </c>
      <c r="M861" s="309"/>
      <c r="N861" s="210">
        <f t="shared" si="2"/>
        <v>0</v>
      </c>
      <c r="O861" s="211"/>
      <c r="P861" s="212" t="str">
        <f>IF($J861="","",VLOOKUP($J861,'Tong hop'!$B$10:$L$19999,10,0))</f>
        <v/>
      </c>
      <c r="Q861" s="213" t="str">
        <f>IF($J861="","",VLOOKUP($J861,'Tong hop'!$B$10:$L$19999,11,0))</f>
        <v/>
      </c>
      <c r="R861" s="214"/>
      <c r="S861" s="214"/>
      <c r="T861" s="214"/>
      <c r="U861" s="214"/>
      <c r="V861" s="214"/>
      <c r="W861" s="214"/>
      <c r="X861" s="214"/>
      <c r="Y861" s="214"/>
      <c r="Z861" s="214"/>
    </row>
    <row r="862" ht="18.75" customHeight="1">
      <c r="A862" s="214"/>
      <c r="B862" s="306"/>
      <c r="C862" s="307"/>
      <c r="D862" s="307"/>
      <c r="E862" s="205" t="str">
        <f>IF($D862="","",VLOOKUP($D862,DMKH!$A$6:$D$20000,2,0))</f>
        <v/>
      </c>
      <c r="F862" s="205" t="str">
        <f>IF($D862="","",VLOOKUP($D862,DMKH!$A$6:$D$20000,3,0))</f>
        <v/>
      </c>
      <c r="G862" s="205" t="str">
        <f>IF($D862="","",VLOOKUP($D862,DMKH!$A$6:$D$20000,4,0))</f>
        <v/>
      </c>
      <c r="H862" s="308"/>
      <c r="I862" s="308"/>
      <c r="J862" s="214"/>
      <c r="K862" s="205" t="str">
        <f>IF($J862="","",VLOOKUP($J862,'Tong hop'!$B$10:$P$19999,2,0))</f>
        <v/>
      </c>
      <c r="L862" s="208" t="str">
        <f>IF($J862="","",VLOOKUP($J862,'Tong hop'!$B$10:$P$19999,3,0))</f>
        <v/>
      </c>
      <c r="M862" s="309"/>
      <c r="N862" s="210">
        <f t="shared" si="2"/>
        <v>0</v>
      </c>
      <c r="O862" s="211"/>
      <c r="P862" s="212" t="str">
        <f>IF($J862="","",VLOOKUP($J862,'Tong hop'!$B$10:$L$19999,10,0))</f>
        <v/>
      </c>
      <c r="Q862" s="213" t="str">
        <f>IF($J862="","",VLOOKUP($J862,'Tong hop'!$B$10:$L$19999,11,0))</f>
        <v/>
      </c>
      <c r="R862" s="214"/>
      <c r="S862" s="214"/>
      <c r="T862" s="214"/>
      <c r="U862" s="214"/>
      <c r="V862" s="214"/>
      <c r="W862" s="214"/>
      <c r="X862" s="214"/>
      <c r="Y862" s="214"/>
      <c r="Z862" s="214"/>
    </row>
    <row r="863" ht="18.75" customHeight="1">
      <c r="A863" s="214"/>
      <c r="B863" s="306"/>
      <c r="C863" s="307"/>
      <c r="D863" s="307"/>
      <c r="E863" s="205" t="str">
        <f>IF($D863="","",VLOOKUP($D863,DMKH!$A$6:$D$20000,2,0))</f>
        <v/>
      </c>
      <c r="F863" s="205" t="str">
        <f>IF($D863="","",VLOOKUP($D863,DMKH!$A$6:$D$20000,3,0))</f>
        <v/>
      </c>
      <c r="G863" s="205" t="str">
        <f>IF($D863="","",VLOOKUP($D863,DMKH!$A$6:$D$20000,4,0))</f>
        <v/>
      </c>
      <c r="H863" s="308"/>
      <c r="I863" s="308"/>
      <c r="J863" s="214"/>
      <c r="K863" s="205" t="str">
        <f>IF($J863="","",VLOOKUP($J863,'Tong hop'!$B$10:$P$19999,2,0))</f>
        <v/>
      </c>
      <c r="L863" s="208" t="str">
        <f>IF($J863="","",VLOOKUP($J863,'Tong hop'!$B$10:$P$19999,3,0))</f>
        <v/>
      </c>
      <c r="M863" s="309"/>
      <c r="N863" s="210">
        <f t="shared" si="2"/>
        <v>0</v>
      </c>
      <c r="O863" s="211"/>
      <c r="P863" s="212" t="str">
        <f>IF($J863="","",VLOOKUP($J863,'Tong hop'!$B$10:$L$19999,10,0))</f>
        <v/>
      </c>
      <c r="Q863" s="213" t="str">
        <f>IF($J863="","",VLOOKUP($J863,'Tong hop'!$B$10:$L$19999,11,0))</f>
        <v/>
      </c>
      <c r="R863" s="214"/>
      <c r="S863" s="214"/>
      <c r="T863" s="214"/>
      <c r="U863" s="214"/>
      <c r="V863" s="214"/>
      <c r="W863" s="214"/>
      <c r="X863" s="214"/>
      <c r="Y863" s="214"/>
      <c r="Z863" s="214"/>
    </row>
    <row r="864" ht="18.75" customHeight="1">
      <c r="A864" s="214"/>
      <c r="B864" s="306"/>
      <c r="C864" s="307"/>
      <c r="D864" s="307"/>
      <c r="E864" s="205" t="str">
        <f>IF($D864="","",VLOOKUP($D864,DMKH!$A$6:$D$20000,2,0))</f>
        <v/>
      </c>
      <c r="F864" s="205" t="str">
        <f>IF($D864="","",VLOOKUP($D864,DMKH!$A$6:$D$20000,3,0))</f>
        <v/>
      </c>
      <c r="G864" s="205" t="str">
        <f>IF($D864="","",VLOOKUP($D864,DMKH!$A$6:$D$20000,4,0))</f>
        <v/>
      </c>
      <c r="H864" s="308"/>
      <c r="I864" s="308"/>
      <c r="J864" s="214"/>
      <c r="K864" s="205" t="str">
        <f>IF($J864="","",VLOOKUP($J864,'Tong hop'!$B$10:$P$19999,2,0))</f>
        <v/>
      </c>
      <c r="L864" s="208" t="str">
        <f>IF($J864="","",VLOOKUP($J864,'Tong hop'!$B$10:$P$19999,3,0))</f>
        <v/>
      </c>
      <c r="M864" s="309"/>
      <c r="N864" s="210">
        <f t="shared" si="2"/>
        <v>0</v>
      </c>
      <c r="O864" s="211"/>
      <c r="P864" s="212" t="str">
        <f>IF($J864="","",VLOOKUP($J864,'Tong hop'!$B$10:$L$19999,10,0))</f>
        <v/>
      </c>
      <c r="Q864" s="213" t="str">
        <f>IF($J864="","",VLOOKUP($J864,'Tong hop'!$B$10:$L$19999,11,0))</f>
        <v/>
      </c>
      <c r="R864" s="214"/>
      <c r="S864" s="214"/>
      <c r="T864" s="214"/>
      <c r="U864" s="214"/>
      <c r="V864" s="214"/>
      <c r="W864" s="214"/>
      <c r="X864" s="214"/>
      <c r="Y864" s="214"/>
      <c r="Z864" s="214"/>
    </row>
    <row r="865" ht="18.75" customHeight="1">
      <c r="A865" s="214"/>
      <c r="B865" s="306"/>
      <c r="C865" s="307"/>
      <c r="D865" s="307"/>
      <c r="E865" s="205" t="str">
        <f>IF($D865="","",VLOOKUP($D865,DMKH!$A$6:$D$20000,2,0))</f>
        <v/>
      </c>
      <c r="F865" s="205" t="str">
        <f>IF($D865="","",VLOOKUP($D865,DMKH!$A$6:$D$20000,3,0))</f>
        <v/>
      </c>
      <c r="G865" s="205" t="str">
        <f>IF($D865="","",VLOOKUP($D865,DMKH!$A$6:$D$20000,4,0))</f>
        <v/>
      </c>
      <c r="H865" s="308"/>
      <c r="I865" s="308"/>
      <c r="J865" s="214"/>
      <c r="K865" s="205" t="str">
        <f>IF($J865="","",VLOOKUP($J865,'Tong hop'!$B$10:$P$19999,2,0))</f>
        <v/>
      </c>
      <c r="L865" s="208" t="str">
        <f>IF($J865="","",VLOOKUP($J865,'Tong hop'!$B$10:$P$19999,3,0))</f>
        <v/>
      </c>
      <c r="M865" s="309"/>
      <c r="N865" s="210">
        <f t="shared" si="2"/>
        <v>0</v>
      </c>
      <c r="O865" s="211"/>
      <c r="P865" s="212" t="str">
        <f>IF($J865="","",VLOOKUP($J865,'Tong hop'!$B$10:$L$19999,10,0))</f>
        <v/>
      </c>
      <c r="Q865" s="213" t="str">
        <f>IF($J865="","",VLOOKUP($J865,'Tong hop'!$B$10:$L$19999,11,0))</f>
        <v/>
      </c>
      <c r="R865" s="214"/>
      <c r="S865" s="214"/>
      <c r="T865" s="214"/>
      <c r="U865" s="214"/>
      <c r="V865" s="214"/>
      <c r="W865" s="214"/>
      <c r="X865" s="214"/>
      <c r="Y865" s="214"/>
      <c r="Z865" s="214"/>
    </row>
    <row r="866" ht="18.75" customHeight="1">
      <c r="A866" s="214"/>
      <c r="B866" s="306"/>
      <c r="C866" s="307"/>
      <c r="D866" s="307"/>
      <c r="E866" s="205" t="str">
        <f>IF($D866="","",VLOOKUP($D866,DMKH!$A$6:$D$20000,2,0))</f>
        <v/>
      </c>
      <c r="F866" s="205" t="str">
        <f>IF($D866="","",VLOOKUP($D866,DMKH!$A$6:$D$20000,3,0))</f>
        <v/>
      </c>
      <c r="G866" s="205" t="str">
        <f>IF($D866="","",VLOOKUP($D866,DMKH!$A$6:$D$20000,4,0))</f>
        <v/>
      </c>
      <c r="H866" s="308"/>
      <c r="I866" s="308"/>
      <c r="J866" s="214"/>
      <c r="K866" s="205" t="str">
        <f>IF($J866="","",VLOOKUP($J866,'Tong hop'!$B$10:$P$19999,2,0))</f>
        <v/>
      </c>
      <c r="L866" s="208" t="str">
        <f>IF($J866="","",VLOOKUP($J866,'Tong hop'!$B$10:$P$19999,3,0))</f>
        <v/>
      </c>
      <c r="M866" s="309"/>
      <c r="N866" s="210">
        <f t="shared" si="2"/>
        <v>0</v>
      </c>
      <c r="O866" s="211"/>
      <c r="P866" s="212" t="str">
        <f>IF($J866="","",VLOOKUP($J866,'Tong hop'!$B$10:$L$19999,10,0))</f>
        <v/>
      </c>
      <c r="Q866" s="213" t="str">
        <f>IF($J866="","",VLOOKUP($J866,'Tong hop'!$B$10:$L$19999,11,0))</f>
        <v/>
      </c>
      <c r="R866" s="214"/>
      <c r="S866" s="214"/>
      <c r="T866" s="214"/>
      <c r="U866" s="214"/>
      <c r="V866" s="214"/>
      <c r="W866" s="214"/>
      <c r="X866" s="214"/>
      <c r="Y866" s="214"/>
      <c r="Z866" s="214"/>
    </row>
    <row r="867" ht="18.75" customHeight="1">
      <c r="A867" s="214"/>
      <c r="B867" s="306"/>
      <c r="C867" s="307"/>
      <c r="D867" s="307"/>
      <c r="E867" s="205" t="str">
        <f>IF($D867="","",VLOOKUP($D867,DMKH!$A$6:$D$20000,2,0))</f>
        <v/>
      </c>
      <c r="F867" s="205" t="str">
        <f>IF($D867="","",VLOOKUP($D867,DMKH!$A$6:$D$20000,3,0))</f>
        <v/>
      </c>
      <c r="G867" s="205" t="str">
        <f>IF($D867="","",VLOOKUP($D867,DMKH!$A$6:$D$20000,4,0))</f>
        <v/>
      </c>
      <c r="H867" s="308"/>
      <c r="I867" s="308"/>
      <c r="J867" s="214"/>
      <c r="K867" s="205" t="str">
        <f>IF($J867="","",VLOOKUP($J867,'Tong hop'!$B$10:$P$19999,2,0))</f>
        <v/>
      </c>
      <c r="L867" s="208" t="str">
        <f>IF($J867="","",VLOOKUP($J867,'Tong hop'!$B$10:$P$19999,3,0))</f>
        <v/>
      </c>
      <c r="M867" s="309"/>
      <c r="N867" s="210">
        <f t="shared" si="2"/>
        <v>0</v>
      </c>
      <c r="O867" s="211"/>
      <c r="P867" s="212" t="str">
        <f>IF($J867="","",VLOOKUP($J867,'Tong hop'!$B$10:$L$19999,10,0))</f>
        <v/>
      </c>
      <c r="Q867" s="213" t="str">
        <f>IF($J867="","",VLOOKUP($J867,'Tong hop'!$B$10:$L$19999,11,0))</f>
        <v/>
      </c>
      <c r="R867" s="214"/>
      <c r="S867" s="214"/>
      <c r="T867" s="214"/>
      <c r="U867" s="214"/>
      <c r="V867" s="214"/>
      <c r="W867" s="214"/>
      <c r="X867" s="214"/>
      <c r="Y867" s="214"/>
      <c r="Z867" s="214"/>
    </row>
    <row r="868" ht="18.75" customHeight="1">
      <c r="A868" s="214"/>
      <c r="B868" s="306"/>
      <c r="C868" s="307"/>
      <c r="D868" s="307"/>
      <c r="E868" s="205" t="str">
        <f>IF($D868="","",VLOOKUP($D868,DMKH!$A$6:$D$20000,2,0))</f>
        <v/>
      </c>
      <c r="F868" s="205" t="str">
        <f>IF($D868="","",VLOOKUP($D868,DMKH!$A$6:$D$20000,3,0))</f>
        <v/>
      </c>
      <c r="G868" s="205" t="str">
        <f>IF($D868="","",VLOOKUP($D868,DMKH!$A$6:$D$20000,4,0))</f>
        <v/>
      </c>
      <c r="H868" s="308"/>
      <c r="I868" s="308"/>
      <c r="J868" s="214"/>
      <c r="K868" s="205" t="str">
        <f>IF($J868="","",VLOOKUP($J868,'Tong hop'!$B$10:$P$19999,2,0))</f>
        <v/>
      </c>
      <c r="L868" s="208" t="str">
        <f>IF($J868="","",VLOOKUP($J868,'Tong hop'!$B$10:$P$19999,3,0))</f>
        <v/>
      </c>
      <c r="M868" s="309"/>
      <c r="N868" s="210">
        <f t="shared" si="2"/>
        <v>0</v>
      </c>
      <c r="O868" s="211"/>
      <c r="P868" s="212" t="str">
        <f>IF($J868="","",VLOOKUP($J868,'Tong hop'!$B$10:$L$19999,10,0))</f>
        <v/>
      </c>
      <c r="Q868" s="213" t="str">
        <f>IF($J868="","",VLOOKUP($J868,'Tong hop'!$B$10:$L$19999,11,0))</f>
        <v/>
      </c>
      <c r="R868" s="214"/>
      <c r="S868" s="214"/>
      <c r="T868" s="214"/>
      <c r="U868" s="214"/>
      <c r="V868" s="214"/>
      <c r="W868" s="214"/>
      <c r="X868" s="214"/>
      <c r="Y868" s="214"/>
      <c r="Z868" s="214"/>
    </row>
    <row r="869" ht="18.75" customHeight="1">
      <c r="A869" s="214"/>
      <c r="B869" s="306"/>
      <c r="C869" s="307"/>
      <c r="D869" s="307"/>
      <c r="E869" s="205" t="str">
        <f>IF($D869="","",VLOOKUP($D869,DMKH!$A$6:$D$20000,2,0))</f>
        <v/>
      </c>
      <c r="F869" s="205" t="str">
        <f>IF($D869="","",VLOOKUP($D869,DMKH!$A$6:$D$20000,3,0))</f>
        <v/>
      </c>
      <c r="G869" s="205" t="str">
        <f>IF($D869="","",VLOOKUP($D869,DMKH!$A$6:$D$20000,4,0))</f>
        <v/>
      </c>
      <c r="H869" s="308"/>
      <c r="I869" s="308"/>
      <c r="J869" s="214"/>
      <c r="K869" s="205" t="str">
        <f>IF($J869="","",VLOOKUP($J869,'Tong hop'!$B$10:$P$19999,2,0))</f>
        <v/>
      </c>
      <c r="L869" s="208" t="str">
        <f>IF($J869="","",VLOOKUP($J869,'Tong hop'!$B$10:$P$19999,3,0))</f>
        <v/>
      </c>
      <c r="M869" s="309"/>
      <c r="N869" s="210">
        <f t="shared" si="2"/>
        <v>0</v>
      </c>
      <c r="O869" s="211"/>
      <c r="P869" s="212" t="str">
        <f>IF($J869="","",VLOOKUP($J869,'Tong hop'!$B$10:$L$19999,10,0))</f>
        <v/>
      </c>
      <c r="Q869" s="213" t="str">
        <f>IF($J869="","",VLOOKUP($J869,'Tong hop'!$B$10:$L$19999,11,0))</f>
        <v/>
      </c>
      <c r="R869" s="214"/>
      <c r="S869" s="214"/>
      <c r="T869" s="214"/>
      <c r="U869" s="214"/>
      <c r="V869" s="214"/>
      <c r="W869" s="214"/>
      <c r="X869" s="214"/>
      <c r="Y869" s="214"/>
      <c r="Z869" s="214"/>
    </row>
    <row r="870" ht="18.75" customHeight="1">
      <c r="A870" s="214"/>
      <c r="B870" s="306"/>
      <c r="C870" s="307"/>
      <c r="D870" s="307"/>
      <c r="E870" s="205" t="str">
        <f>IF($D870="","",VLOOKUP($D870,DMKH!$A$6:$D$20000,2,0))</f>
        <v/>
      </c>
      <c r="F870" s="205" t="str">
        <f>IF($D870="","",VLOOKUP($D870,DMKH!$A$6:$D$20000,3,0))</f>
        <v/>
      </c>
      <c r="G870" s="205" t="str">
        <f>IF($D870="","",VLOOKUP($D870,DMKH!$A$6:$D$20000,4,0))</f>
        <v/>
      </c>
      <c r="H870" s="308"/>
      <c r="I870" s="308"/>
      <c r="J870" s="214"/>
      <c r="K870" s="205" t="str">
        <f>IF($J870="","",VLOOKUP($J870,'Tong hop'!$B$10:$P$19999,2,0))</f>
        <v/>
      </c>
      <c r="L870" s="208" t="str">
        <f>IF($J870="","",VLOOKUP($J870,'Tong hop'!$B$10:$P$19999,3,0))</f>
        <v/>
      </c>
      <c r="M870" s="309"/>
      <c r="N870" s="210">
        <f t="shared" si="2"/>
        <v>0</v>
      </c>
      <c r="O870" s="211"/>
      <c r="P870" s="212" t="str">
        <f>IF($J870="","",VLOOKUP($J870,'Tong hop'!$B$10:$L$19999,10,0))</f>
        <v/>
      </c>
      <c r="Q870" s="213" t="str">
        <f>IF($J870="","",VLOOKUP($J870,'Tong hop'!$B$10:$L$19999,11,0))</f>
        <v/>
      </c>
      <c r="R870" s="214"/>
      <c r="S870" s="214"/>
      <c r="T870" s="214"/>
      <c r="U870" s="214"/>
      <c r="V870" s="214"/>
      <c r="W870" s="214"/>
      <c r="X870" s="214"/>
      <c r="Y870" s="214"/>
      <c r="Z870" s="214"/>
    </row>
    <row r="871" ht="18.75" customHeight="1">
      <c r="A871" s="214"/>
      <c r="B871" s="306"/>
      <c r="C871" s="307"/>
      <c r="D871" s="307"/>
      <c r="E871" s="205" t="str">
        <f>IF($D871="","",VLOOKUP($D871,DMKH!$A$6:$D$20000,2,0))</f>
        <v/>
      </c>
      <c r="F871" s="205" t="str">
        <f>IF($D871="","",VLOOKUP($D871,DMKH!$A$6:$D$20000,3,0))</f>
        <v/>
      </c>
      <c r="G871" s="205" t="str">
        <f>IF($D871="","",VLOOKUP($D871,DMKH!$A$6:$D$20000,4,0))</f>
        <v/>
      </c>
      <c r="H871" s="308"/>
      <c r="I871" s="308"/>
      <c r="J871" s="214"/>
      <c r="K871" s="205" t="str">
        <f>IF($J871="","",VLOOKUP($J871,'Tong hop'!$B$10:$P$19999,2,0))</f>
        <v/>
      </c>
      <c r="L871" s="208" t="str">
        <f>IF($J871="","",VLOOKUP($J871,'Tong hop'!$B$10:$P$19999,3,0))</f>
        <v/>
      </c>
      <c r="M871" s="309"/>
      <c r="N871" s="210">
        <f t="shared" si="2"/>
        <v>0</v>
      </c>
      <c r="O871" s="211"/>
      <c r="P871" s="212" t="str">
        <f>IF($J871="","",VLOOKUP($J871,'Tong hop'!$B$10:$L$19999,10,0))</f>
        <v/>
      </c>
      <c r="Q871" s="213" t="str">
        <f>IF($J871="","",VLOOKUP($J871,'Tong hop'!$B$10:$L$19999,11,0))</f>
        <v/>
      </c>
      <c r="R871" s="214"/>
      <c r="S871" s="214"/>
      <c r="T871" s="214"/>
      <c r="U871" s="214"/>
      <c r="V871" s="214"/>
      <c r="W871" s="214"/>
      <c r="X871" s="214"/>
      <c r="Y871" s="214"/>
      <c r="Z871" s="214"/>
    </row>
    <row r="872" ht="18.75" customHeight="1">
      <c r="A872" s="214"/>
      <c r="B872" s="306"/>
      <c r="C872" s="307"/>
      <c r="D872" s="307"/>
      <c r="E872" s="205" t="str">
        <f>IF($D872="","",VLOOKUP($D872,DMKH!$A$6:$D$20000,2,0))</f>
        <v/>
      </c>
      <c r="F872" s="205" t="str">
        <f>IF($D872="","",VLOOKUP($D872,DMKH!$A$6:$D$20000,3,0))</f>
        <v/>
      </c>
      <c r="G872" s="205" t="str">
        <f>IF($D872="","",VLOOKUP($D872,DMKH!$A$6:$D$20000,4,0))</f>
        <v/>
      </c>
      <c r="H872" s="308"/>
      <c r="I872" s="308"/>
      <c r="J872" s="214"/>
      <c r="K872" s="205" t="str">
        <f>IF($J872="","",VLOOKUP($J872,'Tong hop'!$B$10:$P$19999,2,0))</f>
        <v/>
      </c>
      <c r="L872" s="208" t="str">
        <f>IF($J872="","",VLOOKUP($J872,'Tong hop'!$B$10:$P$19999,3,0))</f>
        <v/>
      </c>
      <c r="M872" s="309"/>
      <c r="N872" s="210">
        <f t="shared" si="2"/>
        <v>0</v>
      </c>
      <c r="O872" s="211"/>
      <c r="P872" s="212" t="str">
        <f>IF($J872="","",VLOOKUP($J872,'Tong hop'!$B$10:$L$19999,10,0))</f>
        <v/>
      </c>
      <c r="Q872" s="213" t="str">
        <f>IF($J872="","",VLOOKUP($J872,'Tong hop'!$B$10:$L$19999,11,0))</f>
        <v/>
      </c>
      <c r="R872" s="214"/>
      <c r="S872" s="214"/>
      <c r="T872" s="214"/>
      <c r="U872" s="214"/>
      <c r="V872" s="214"/>
      <c r="W872" s="214"/>
      <c r="X872" s="214"/>
      <c r="Y872" s="214"/>
      <c r="Z872" s="214"/>
    </row>
    <row r="873" ht="18.75" customHeight="1">
      <c r="A873" s="214"/>
      <c r="B873" s="306"/>
      <c r="C873" s="307"/>
      <c r="D873" s="307"/>
      <c r="E873" s="205" t="str">
        <f>IF($D873="","",VLOOKUP($D873,DMKH!$A$6:$D$20000,2,0))</f>
        <v/>
      </c>
      <c r="F873" s="205" t="str">
        <f>IF($D873="","",VLOOKUP($D873,DMKH!$A$6:$D$20000,3,0))</f>
        <v/>
      </c>
      <c r="G873" s="205" t="str">
        <f>IF($D873="","",VLOOKUP($D873,DMKH!$A$6:$D$20000,4,0))</f>
        <v/>
      </c>
      <c r="H873" s="308"/>
      <c r="I873" s="308"/>
      <c r="J873" s="214"/>
      <c r="K873" s="205" t="str">
        <f>IF($J873="","",VLOOKUP($J873,'Tong hop'!$B$10:$P$19999,2,0))</f>
        <v/>
      </c>
      <c r="L873" s="208" t="str">
        <f>IF($J873="","",VLOOKUP($J873,'Tong hop'!$B$10:$P$19999,3,0))</f>
        <v/>
      </c>
      <c r="M873" s="309"/>
      <c r="N873" s="210">
        <f t="shared" si="2"/>
        <v>0</v>
      </c>
      <c r="O873" s="211"/>
      <c r="P873" s="212" t="str">
        <f>IF($J873="","",VLOOKUP($J873,'Tong hop'!$B$10:$L$19999,10,0))</f>
        <v/>
      </c>
      <c r="Q873" s="213" t="str">
        <f>IF($J873="","",VLOOKUP($J873,'Tong hop'!$B$10:$L$19999,11,0))</f>
        <v/>
      </c>
      <c r="R873" s="214"/>
      <c r="S873" s="214"/>
      <c r="T873" s="214"/>
      <c r="U873" s="214"/>
      <c r="V873" s="214"/>
      <c r="W873" s="214"/>
      <c r="X873" s="214"/>
      <c r="Y873" s="214"/>
      <c r="Z873" s="214"/>
    </row>
    <row r="874" ht="18.75" customHeight="1">
      <c r="A874" s="214"/>
      <c r="B874" s="306"/>
      <c r="C874" s="307"/>
      <c r="D874" s="307"/>
      <c r="E874" s="205" t="str">
        <f>IF($D874="","",VLOOKUP($D874,DMKH!$A$6:$D$20000,2,0))</f>
        <v/>
      </c>
      <c r="F874" s="205" t="str">
        <f>IF($D874="","",VLOOKUP($D874,DMKH!$A$6:$D$20000,3,0))</f>
        <v/>
      </c>
      <c r="G874" s="205" t="str">
        <f>IF($D874="","",VLOOKUP($D874,DMKH!$A$6:$D$20000,4,0))</f>
        <v/>
      </c>
      <c r="H874" s="308"/>
      <c r="I874" s="308"/>
      <c r="J874" s="214"/>
      <c r="K874" s="205" t="str">
        <f>IF($J874="","",VLOOKUP($J874,'Tong hop'!$B$10:$P$19999,2,0))</f>
        <v/>
      </c>
      <c r="L874" s="208" t="str">
        <f>IF($J874="","",VLOOKUP($J874,'Tong hop'!$B$10:$P$19999,3,0))</f>
        <v/>
      </c>
      <c r="M874" s="309"/>
      <c r="N874" s="210">
        <f t="shared" si="2"/>
        <v>0</v>
      </c>
      <c r="O874" s="211"/>
      <c r="P874" s="212" t="str">
        <f>IF($J874="","",VLOOKUP($J874,'Tong hop'!$B$10:$L$19999,10,0))</f>
        <v/>
      </c>
      <c r="Q874" s="213" t="str">
        <f>IF($J874="","",VLOOKUP($J874,'Tong hop'!$B$10:$L$19999,11,0))</f>
        <v/>
      </c>
      <c r="R874" s="214"/>
      <c r="S874" s="214"/>
      <c r="T874" s="214"/>
      <c r="U874" s="214"/>
      <c r="V874" s="214"/>
      <c r="W874" s="214"/>
      <c r="X874" s="214"/>
      <c r="Y874" s="214"/>
      <c r="Z874" s="214"/>
    </row>
    <row r="875" ht="18.75" customHeight="1">
      <c r="A875" s="214"/>
      <c r="B875" s="306"/>
      <c r="C875" s="307"/>
      <c r="D875" s="307"/>
      <c r="E875" s="205" t="str">
        <f>IF($D875="","",VLOOKUP($D875,DMKH!$A$6:$D$20000,2,0))</f>
        <v/>
      </c>
      <c r="F875" s="205" t="str">
        <f>IF($D875="","",VLOOKUP($D875,DMKH!$A$6:$D$20000,3,0))</f>
        <v/>
      </c>
      <c r="G875" s="205" t="str">
        <f>IF($D875="","",VLOOKUP($D875,DMKH!$A$6:$D$20000,4,0))</f>
        <v/>
      </c>
      <c r="H875" s="308"/>
      <c r="I875" s="308"/>
      <c r="J875" s="214"/>
      <c r="K875" s="205" t="str">
        <f>IF($J875="","",VLOOKUP($J875,'Tong hop'!$B$10:$P$19999,2,0))</f>
        <v/>
      </c>
      <c r="L875" s="208" t="str">
        <f>IF($J875="","",VLOOKUP($J875,'Tong hop'!$B$10:$P$19999,3,0))</f>
        <v/>
      </c>
      <c r="M875" s="309"/>
      <c r="N875" s="210">
        <f t="shared" si="2"/>
        <v>0</v>
      </c>
      <c r="O875" s="211"/>
      <c r="P875" s="212" t="str">
        <f>IF($J875="","",VLOOKUP($J875,'Tong hop'!$B$10:$L$19999,10,0))</f>
        <v/>
      </c>
      <c r="Q875" s="213" t="str">
        <f>IF($J875="","",VLOOKUP($J875,'Tong hop'!$B$10:$L$19999,11,0))</f>
        <v/>
      </c>
      <c r="R875" s="214"/>
      <c r="S875" s="214"/>
      <c r="T875" s="214"/>
      <c r="U875" s="214"/>
      <c r="V875" s="214"/>
      <c r="W875" s="214"/>
      <c r="X875" s="214"/>
      <c r="Y875" s="214"/>
      <c r="Z875" s="214"/>
    </row>
    <row r="876" ht="18.75" customHeight="1">
      <c r="A876" s="214"/>
      <c r="B876" s="306"/>
      <c r="C876" s="307"/>
      <c r="D876" s="307"/>
      <c r="E876" s="205" t="str">
        <f>IF($D876="","",VLOOKUP($D876,DMKH!$A$6:$D$20000,2,0))</f>
        <v/>
      </c>
      <c r="F876" s="205" t="str">
        <f>IF($D876="","",VLOOKUP($D876,DMKH!$A$6:$D$20000,3,0))</f>
        <v/>
      </c>
      <c r="G876" s="205" t="str">
        <f>IF($D876="","",VLOOKUP($D876,DMKH!$A$6:$D$20000,4,0))</f>
        <v/>
      </c>
      <c r="H876" s="308"/>
      <c r="I876" s="308"/>
      <c r="J876" s="214"/>
      <c r="K876" s="205" t="str">
        <f>IF($J876="","",VLOOKUP($J876,'Tong hop'!$B$10:$P$19999,2,0))</f>
        <v/>
      </c>
      <c r="L876" s="208" t="str">
        <f>IF($J876="","",VLOOKUP($J876,'Tong hop'!$B$10:$P$19999,3,0))</f>
        <v/>
      </c>
      <c r="M876" s="309"/>
      <c r="N876" s="210">
        <f t="shared" si="2"/>
        <v>0</v>
      </c>
      <c r="O876" s="211"/>
      <c r="P876" s="212" t="str">
        <f>IF($J876="","",VLOOKUP($J876,'Tong hop'!$B$10:$L$19999,10,0))</f>
        <v/>
      </c>
      <c r="Q876" s="213" t="str">
        <f>IF($J876="","",VLOOKUP($J876,'Tong hop'!$B$10:$L$19999,11,0))</f>
        <v/>
      </c>
      <c r="R876" s="214"/>
      <c r="S876" s="214"/>
      <c r="T876" s="214"/>
      <c r="U876" s="214"/>
      <c r="V876" s="214"/>
      <c r="W876" s="214"/>
      <c r="X876" s="214"/>
      <c r="Y876" s="214"/>
      <c r="Z876" s="214"/>
    </row>
    <row r="877" ht="18.75" customHeight="1">
      <c r="A877" s="214"/>
      <c r="B877" s="306"/>
      <c r="C877" s="307"/>
      <c r="D877" s="307"/>
      <c r="E877" s="205" t="str">
        <f>IF($D877="","",VLOOKUP($D877,DMKH!$A$6:$D$20000,2,0))</f>
        <v/>
      </c>
      <c r="F877" s="205" t="str">
        <f>IF($D877="","",VLOOKUP($D877,DMKH!$A$6:$D$20000,3,0))</f>
        <v/>
      </c>
      <c r="G877" s="205" t="str">
        <f>IF($D877="","",VLOOKUP($D877,DMKH!$A$6:$D$20000,4,0))</f>
        <v/>
      </c>
      <c r="H877" s="308"/>
      <c r="I877" s="308"/>
      <c r="J877" s="214"/>
      <c r="K877" s="205" t="str">
        <f>IF($J877="","",VLOOKUP($J877,'Tong hop'!$B$10:$P$19999,2,0))</f>
        <v/>
      </c>
      <c r="L877" s="208" t="str">
        <f>IF($J877="","",VLOOKUP($J877,'Tong hop'!$B$10:$P$19999,3,0))</f>
        <v/>
      </c>
      <c r="M877" s="309"/>
      <c r="N877" s="210">
        <f t="shared" si="2"/>
        <v>0</v>
      </c>
      <c r="O877" s="211"/>
      <c r="P877" s="212" t="str">
        <f>IF($J877="","",VLOOKUP($J877,'Tong hop'!$B$10:$L$19999,10,0))</f>
        <v/>
      </c>
      <c r="Q877" s="213" t="str">
        <f>IF($J877="","",VLOOKUP($J877,'Tong hop'!$B$10:$L$19999,11,0))</f>
        <v/>
      </c>
      <c r="R877" s="214"/>
      <c r="S877" s="214"/>
      <c r="T877" s="214"/>
      <c r="U877" s="214"/>
      <c r="V877" s="214"/>
      <c r="W877" s="214"/>
      <c r="X877" s="214"/>
      <c r="Y877" s="214"/>
      <c r="Z877" s="214"/>
    </row>
    <row r="878" ht="18.75" customHeight="1">
      <c r="A878" s="214"/>
      <c r="B878" s="306"/>
      <c r="C878" s="307"/>
      <c r="D878" s="307"/>
      <c r="E878" s="205" t="str">
        <f>IF($D878="","",VLOOKUP($D878,DMKH!$A$6:$D$20000,2,0))</f>
        <v/>
      </c>
      <c r="F878" s="205" t="str">
        <f>IF($D878="","",VLOOKUP($D878,DMKH!$A$6:$D$20000,3,0))</f>
        <v/>
      </c>
      <c r="G878" s="205" t="str">
        <f>IF($D878="","",VLOOKUP($D878,DMKH!$A$6:$D$20000,4,0))</f>
        <v/>
      </c>
      <c r="H878" s="308"/>
      <c r="I878" s="308"/>
      <c r="J878" s="214"/>
      <c r="K878" s="205" t="str">
        <f>IF($J878="","",VLOOKUP($J878,'Tong hop'!$B$10:$P$19999,2,0))</f>
        <v/>
      </c>
      <c r="L878" s="208" t="str">
        <f>IF($J878="","",VLOOKUP($J878,'Tong hop'!$B$10:$P$19999,3,0))</f>
        <v/>
      </c>
      <c r="M878" s="309"/>
      <c r="N878" s="210">
        <f t="shared" si="2"/>
        <v>0</v>
      </c>
      <c r="O878" s="211"/>
      <c r="P878" s="212" t="str">
        <f>IF($J878="","",VLOOKUP($J878,'Tong hop'!$B$10:$L$19999,10,0))</f>
        <v/>
      </c>
      <c r="Q878" s="213" t="str">
        <f>IF($J878="","",VLOOKUP($J878,'Tong hop'!$B$10:$L$19999,11,0))</f>
        <v/>
      </c>
      <c r="R878" s="214"/>
      <c r="S878" s="214"/>
      <c r="T878" s="214"/>
      <c r="U878" s="214"/>
      <c r="V878" s="214"/>
      <c r="W878" s="214"/>
      <c r="X878" s="214"/>
      <c r="Y878" s="214"/>
      <c r="Z878" s="214"/>
    </row>
    <row r="879" ht="18.75" customHeight="1">
      <c r="A879" s="214"/>
      <c r="B879" s="306"/>
      <c r="C879" s="307"/>
      <c r="D879" s="307"/>
      <c r="E879" s="205" t="str">
        <f>IF($D879="","",VLOOKUP($D879,DMKH!$A$6:$D$20000,2,0))</f>
        <v/>
      </c>
      <c r="F879" s="205" t="str">
        <f>IF($D879="","",VLOOKUP($D879,DMKH!$A$6:$D$20000,3,0))</f>
        <v/>
      </c>
      <c r="G879" s="205" t="str">
        <f>IF($D879="","",VLOOKUP($D879,DMKH!$A$6:$D$20000,4,0))</f>
        <v/>
      </c>
      <c r="H879" s="308"/>
      <c r="I879" s="308"/>
      <c r="J879" s="214"/>
      <c r="K879" s="205" t="str">
        <f>IF($J879="","",VLOOKUP($J879,'Tong hop'!$B$10:$P$19999,2,0))</f>
        <v/>
      </c>
      <c r="L879" s="208" t="str">
        <f>IF($J879="","",VLOOKUP($J879,'Tong hop'!$B$10:$P$19999,3,0))</f>
        <v/>
      </c>
      <c r="M879" s="309"/>
      <c r="N879" s="210">
        <f t="shared" si="2"/>
        <v>0</v>
      </c>
      <c r="O879" s="211"/>
      <c r="P879" s="212" t="str">
        <f>IF($J879="","",VLOOKUP($J879,'Tong hop'!$B$10:$L$19999,10,0))</f>
        <v/>
      </c>
      <c r="Q879" s="213" t="str">
        <f>IF($J879="","",VLOOKUP($J879,'Tong hop'!$B$10:$L$19999,11,0))</f>
        <v/>
      </c>
      <c r="R879" s="214"/>
      <c r="S879" s="214"/>
      <c r="T879" s="214"/>
      <c r="U879" s="214"/>
      <c r="V879" s="214"/>
      <c r="W879" s="214"/>
      <c r="X879" s="214"/>
      <c r="Y879" s="214"/>
      <c r="Z879" s="214"/>
    </row>
    <row r="880" ht="18.75" customHeight="1">
      <c r="A880" s="214"/>
      <c r="B880" s="306"/>
      <c r="C880" s="307"/>
      <c r="D880" s="307"/>
      <c r="E880" s="205" t="str">
        <f>IF($D880="","",VLOOKUP($D880,DMKH!$A$6:$D$20000,2,0))</f>
        <v/>
      </c>
      <c r="F880" s="205" t="str">
        <f>IF($D880="","",VLOOKUP($D880,DMKH!$A$6:$D$20000,3,0))</f>
        <v/>
      </c>
      <c r="G880" s="205" t="str">
        <f>IF($D880="","",VLOOKUP($D880,DMKH!$A$6:$D$20000,4,0))</f>
        <v/>
      </c>
      <c r="H880" s="308"/>
      <c r="I880" s="308"/>
      <c r="J880" s="214"/>
      <c r="K880" s="205" t="str">
        <f>IF($J880="","",VLOOKUP($J880,'Tong hop'!$B$10:$P$19999,2,0))</f>
        <v/>
      </c>
      <c r="L880" s="208" t="str">
        <f>IF($J880="","",VLOOKUP($J880,'Tong hop'!$B$10:$P$19999,3,0))</f>
        <v/>
      </c>
      <c r="M880" s="309"/>
      <c r="N880" s="210">
        <f t="shared" si="2"/>
        <v>0</v>
      </c>
      <c r="O880" s="211"/>
      <c r="P880" s="212" t="str">
        <f>IF($J880="","",VLOOKUP($J880,'Tong hop'!$B$10:$L$19999,10,0))</f>
        <v/>
      </c>
      <c r="Q880" s="213" t="str">
        <f>IF($J880="","",VLOOKUP($J880,'Tong hop'!$B$10:$L$19999,11,0))</f>
        <v/>
      </c>
      <c r="R880" s="214"/>
      <c r="S880" s="214"/>
      <c r="T880" s="214"/>
      <c r="U880" s="214"/>
      <c r="V880" s="214"/>
      <c r="W880" s="214"/>
      <c r="X880" s="214"/>
      <c r="Y880" s="214"/>
      <c r="Z880" s="214"/>
    </row>
    <row r="881" ht="18.75" customHeight="1">
      <c r="A881" s="214"/>
      <c r="B881" s="306"/>
      <c r="C881" s="307"/>
      <c r="D881" s="307"/>
      <c r="E881" s="205" t="str">
        <f>IF($D881="","",VLOOKUP($D881,DMKH!$A$6:$D$20000,2,0))</f>
        <v/>
      </c>
      <c r="F881" s="205" t="str">
        <f>IF($D881="","",VLOOKUP($D881,DMKH!$A$6:$D$20000,3,0))</f>
        <v/>
      </c>
      <c r="G881" s="205" t="str">
        <f>IF($D881="","",VLOOKUP($D881,DMKH!$A$6:$D$20000,4,0))</f>
        <v/>
      </c>
      <c r="H881" s="308"/>
      <c r="I881" s="308"/>
      <c r="J881" s="214"/>
      <c r="K881" s="205" t="str">
        <f>IF($J881="","",VLOOKUP($J881,'Tong hop'!$B$10:$P$19999,2,0))</f>
        <v/>
      </c>
      <c r="L881" s="208" t="str">
        <f>IF($J881="","",VLOOKUP($J881,'Tong hop'!$B$10:$P$19999,3,0))</f>
        <v/>
      </c>
      <c r="M881" s="309"/>
      <c r="N881" s="210">
        <f t="shared" si="2"/>
        <v>0</v>
      </c>
      <c r="O881" s="211"/>
      <c r="P881" s="212" t="str">
        <f>IF($J881="","",VLOOKUP($J881,'Tong hop'!$B$10:$L$19999,10,0))</f>
        <v/>
      </c>
      <c r="Q881" s="213" t="str">
        <f>IF($J881="","",VLOOKUP($J881,'Tong hop'!$B$10:$L$19999,11,0))</f>
        <v/>
      </c>
      <c r="R881" s="214"/>
      <c r="S881" s="214"/>
      <c r="T881" s="214"/>
      <c r="U881" s="214"/>
      <c r="V881" s="214"/>
      <c r="W881" s="214"/>
      <c r="X881" s="214"/>
      <c r="Y881" s="214"/>
      <c r="Z881" s="214"/>
    </row>
    <row r="882" ht="18.75" customHeight="1">
      <c r="A882" s="214"/>
      <c r="B882" s="306"/>
      <c r="C882" s="307"/>
      <c r="D882" s="307"/>
      <c r="E882" s="205" t="str">
        <f>IF($D882="","",VLOOKUP($D882,DMKH!$A$6:$D$20000,2,0))</f>
        <v/>
      </c>
      <c r="F882" s="205" t="str">
        <f>IF($D882="","",VLOOKUP($D882,DMKH!$A$6:$D$20000,3,0))</f>
        <v/>
      </c>
      <c r="G882" s="205" t="str">
        <f>IF($D882="","",VLOOKUP($D882,DMKH!$A$6:$D$20000,4,0))</f>
        <v/>
      </c>
      <c r="H882" s="308"/>
      <c r="I882" s="308"/>
      <c r="J882" s="214"/>
      <c r="K882" s="205" t="str">
        <f>IF($J882="","",VLOOKUP($J882,'Tong hop'!$B$10:$P$19999,2,0))</f>
        <v/>
      </c>
      <c r="L882" s="208" t="str">
        <f>IF($J882="","",VLOOKUP($J882,'Tong hop'!$B$10:$P$19999,3,0))</f>
        <v/>
      </c>
      <c r="M882" s="309"/>
      <c r="N882" s="210">
        <f t="shared" si="2"/>
        <v>0</v>
      </c>
      <c r="O882" s="211"/>
      <c r="P882" s="212" t="str">
        <f>IF($J882="","",VLOOKUP($J882,'Tong hop'!$B$10:$L$19999,10,0))</f>
        <v/>
      </c>
      <c r="Q882" s="213" t="str">
        <f>IF($J882="","",VLOOKUP($J882,'Tong hop'!$B$10:$L$19999,11,0))</f>
        <v/>
      </c>
      <c r="R882" s="214"/>
      <c r="S882" s="214"/>
      <c r="T882" s="214"/>
      <c r="U882" s="214"/>
      <c r="V882" s="214"/>
      <c r="W882" s="214"/>
      <c r="X882" s="214"/>
      <c r="Y882" s="214"/>
      <c r="Z882" s="214"/>
    </row>
    <row r="883" ht="18.75" customHeight="1">
      <c r="A883" s="214"/>
      <c r="B883" s="306"/>
      <c r="C883" s="307"/>
      <c r="D883" s="307"/>
      <c r="E883" s="205" t="str">
        <f>IF($D883="","",VLOOKUP($D883,DMKH!$A$6:$D$20000,2,0))</f>
        <v/>
      </c>
      <c r="F883" s="205" t="str">
        <f>IF($D883="","",VLOOKUP($D883,DMKH!$A$6:$D$20000,3,0))</f>
        <v/>
      </c>
      <c r="G883" s="205" t="str">
        <f>IF($D883="","",VLOOKUP($D883,DMKH!$A$6:$D$20000,4,0))</f>
        <v/>
      </c>
      <c r="H883" s="308"/>
      <c r="I883" s="308"/>
      <c r="J883" s="214"/>
      <c r="K883" s="205" t="str">
        <f>IF($J883="","",VLOOKUP($J883,'Tong hop'!$B$10:$P$19999,2,0))</f>
        <v/>
      </c>
      <c r="L883" s="208" t="str">
        <f>IF($J883="","",VLOOKUP($J883,'Tong hop'!$B$10:$P$19999,3,0))</f>
        <v/>
      </c>
      <c r="M883" s="309"/>
      <c r="N883" s="210">
        <f t="shared" si="2"/>
        <v>0</v>
      </c>
      <c r="O883" s="211"/>
      <c r="P883" s="212" t="str">
        <f>IF($J883="","",VLOOKUP($J883,'Tong hop'!$B$10:$L$19999,10,0))</f>
        <v/>
      </c>
      <c r="Q883" s="213" t="str">
        <f>IF($J883="","",VLOOKUP($J883,'Tong hop'!$B$10:$L$19999,11,0))</f>
        <v/>
      </c>
      <c r="R883" s="214"/>
      <c r="S883" s="214"/>
      <c r="T883" s="214"/>
      <c r="U883" s="214"/>
      <c r="V883" s="214"/>
      <c r="W883" s="214"/>
      <c r="X883" s="214"/>
      <c r="Y883" s="214"/>
      <c r="Z883" s="214"/>
    </row>
    <row r="884" ht="18.75" customHeight="1">
      <c r="A884" s="214"/>
      <c r="B884" s="306"/>
      <c r="C884" s="307"/>
      <c r="D884" s="307"/>
      <c r="E884" s="205" t="str">
        <f>IF($D884="","",VLOOKUP($D884,DMKH!$A$6:$D$20000,2,0))</f>
        <v/>
      </c>
      <c r="F884" s="205" t="str">
        <f>IF($D884="","",VLOOKUP($D884,DMKH!$A$6:$D$20000,3,0))</f>
        <v/>
      </c>
      <c r="G884" s="205" t="str">
        <f>IF($D884="","",VLOOKUP($D884,DMKH!$A$6:$D$20000,4,0))</f>
        <v/>
      </c>
      <c r="H884" s="308"/>
      <c r="I884" s="308"/>
      <c r="J884" s="214"/>
      <c r="K884" s="205" t="str">
        <f>IF($J884="","",VLOOKUP($J884,'Tong hop'!$B$10:$P$19999,2,0))</f>
        <v/>
      </c>
      <c r="L884" s="208" t="str">
        <f>IF($J884="","",VLOOKUP($J884,'Tong hop'!$B$10:$P$19999,3,0))</f>
        <v/>
      </c>
      <c r="M884" s="309"/>
      <c r="N884" s="210">
        <f t="shared" si="2"/>
        <v>0</v>
      </c>
      <c r="O884" s="211"/>
      <c r="P884" s="212" t="str">
        <f>IF($J884="","",VLOOKUP($J884,'Tong hop'!$B$10:$L$19999,10,0))</f>
        <v/>
      </c>
      <c r="Q884" s="213" t="str">
        <f>IF($J884="","",VLOOKUP($J884,'Tong hop'!$B$10:$L$19999,11,0))</f>
        <v/>
      </c>
      <c r="R884" s="214"/>
      <c r="S884" s="214"/>
      <c r="T884" s="214"/>
      <c r="U884" s="214"/>
      <c r="V884" s="214"/>
      <c r="W884" s="214"/>
      <c r="X884" s="214"/>
      <c r="Y884" s="214"/>
      <c r="Z884" s="214"/>
    </row>
    <row r="885" ht="18.75" customHeight="1">
      <c r="A885" s="214"/>
      <c r="B885" s="306"/>
      <c r="C885" s="307"/>
      <c r="D885" s="307"/>
      <c r="E885" s="205" t="str">
        <f>IF($D885="","",VLOOKUP($D885,DMKH!$A$6:$D$20000,2,0))</f>
        <v/>
      </c>
      <c r="F885" s="205" t="str">
        <f>IF($D885="","",VLOOKUP($D885,DMKH!$A$6:$D$20000,3,0))</f>
        <v/>
      </c>
      <c r="G885" s="205" t="str">
        <f>IF($D885="","",VLOOKUP($D885,DMKH!$A$6:$D$20000,4,0))</f>
        <v/>
      </c>
      <c r="H885" s="308"/>
      <c r="I885" s="308"/>
      <c r="J885" s="214"/>
      <c r="K885" s="205" t="str">
        <f>IF($J885="","",VLOOKUP($J885,'Tong hop'!$B$10:$P$19999,2,0))</f>
        <v/>
      </c>
      <c r="L885" s="208" t="str">
        <f>IF($J885="","",VLOOKUP($J885,'Tong hop'!$B$10:$P$19999,3,0))</f>
        <v/>
      </c>
      <c r="M885" s="309"/>
      <c r="N885" s="210">
        <f t="shared" si="2"/>
        <v>0</v>
      </c>
      <c r="O885" s="211"/>
      <c r="P885" s="212" t="str">
        <f>IF($J885="","",VLOOKUP($J885,'Tong hop'!$B$10:$L$19999,10,0))</f>
        <v/>
      </c>
      <c r="Q885" s="213" t="str">
        <f>IF($J885="","",VLOOKUP($J885,'Tong hop'!$B$10:$L$19999,11,0))</f>
        <v/>
      </c>
      <c r="R885" s="214"/>
      <c r="S885" s="214"/>
      <c r="T885" s="214"/>
      <c r="U885" s="214"/>
      <c r="V885" s="214"/>
      <c r="W885" s="214"/>
      <c r="X885" s="214"/>
      <c r="Y885" s="214"/>
      <c r="Z885" s="214"/>
    </row>
    <row r="886" ht="18.75" customHeight="1">
      <c r="A886" s="214"/>
      <c r="B886" s="306"/>
      <c r="C886" s="307"/>
      <c r="D886" s="307"/>
      <c r="E886" s="205" t="str">
        <f>IF($D886="","",VLOOKUP($D886,DMKH!$A$6:$D$20000,2,0))</f>
        <v/>
      </c>
      <c r="F886" s="205" t="str">
        <f>IF($D886="","",VLOOKUP($D886,DMKH!$A$6:$D$20000,3,0))</f>
        <v/>
      </c>
      <c r="G886" s="205" t="str">
        <f>IF($D886="","",VLOOKUP($D886,DMKH!$A$6:$D$20000,4,0))</f>
        <v/>
      </c>
      <c r="H886" s="308"/>
      <c r="I886" s="308"/>
      <c r="J886" s="214"/>
      <c r="K886" s="205" t="str">
        <f>IF($J886="","",VLOOKUP($J886,'Tong hop'!$B$10:$P$19999,2,0))</f>
        <v/>
      </c>
      <c r="L886" s="208" t="str">
        <f>IF($J886="","",VLOOKUP($J886,'Tong hop'!$B$10:$P$19999,3,0))</f>
        <v/>
      </c>
      <c r="M886" s="309"/>
      <c r="N886" s="210">
        <f t="shared" si="2"/>
        <v>0</v>
      </c>
      <c r="O886" s="211"/>
      <c r="P886" s="212" t="str">
        <f>IF($J886="","",VLOOKUP($J886,'Tong hop'!$B$10:$L$19999,10,0))</f>
        <v/>
      </c>
      <c r="Q886" s="213" t="str">
        <f>IF($J886="","",VLOOKUP($J886,'Tong hop'!$B$10:$L$19999,11,0))</f>
        <v/>
      </c>
      <c r="R886" s="214"/>
      <c r="S886" s="214"/>
      <c r="T886" s="214"/>
      <c r="U886" s="214"/>
      <c r="V886" s="214"/>
      <c r="W886" s="214"/>
      <c r="X886" s="214"/>
      <c r="Y886" s="214"/>
      <c r="Z886" s="214"/>
    </row>
    <row r="887" ht="18.75" customHeight="1">
      <c r="A887" s="214"/>
      <c r="B887" s="306"/>
      <c r="C887" s="307"/>
      <c r="D887" s="307"/>
      <c r="E887" s="205" t="str">
        <f>IF($D887="","",VLOOKUP($D887,DMKH!$A$6:$D$20000,2,0))</f>
        <v/>
      </c>
      <c r="F887" s="205" t="str">
        <f>IF($D887="","",VLOOKUP($D887,DMKH!$A$6:$D$20000,3,0))</f>
        <v/>
      </c>
      <c r="G887" s="205" t="str">
        <f>IF($D887="","",VLOOKUP($D887,DMKH!$A$6:$D$20000,4,0))</f>
        <v/>
      </c>
      <c r="H887" s="308"/>
      <c r="I887" s="308"/>
      <c r="J887" s="214"/>
      <c r="K887" s="205" t="str">
        <f>IF($J887="","",VLOOKUP($J887,'Tong hop'!$B$10:$P$19999,2,0))</f>
        <v/>
      </c>
      <c r="L887" s="208" t="str">
        <f>IF($J887="","",VLOOKUP($J887,'Tong hop'!$B$10:$P$19999,3,0))</f>
        <v/>
      </c>
      <c r="M887" s="309"/>
      <c r="N887" s="210">
        <f t="shared" si="2"/>
        <v>0</v>
      </c>
      <c r="O887" s="211"/>
      <c r="P887" s="212" t="str">
        <f>IF($J887="","",VLOOKUP($J887,'Tong hop'!$B$10:$L$19999,10,0))</f>
        <v/>
      </c>
      <c r="Q887" s="213" t="str">
        <f>IF($J887="","",VLOOKUP($J887,'Tong hop'!$B$10:$L$19999,11,0))</f>
        <v/>
      </c>
      <c r="R887" s="214"/>
      <c r="S887" s="214"/>
      <c r="T887" s="214"/>
      <c r="U887" s="214"/>
      <c r="V887" s="214"/>
      <c r="W887" s="214"/>
      <c r="X887" s="214"/>
      <c r="Y887" s="214"/>
      <c r="Z887" s="214"/>
    </row>
    <row r="888" ht="18.75" customHeight="1">
      <c r="A888" s="214"/>
      <c r="B888" s="306"/>
      <c r="C888" s="307"/>
      <c r="D888" s="307"/>
      <c r="E888" s="205" t="str">
        <f>IF($D888="","",VLOOKUP($D888,DMKH!$A$6:$D$20000,2,0))</f>
        <v/>
      </c>
      <c r="F888" s="205" t="str">
        <f>IF($D888="","",VLOOKUP($D888,DMKH!$A$6:$D$20000,3,0))</f>
        <v/>
      </c>
      <c r="G888" s="205" t="str">
        <f>IF($D888="","",VLOOKUP($D888,DMKH!$A$6:$D$20000,4,0))</f>
        <v/>
      </c>
      <c r="H888" s="308"/>
      <c r="I888" s="308"/>
      <c r="J888" s="214"/>
      <c r="K888" s="205" t="str">
        <f>IF($J888="","",VLOOKUP($J888,'Tong hop'!$B$10:$P$19999,2,0))</f>
        <v/>
      </c>
      <c r="L888" s="208" t="str">
        <f>IF($J888="","",VLOOKUP($J888,'Tong hop'!$B$10:$P$19999,3,0))</f>
        <v/>
      </c>
      <c r="M888" s="309"/>
      <c r="N888" s="210">
        <f t="shared" si="2"/>
        <v>0</v>
      </c>
      <c r="O888" s="211"/>
      <c r="P888" s="212" t="str">
        <f>IF($J888="","",VLOOKUP($J888,'Tong hop'!$B$10:$L$19999,10,0))</f>
        <v/>
      </c>
      <c r="Q888" s="213" t="str">
        <f>IF($J888="","",VLOOKUP($J888,'Tong hop'!$B$10:$L$19999,11,0))</f>
        <v/>
      </c>
      <c r="R888" s="214"/>
      <c r="S888" s="214"/>
      <c r="T888" s="214"/>
      <c r="U888" s="214"/>
      <c r="V888" s="214"/>
      <c r="W888" s="214"/>
      <c r="X888" s="214"/>
      <c r="Y888" s="214"/>
      <c r="Z888" s="214"/>
    </row>
    <row r="889" ht="18.75" customHeight="1">
      <c r="A889" s="214"/>
      <c r="B889" s="306"/>
      <c r="C889" s="307"/>
      <c r="D889" s="307"/>
      <c r="E889" s="205" t="str">
        <f>IF($D889="","",VLOOKUP($D889,DMKH!$A$6:$D$20000,2,0))</f>
        <v/>
      </c>
      <c r="F889" s="205" t="str">
        <f>IF($D889="","",VLOOKUP($D889,DMKH!$A$6:$D$20000,3,0))</f>
        <v/>
      </c>
      <c r="G889" s="205" t="str">
        <f>IF($D889="","",VLOOKUP($D889,DMKH!$A$6:$D$20000,4,0))</f>
        <v/>
      </c>
      <c r="H889" s="308"/>
      <c r="I889" s="308"/>
      <c r="J889" s="214"/>
      <c r="K889" s="205" t="str">
        <f>IF($J889="","",VLOOKUP($J889,'Tong hop'!$B$10:$P$19999,2,0))</f>
        <v/>
      </c>
      <c r="L889" s="208" t="str">
        <f>IF($J889="","",VLOOKUP($J889,'Tong hop'!$B$10:$P$19999,3,0))</f>
        <v/>
      </c>
      <c r="M889" s="309"/>
      <c r="N889" s="210">
        <f t="shared" si="2"/>
        <v>0</v>
      </c>
      <c r="O889" s="211"/>
      <c r="P889" s="212" t="str">
        <f>IF($J889="","",VLOOKUP($J889,'Tong hop'!$B$10:$L$19999,10,0))</f>
        <v/>
      </c>
      <c r="Q889" s="213" t="str">
        <f>IF($J889="","",VLOOKUP($J889,'Tong hop'!$B$10:$L$19999,11,0))</f>
        <v/>
      </c>
      <c r="R889" s="214"/>
      <c r="S889" s="214"/>
      <c r="T889" s="214"/>
      <c r="U889" s="214"/>
      <c r="V889" s="214"/>
      <c r="W889" s="214"/>
      <c r="X889" s="214"/>
      <c r="Y889" s="214"/>
      <c r="Z889" s="214"/>
    </row>
    <row r="890" ht="18.75" customHeight="1">
      <c r="A890" s="214"/>
      <c r="B890" s="306"/>
      <c r="C890" s="307"/>
      <c r="D890" s="307"/>
      <c r="E890" s="205" t="str">
        <f>IF($D890="","",VLOOKUP($D890,DMKH!$A$6:$D$20000,2,0))</f>
        <v/>
      </c>
      <c r="F890" s="205" t="str">
        <f>IF($D890="","",VLOOKUP($D890,DMKH!$A$6:$D$20000,3,0))</f>
        <v/>
      </c>
      <c r="G890" s="205" t="str">
        <f>IF($D890="","",VLOOKUP($D890,DMKH!$A$6:$D$20000,4,0))</f>
        <v/>
      </c>
      <c r="H890" s="308"/>
      <c r="I890" s="308"/>
      <c r="J890" s="214"/>
      <c r="K890" s="205" t="str">
        <f>IF($J890="","",VLOOKUP($J890,'Tong hop'!$B$10:$P$19999,2,0))</f>
        <v/>
      </c>
      <c r="L890" s="208" t="str">
        <f>IF($J890="","",VLOOKUP($J890,'Tong hop'!$B$10:$P$19999,3,0))</f>
        <v/>
      </c>
      <c r="M890" s="309"/>
      <c r="N890" s="210">
        <f t="shared" si="2"/>
        <v>0</v>
      </c>
      <c r="O890" s="211"/>
      <c r="P890" s="212" t="str">
        <f>IF($J890="","",VLOOKUP($J890,'Tong hop'!$B$10:$L$19999,10,0))</f>
        <v/>
      </c>
      <c r="Q890" s="213" t="str">
        <f>IF($J890="","",VLOOKUP($J890,'Tong hop'!$B$10:$L$19999,11,0))</f>
        <v/>
      </c>
      <c r="R890" s="214"/>
      <c r="S890" s="214"/>
      <c r="T890" s="214"/>
      <c r="U890" s="214"/>
      <c r="V890" s="214"/>
      <c r="W890" s="214"/>
      <c r="X890" s="214"/>
      <c r="Y890" s="214"/>
      <c r="Z890" s="214"/>
    </row>
    <row r="891" ht="18.75" customHeight="1">
      <c r="A891" s="214"/>
      <c r="B891" s="306"/>
      <c r="C891" s="307"/>
      <c r="D891" s="307"/>
      <c r="E891" s="205" t="str">
        <f>IF($D891="","",VLOOKUP($D891,DMKH!$A$6:$D$20000,2,0))</f>
        <v/>
      </c>
      <c r="F891" s="205" t="str">
        <f>IF($D891="","",VLOOKUP($D891,DMKH!$A$6:$D$20000,3,0))</f>
        <v/>
      </c>
      <c r="G891" s="205" t="str">
        <f>IF($D891="","",VLOOKUP($D891,DMKH!$A$6:$D$20000,4,0))</f>
        <v/>
      </c>
      <c r="H891" s="308"/>
      <c r="I891" s="308"/>
      <c r="J891" s="214"/>
      <c r="K891" s="205" t="str">
        <f>IF($J891="","",VLOOKUP($J891,'Tong hop'!$B$10:$P$19999,2,0))</f>
        <v/>
      </c>
      <c r="L891" s="208" t="str">
        <f>IF($J891="","",VLOOKUP($J891,'Tong hop'!$B$10:$P$19999,3,0))</f>
        <v/>
      </c>
      <c r="M891" s="309"/>
      <c r="N891" s="210">
        <f t="shared" si="2"/>
        <v>0</v>
      </c>
      <c r="O891" s="211"/>
      <c r="P891" s="212" t="str">
        <f>IF($J891="","",VLOOKUP($J891,'Tong hop'!$B$10:$L$19999,10,0))</f>
        <v/>
      </c>
      <c r="Q891" s="213" t="str">
        <f>IF($J891="","",VLOOKUP($J891,'Tong hop'!$B$10:$L$19999,11,0))</f>
        <v/>
      </c>
      <c r="R891" s="214"/>
      <c r="S891" s="214"/>
      <c r="T891" s="214"/>
      <c r="U891" s="214"/>
      <c r="V891" s="214"/>
      <c r="W891" s="214"/>
      <c r="X891" s="214"/>
      <c r="Y891" s="214"/>
      <c r="Z891" s="214"/>
    </row>
    <row r="892" ht="18.75" customHeight="1">
      <c r="A892" s="214"/>
      <c r="B892" s="306"/>
      <c r="C892" s="307"/>
      <c r="D892" s="307"/>
      <c r="E892" s="205" t="str">
        <f>IF($D892="","",VLOOKUP($D892,DMKH!$A$6:$D$20000,2,0))</f>
        <v/>
      </c>
      <c r="F892" s="205" t="str">
        <f>IF($D892="","",VLOOKUP($D892,DMKH!$A$6:$D$20000,3,0))</f>
        <v/>
      </c>
      <c r="G892" s="205" t="str">
        <f>IF($D892="","",VLOOKUP($D892,DMKH!$A$6:$D$20000,4,0))</f>
        <v/>
      </c>
      <c r="H892" s="308"/>
      <c r="I892" s="308"/>
      <c r="J892" s="214"/>
      <c r="K892" s="205" t="str">
        <f>IF($J892="","",VLOOKUP($J892,'Tong hop'!$B$10:$P$19999,2,0))</f>
        <v/>
      </c>
      <c r="L892" s="208" t="str">
        <f>IF($J892="","",VLOOKUP($J892,'Tong hop'!$B$10:$P$19999,3,0))</f>
        <v/>
      </c>
      <c r="M892" s="309"/>
      <c r="N892" s="210">
        <f t="shared" si="2"/>
        <v>0</v>
      </c>
      <c r="O892" s="211"/>
      <c r="P892" s="212" t="str">
        <f>IF($J892="","",VLOOKUP($J892,'Tong hop'!$B$10:$L$19999,10,0))</f>
        <v/>
      </c>
      <c r="Q892" s="213" t="str">
        <f>IF($J892="","",VLOOKUP($J892,'Tong hop'!$B$10:$L$19999,11,0))</f>
        <v/>
      </c>
      <c r="R892" s="214"/>
      <c r="S892" s="214"/>
      <c r="T892" s="214"/>
      <c r="U892" s="214"/>
      <c r="V892" s="214"/>
      <c r="W892" s="214"/>
      <c r="X892" s="214"/>
      <c r="Y892" s="214"/>
      <c r="Z892" s="214"/>
    </row>
    <row r="893" ht="18.75" customHeight="1">
      <c r="A893" s="214"/>
      <c r="B893" s="306"/>
      <c r="C893" s="307"/>
      <c r="D893" s="307"/>
      <c r="E893" s="205" t="str">
        <f>IF($D893="","",VLOOKUP($D893,DMKH!$A$6:$D$20000,2,0))</f>
        <v/>
      </c>
      <c r="F893" s="205" t="str">
        <f>IF($D893="","",VLOOKUP($D893,DMKH!$A$6:$D$20000,3,0))</f>
        <v/>
      </c>
      <c r="G893" s="205" t="str">
        <f>IF($D893="","",VLOOKUP($D893,DMKH!$A$6:$D$20000,4,0))</f>
        <v/>
      </c>
      <c r="H893" s="308"/>
      <c r="I893" s="308"/>
      <c r="J893" s="214"/>
      <c r="K893" s="205" t="str">
        <f>IF($J893="","",VLOOKUP($J893,'Tong hop'!$B$10:$P$19999,2,0))</f>
        <v/>
      </c>
      <c r="L893" s="208" t="str">
        <f>IF($J893="","",VLOOKUP($J893,'Tong hop'!$B$10:$P$19999,3,0))</f>
        <v/>
      </c>
      <c r="M893" s="309"/>
      <c r="N893" s="210">
        <f t="shared" si="2"/>
        <v>0</v>
      </c>
      <c r="O893" s="211"/>
      <c r="P893" s="212" t="str">
        <f>IF($J893="","",VLOOKUP($J893,'Tong hop'!$B$10:$L$19999,10,0))</f>
        <v/>
      </c>
      <c r="Q893" s="213" t="str">
        <f>IF($J893="","",VLOOKUP($J893,'Tong hop'!$B$10:$L$19999,11,0))</f>
        <v/>
      </c>
      <c r="R893" s="214"/>
      <c r="S893" s="214"/>
      <c r="T893" s="214"/>
      <c r="U893" s="214"/>
      <c r="V893" s="214"/>
      <c r="W893" s="214"/>
      <c r="X893" s="214"/>
      <c r="Y893" s="214"/>
      <c r="Z893" s="214"/>
    </row>
    <row r="894" ht="18.75" customHeight="1">
      <c r="A894" s="214"/>
      <c r="B894" s="306"/>
      <c r="C894" s="307"/>
      <c r="D894" s="307"/>
      <c r="E894" s="205" t="str">
        <f>IF($D894="","",VLOOKUP($D894,DMKH!$A$6:$D$20000,2,0))</f>
        <v/>
      </c>
      <c r="F894" s="205" t="str">
        <f>IF($D894="","",VLOOKUP($D894,DMKH!$A$6:$D$20000,3,0))</f>
        <v/>
      </c>
      <c r="G894" s="205" t="str">
        <f>IF($D894="","",VLOOKUP($D894,DMKH!$A$6:$D$20000,4,0))</f>
        <v/>
      </c>
      <c r="H894" s="308"/>
      <c r="I894" s="308"/>
      <c r="J894" s="214"/>
      <c r="K894" s="205" t="str">
        <f>IF($J894="","",VLOOKUP($J894,'Tong hop'!$B$10:$P$19999,2,0))</f>
        <v/>
      </c>
      <c r="L894" s="208" t="str">
        <f>IF($J894="","",VLOOKUP($J894,'Tong hop'!$B$10:$P$19999,3,0))</f>
        <v/>
      </c>
      <c r="M894" s="309"/>
      <c r="N894" s="210">
        <f t="shared" si="2"/>
        <v>0</v>
      </c>
      <c r="O894" s="211"/>
      <c r="P894" s="212" t="str">
        <f>IF($J894="","",VLOOKUP($J894,'Tong hop'!$B$10:$L$19999,10,0))</f>
        <v/>
      </c>
      <c r="Q894" s="213" t="str">
        <f>IF($J894="","",VLOOKUP($J894,'Tong hop'!$B$10:$L$19999,11,0))</f>
        <v/>
      </c>
      <c r="R894" s="214"/>
      <c r="S894" s="214"/>
      <c r="T894" s="214"/>
      <c r="U894" s="214"/>
      <c r="V894" s="214"/>
      <c r="W894" s="214"/>
      <c r="X894" s="214"/>
      <c r="Y894" s="214"/>
      <c r="Z894" s="214"/>
    </row>
    <row r="895" ht="18.75" customHeight="1">
      <c r="A895" s="214"/>
      <c r="B895" s="306"/>
      <c r="C895" s="307"/>
      <c r="D895" s="307"/>
      <c r="E895" s="205" t="str">
        <f>IF($D895="","",VLOOKUP($D895,DMKH!$A$6:$D$20000,2,0))</f>
        <v/>
      </c>
      <c r="F895" s="205" t="str">
        <f>IF($D895="","",VLOOKUP($D895,DMKH!$A$6:$D$20000,3,0))</f>
        <v/>
      </c>
      <c r="G895" s="205" t="str">
        <f>IF($D895="","",VLOOKUP($D895,DMKH!$A$6:$D$20000,4,0))</f>
        <v/>
      </c>
      <c r="H895" s="308"/>
      <c r="I895" s="308"/>
      <c r="J895" s="214"/>
      <c r="K895" s="205" t="str">
        <f>IF($J895="","",VLOOKUP($J895,'Tong hop'!$B$10:$P$19999,2,0))</f>
        <v/>
      </c>
      <c r="L895" s="208" t="str">
        <f>IF($J895="","",VLOOKUP($J895,'Tong hop'!$B$10:$P$19999,3,0))</f>
        <v/>
      </c>
      <c r="M895" s="309"/>
      <c r="N895" s="210">
        <f t="shared" si="2"/>
        <v>0</v>
      </c>
      <c r="O895" s="211"/>
      <c r="P895" s="212" t="str">
        <f>IF($J895="","",VLOOKUP($J895,'Tong hop'!$B$10:$L$19999,10,0))</f>
        <v/>
      </c>
      <c r="Q895" s="213" t="str">
        <f>IF($J895="","",VLOOKUP($J895,'Tong hop'!$B$10:$L$19999,11,0))</f>
        <v/>
      </c>
      <c r="R895" s="214"/>
      <c r="S895" s="214"/>
      <c r="T895" s="214"/>
      <c r="U895" s="214"/>
      <c r="V895" s="214"/>
      <c r="W895" s="214"/>
      <c r="X895" s="214"/>
      <c r="Y895" s="214"/>
      <c r="Z895" s="214"/>
    </row>
    <row r="896" ht="18.75" customHeight="1">
      <c r="A896" s="214"/>
      <c r="B896" s="306"/>
      <c r="C896" s="307"/>
      <c r="D896" s="307"/>
      <c r="E896" s="205" t="str">
        <f>IF($D896="","",VLOOKUP($D896,DMKH!$A$6:$D$20000,2,0))</f>
        <v/>
      </c>
      <c r="F896" s="205" t="str">
        <f>IF($D896="","",VLOOKUP($D896,DMKH!$A$6:$D$20000,3,0))</f>
        <v/>
      </c>
      <c r="G896" s="205" t="str">
        <f>IF($D896="","",VLOOKUP($D896,DMKH!$A$6:$D$20000,4,0))</f>
        <v/>
      </c>
      <c r="H896" s="308"/>
      <c r="I896" s="308"/>
      <c r="J896" s="214"/>
      <c r="K896" s="205" t="str">
        <f>IF($J896="","",VLOOKUP($J896,'Tong hop'!$B$10:$P$19999,2,0))</f>
        <v/>
      </c>
      <c r="L896" s="208" t="str">
        <f>IF($J896="","",VLOOKUP($J896,'Tong hop'!$B$10:$P$19999,3,0))</f>
        <v/>
      </c>
      <c r="M896" s="309"/>
      <c r="N896" s="210">
        <f t="shared" si="2"/>
        <v>0</v>
      </c>
      <c r="O896" s="211"/>
      <c r="P896" s="212" t="str">
        <f>IF($J896="","",VLOOKUP($J896,'Tong hop'!$B$10:$L$19999,10,0))</f>
        <v/>
      </c>
      <c r="Q896" s="213" t="str">
        <f>IF($J896="","",VLOOKUP($J896,'Tong hop'!$B$10:$L$19999,11,0))</f>
        <v/>
      </c>
      <c r="R896" s="214"/>
      <c r="S896" s="214"/>
      <c r="T896" s="214"/>
      <c r="U896" s="214"/>
      <c r="V896" s="214"/>
      <c r="W896" s="214"/>
      <c r="X896" s="214"/>
      <c r="Y896" s="214"/>
      <c r="Z896" s="214"/>
    </row>
    <row r="897" ht="18.75" customHeight="1">
      <c r="A897" s="214"/>
      <c r="B897" s="306"/>
      <c r="C897" s="307"/>
      <c r="D897" s="307"/>
      <c r="E897" s="205" t="str">
        <f>IF($D897="","",VLOOKUP($D897,DMKH!$A$6:$D$20000,2,0))</f>
        <v/>
      </c>
      <c r="F897" s="205" t="str">
        <f>IF($D897="","",VLOOKUP($D897,DMKH!$A$6:$D$20000,3,0))</f>
        <v/>
      </c>
      <c r="G897" s="205" t="str">
        <f>IF($D897="","",VLOOKUP($D897,DMKH!$A$6:$D$20000,4,0))</f>
        <v/>
      </c>
      <c r="H897" s="308"/>
      <c r="I897" s="308"/>
      <c r="J897" s="214"/>
      <c r="K897" s="205" t="str">
        <f>IF($J897="","",VLOOKUP($J897,'Tong hop'!$B$10:$P$19999,2,0))</f>
        <v/>
      </c>
      <c r="L897" s="208" t="str">
        <f>IF($J897="","",VLOOKUP($J897,'Tong hop'!$B$10:$P$19999,3,0))</f>
        <v/>
      </c>
      <c r="M897" s="309"/>
      <c r="N897" s="210">
        <f t="shared" si="2"/>
        <v>0</v>
      </c>
      <c r="O897" s="211"/>
      <c r="P897" s="212" t="str">
        <f>IF($J897="","",VLOOKUP($J897,'Tong hop'!$B$10:$L$19999,10,0))</f>
        <v/>
      </c>
      <c r="Q897" s="213" t="str">
        <f>IF($J897="","",VLOOKUP($J897,'Tong hop'!$B$10:$L$19999,11,0))</f>
        <v/>
      </c>
      <c r="R897" s="214"/>
      <c r="S897" s="214"/>
      <c r="T897" s="214"/>
      <c r="U897" s="214"/>
      <c r="V897" s="214"/>
      <c r="W897" s="214"/>
      <c r="X897" s="214"/>
      <c r="Y897" s="214"/>
      <c r="Z897" s="214"/>
    </row>
    <row r="898" ht="18.75" customHeight="1">
      <c r="A898" s="214"/>
      <c r="B898" s="306"/>
      <c r="C898" s="307"/>
      <c r="D898" s="307"/>
      <c r="E898" s="205" t="str">
        <f>IF($D898="","",VLOOKUP($D898,DMKH!$A$6:$D$20000,2,0))</f>
        <v/>
      </c>
      <c r="F898" s="205" t="str">
        <f>IF($D898="","",VLOOKUP($D898,DMKH!$A$6:$D$20000,3,0))</f>
        <v/>
      </c>
      <c r="G898" s="205" t="str">
        <f>IF($D898="","",VLOOKUP($D898,DMKH!$A$6:$D$20000,4,0))</f>
        <v/>
      </c>
      <c r="H898" s="308"/>
      <c r="I898" s="308"/>
      <c r="J898" s="214"/>
      <c r="K898" s="205" t="str">
        <f>IF($J898="","",VLOOKUP($J898,'Tong hop'!$B$10:$P$19999,2,0))</f>
        <v/>
      </c>
      <c r="L898" s="208" t="str">
        <f>IF($J898="","",VLOOKUP($J898,'Tong hop'!$B$10:$P$19999,3,0))</f>
        <v/>
      </c>
      <c r="M898" s="309"/>
      <c r="N898" s="210">
        <f t="shared" si="2"/>
        <v>0</v>
      </c>
      <c r="O898" s="211"/>
      <c r="P898" s="212" t="str">
        <f>IF($J898="","",VLOOKUP($J898,'Tong hop'!$B$10:$L$19999,10,0))</f>
        <v/>
      </c>
      <c r="Q898" s="213" t="str">
        <f>IF($J898="","",VLOOKUP($J898,'Tong hop'!$B$10:$L$19999,11,0))</f>
        <v/>
      </c>
      <c r="R898" s="214"/>
      <c r="S898" s="214"/>
      <c r="T898" s="214"/>
      <c r="U898" s="214"/>
      <c r="V898" s="214"/>
      <c r="W898" s="214"/>
      <c r="X898" s="214"/>
      <c r="Y898" s="214"/>
      <c r="Z898" s="214"/>
    </row>
    <row r="899" ht="18.75" customHeight="1">
      <c r="A899" s="214"/>
      <c r="B899" s="306"/>
      <c r="C899" s="307"/>
      <c r="D899" s="307"/>
      <c r="E899" s="205" t="str">
        <f>IF($D899="","",VLOOKUP($D899,DMKH!$A$6:$D$20000,2,0))</f>
        <v/>
      </c>
      <c r="F899" s="205" t="str">
        <f>IF($D899="","",VLOOKUP($D899,DMKH!$A$6:$D$20000,3,0))</f>
        <v/>
      </c>
      <c r="G899" s="205" t="str">
        <f>IF($D899="","",VLOOKUP($D899,DMKH!$A$6:$D$20000,4,0))</f>
        <v/>
      </c>
      <c r="H899" s="308"/>
      <c r="I899" s="308"/>
      <c r="J899" s="214"/>
      <c r="K899" s="205" t="str">
        <f>IF($J899="","",VLOOKUP($J899,'Tong hop'!$B$10:$P$19999,2,0))</f>
        <v/>
      </c>
      <c r="L899" s="208" t="str">
        <f>IF($J899="","",VLOOKUP($J899,'Tong hop'!$B$10:$P$19999,3,0))</f>
        <v/>
      </c>
      <c r="M899" s="309"/>
      <c r="N899" s="210">
        <f t="shared" si="2"/>
        <v>0</v>
      </c>
      <c r="O899" s="211"/>
      <c r="P899" s="212" t="str">
        <f>IF($J899="","",VLOOKUP($J899,'Tong hop'!$B$10:$L$19999,10,0))</f>
        <v/>
      </c>
      <c r="Q899" s="213" t="str">
        <f>IF($J899="","",VLOOKUP($J899,'Tong hop'!$B$10:$L$19999,11,0))</f>
        <v/>
      </c>
      <c r="R899" s="214"/>
      <c r="S899" s="214"/>
      <c r="T899" s="214"/>
      <c r="U899" s="214"/>
      <c r="V899" s="214"/>
      <c r="W899" s="214"/>
      <c r="X899" s="214"/>
      <c r="Y899" s="214"/>
      <c r="Z899" s="214"/>
    </row>
    <row r="900" ht="18.75" customHeight="1">
      <c r="A900" s="214"/>
      <c r="B900" s="306"/>
      <c r="C900" s="307"/>
      <c r="D900" s="307"/>
      <c r="E900" s="205" t="str">
        <f>IF($D900="","",VLOOKUP($D900,DMKH!$A$6:$D$20000,2,0))</f>
        <v/>
      </c>
      <c r="F900" s="205" t="str">
        <f>IF($D900="","",VLOOKUP($D900,DMKH!$A$6:$D$20000,3,0))</f>
        <v/>
      </c>
      <c r="G900" s="205" t="str">
        <f>IF($D900="","",VLOOKUP($D900,DMKH!$A$6:$D$20000,4,0))</f>
        <v/>
      </c>
      <c r="H900" s="308"/>
      <c r="I900" s="308"/>
      <c r="J900" s="214"/>
      <c r="K900" s="205" t="str">
        <f>IF($J900="","",VLOOKUP($J900,'Tong hop'!$B$10:$P$19999,2,0))</f>
        <v/>
      </c>
      <c r="L900" s="208" t="str">
        <f>IF($J900="","",VLOOKUP($J900,'Tong hop'!$B$10:$P$19999,3,0))</f>
        <v/>
      </c>
      <c r="M900" s="309"/>
      <c r="N900" s="210">
        <f t="shared" si="2"/>
        <v>0</v>
      </c>
      <c r="O900" s="211"/>
      <c r="P900" s="212" t="str">
        <f>IF($J900="","",VLOOKUP($J900,'Tong hop'!$B$10:$L$19999,10,0))</f>
        <v/>
      </c>
      <c r="Q900" s="213" t="str">
        <f>IF($J900="","",VLOOKUP($J900,'Tong hop'!$B$10:$L$19999,11,0))</f>
        <v/>
      </c>
      <c r="R900" s="214"/>
      <c r="S900" s="214"/>
      <c r="T900" s="214"/>
      <c r="U900" s="214"/>
      <c r="V900" s="214"/>
      <c r="W900" s="214"/>
      <c r="X900" s="214"/>
      <c r="Y900" s="214"/>
      <c r="Z900" s="214"/>
    </row>
    <row r="901" ht="18.75" customHeight="1">
      <c r="A901" s="214"/>
      <c r="B901" s="306"/>
      <c r="C901" s="307"/>
      <c r="D901" s="307"/>
      <c r="E901" s="205" t="str">
        <f>IF($D901="","",VLOOKUP($D901,DMKH!$A$6:$D$20000,2,0))</f>
        <v/>
      </c>
      <c r="F901" s="205" t="str">
        <f>IF($D901="","",VLOOKUP($D901,DMKH!$A$6:$D$20000,3,0))</f>
        <v/>
      </c>
      <c r="G901" s="205" t="str">
        <f>IF($D901="","",VLOOKUP($D901,DMKH!$A$6:$D$20000,4,0))</f>
        <v/>
      </c>
      <c r="H901" s="308"/>
      <c r="I901" s="308"/>
      <c r="J901" s="214"/>
      <c r="K901" s="205" t="str">
        <f>IF($J901="","",VLOOKUP($J901,'Tong hop'!$B$10:$P$19999,2,0))</f>
        <v/>
      </c>
      <c r="L901" s="208" t="str">
        <f>IF($J901="","",VLOOKUP($J901,'Tong hop'!$B$10:$P$19999,3,0))</f>
        <v/>
      </c>
      <c r="M901" s="309"/>
      <c r="N901" s="210">
        <f t="shared" si="2"/>
        <v>0</v>
      </c>
      <c r="O901" s="211"/>
      <c r="P901" s="212" t="str">
        <f>IF($J901="","",VLOOKUP($J901,'Tong hop'!$B$10:$L$19999,10,0))</f>
        <v/>
      </c>
      <c r="Q901" s="213" t="str">
        <f>IF($J901="","",VLOOKUP($J901,'Tong hop'!$B$10:$L$19999,11,0))</f>
        <v/>
      </c>
      <c r="R901" s="214"/>
      <c r="S901" s="214"/>
      <c r="T901" s="214"/>
      <c r="U901" s="214"/>
      <c r="V901" s="214"/>
      <c r="W901" s="214"/>
      <c r="X901" s="214"/>
      <c r="Y901" s="214"/>
      <c r="Z901" s="214"/>
    </row>
    <row r="902" ht="18.75" customHeight="1">
      <c r="A902" s="214"/>
      <c r="B902" s="306"/>
      <c r="C902" s="307"/>
      <c r="D902" s="307"/>
      <c r="E902" s="205" t="str">
        <f>IF($D902="","",VLOOKUP($D902,DMKH!$A$6:$D$20000,2,0))</f>
        <v/>
      </c>
      <c r="F902" s="205" t="str">
        <f>IF($D902="","",VLOOKUP($D902,DMKH!$A$6:$D$20000,3,0))</f>
        <v/>
      </c>
      <c r="G902" s="205" t="str">
        <f>IF($D902="","",VLOOKUP($D902,DMKH!$A$6:$D$20000,4,0))</f>
        <v/>
      </c>
      <c r="H902" s="308"/>
      <c r="I902" s="308"/>
      <c r="J902" s="214"/>
      <c r="K902" s="205" t="str">
        <f>IF($J902="","",VLOOKUP($J902,'Tong hop'!$B$10:$P$19999,2,0))</f>
        <v/>
      </c>
      <c r="L902" s="208" t="str">
        <f>IF($J902="","",VLOOKUP($J902,'Tong hop'!$B$10:$P$19999,3,0))</f>
        <v/>
      </c>
      <c r="M902" s="309"/>
      <c r="N902" s="210">
        <f t="shared" si="2"/>
        <v>0</v>
      </c>
      <c r="O902" s="211"/>
      <c r="P902" s="212" t="str">
        <f>IF($J902="","",VLOOKUP($J902,'Tong hop'!$B$10:$L$19999,10,0))</f>
        <v/>
      </c>
      <c r="Q902" s="213" t="str">
        <f>IF($J902="","",VLOOKUP($J902,'Tong hop'!$B$10:$L$19999,11,0))</f>
        <v/>
      </c>
      <c r="R902" s="214"/>
      <c r="S902" s="214"/>
      <c r="T902" s="214"/>
      <c r="U902" s="214"/>
      <c r="V902" s="214"/>
      <c r="W902" s="214"/>
      <c r="X902" s="214"/>
      <c r="Y902" s="214"/>
      <c r="Z902" s="214"/>
    </row>
    <row r="903" ht="18.75" customHeight="1">
      <c r="A903" s="214"/>
      <c r="B903" s="306"/>
      <c r="C903" s="307"/>
      <c r="D903" s="307"/>
      <c r="E903" s="205" t="str">
        <f>IF($D903="","",VLOOKUP($D903,DMKH!$A$6:$D$20000,2,0))</f>
        <v/>
      </c>
      <c r="F903" s="205" t="str">
        <f>IF($D903="","",VLOOKUP($D903,DMKH!$A$6:$D$20000,3,0))</f>
        <v/>
      </c>
      <c r="G903" s="205" t="str">
        <f>IF($D903="","",VLOOKUP($D903,DMKH!$A$6:$D$20000,4,0))</f>
        <v/>
      </c>
      <c r="H903" s="308"/>
      <c r="I903" s="308"/>
      <c r="J903" s="214"/>
      <c r="K903" s="205" t="str">
        <f>IF($J903="","",VLOOKUP($J903,'Tong hop'!$B$10:$P$19999,2,0))</f>
        <v/>
      </c>
      <c r="L903" s="208" t="str">
        <f>IF($J903="","",VLOOKUP($J903,'Tong hop'!$B$10:$P$19999,3,0))</f>
        <v/>
      </c>
      <c r="M903" s="309"/>
      <c r="N903" s="210">
        <f t="shared" si="2"/>
        <v>0</v>
      </c>
      <c r="O903" s="211"/>
      <c r="P903" s="212" t="str">
        <f>IF($J903="","",VLOOKUP($J903,'Tong hop'!$B$10:$L$19999,10,0))</f>
        <v/>
      </c>
      <c r="Q903" s="213" t="str">
        <f>IF($J903="","",VLOOKUP($J903,'Tong hop'!$B$10:$L$19999,11,0))</f>
        <v/>
      </c>
      <c r="R903" s="214"/>
      <c r="S903" s="214"/>
      <c r="T903" s="214"/>
      <c r="U903" s="214"/>
      <c r="V903" s="214"/>
      <c r="W903" s="214"/>
      <c r="X903" s="214"/>
      <c r="Y903" s="214"/>
      <c r="Z903" s="214"/>
    </row>
    <row r="904" ht="18.75" customHeight="1">
      <c r="A904" s="214"/>
      <c r="B904" s="306"/>
      <c r="C904" s="307"/>
      <c r="D904" s="307"/>
      <c r="E904" s="205" t="str">
        <f>IF($D904="","",VLOOKUP($D904,DMKH!$A$6:$D$20000,2,0))</f>
        <v/>
      </c>
      <c r="F904" s="205" t="str">
        <f>IF($D904="","",VLOOKUP($D904,DMKH!$A$6:$D$20000,3,0))</f>
        <v/>
      </c>
      <c r="G904" s="205" t="str">
        <f>IF($D904="","",VLOOKUP($D904,DMKH!$A$6:$D$20000,4,0))</f>
        <v/>
      </c>
      <c r="H904" s="308"/>
      <c r="I904" s="308"/>
      <c r="J904" s="214"/>
      <c r="K904" s="205" t="str">
        <f>IF($J904="","",VLOOKUP($J904,'Tong hop'!$B$10:$P$19999,2,0))</f>
        <v/>
      </c>
      <c r="L904" s="208" t="str">
        <f>IF($J904="","",VLOOKUP($J904,'Tong hop'!$B$10:$P$19999,3,0))</f>
        <v/>
      </c>
      <c r="M904" s="309"/>
      <c r="N904" s="210">
        <f t="shared" si="2"/>
        <v>0</v>
      </c>
      <c r="O904" s="211"/>
      <c r="P904" s="212" t="str">
        <f>IF($J904="","",VLOOKUP($J904,'Tong hop'!$B$10:$L$19999,10,0))</f>
        <v/>
      </c>
      <c r="Q904" s="213" t="str">
        <f>IF($J904="","",VLOOKUP($J904,'Tong hop'!$B$10:$L$19999,11,0))</f>
        <v/>
      </c>
      <c r="R904" s="214"/>
      <c r="S904" s="214"/>
      <c r="T904" s="214"/>
      <c r="U904" s="214"/>
      <c r="V904" s="214"/>
      <c r="W904" s="214"/>
      <c r="X904" s="214"/>
      <c r="Y904" s="214"/>
      <c r="Z904" s="214"/>
    </row>
    <row r="905" ht="18.75" customHeight="1">
      <c r="A905" s="214"/>
      <c r="B905" s="306"/>
      <c r="C905" s="307"/>
      <c r="D905" s="307"/>
      <c r="E905" s="205" t="str">
        <f>IF($D905="","",VLOOKUP($D905,DMKH!$A$6:$D$20000,2,0))</f>
        <v/>
      </c>
      <c r="F905" s="205" t="str">
        <f>IF($D905="","",VLOOKUP($D905,DMKH!$A$6:$D$20000,3,0))</f>
        <v/>
      </c>
      <c r="G905" s="205" t="str">
        <f>IF($D905="","",VLOOKUP($D905,DMKH!$A$6:$D$20000,4,0))</f>
        <v/>
      </c>
      <c r="H905" s="308"/>
      <c r="I905" s="308"/>
      <c r="J905" s="214"/>
      <c r="K905" s="205" t="str">
        <f>IF($J905="","",VLOOKUP($J905,'Tong hop'!$B$10:$P$19999,2,0))</f>
        <v/>
      </c>
      <c r="L905" s="208" t="str">
        <f>IF($J905="","",VLOOKUP($J905,'Tong hop'!$B$10:$P$19999,3,0))</f>
        <v/>
      </c>
      <c r="M905" s="309"/>
      <c r="N905" s="210">
        <f t="shared" si="2"/>
        <v>0</v>
      </c>
      <c r="O905" s="211"/>
      <c r="P905" s="212" t="str">
        <f>IF($J905="","",VLOOKUP($J905,'Tong hop'!$B$10:$L$19999,10,0))</f>
        <v/>
      </c>
      <c r="Q905" s="213" t="str">
        <f>IF($J905="","",VLOOKUP($J905,'Tong hop'!$B$10:$L$19999,11,0))</f>
        <v/>
      </c>
      <c r="R905" s="214"/>
      <c r="S905" s="214"/>
      <c r="T905" s="214"/>
      <c r="U905" s="214"/>
      <c r="V905" s="214"/>
      <c r="W905" s="214"/>
      <c r="X905" s="214"/>
      <c r="Y905" s="214"/>
      <c r="Z905" s="214"/>
    </row>
    <row r="906" ht="18.75" customHeight="1">
      <c r="A906" s="214"/>
      <c r="B906" s="306"/>
      <c r="C906" s="307"/>
      <c r="D906" s="307"/>
      <c r="E906" s="205" t="str">
        <f>IF($D906="","",VLOOKUP($D906,DMKH!$A$6:$D$20000,2,0))</f>
        <v/>
      </c>
      <c r="F906" s="205" t="str">
        <f>IF($D906="","",VLOOKUP($D906,DMKH!$A$6:$D$20000,3,0))</f>
        <v/>
      </c>
      <c r="G906" s="205" t="str">
        <f>IF($D906="","",VLOOKUP($D906,DMKH!$A$6:$D$20000,4,0))</f>
        <v/>
      </c>
      <c r="H906" s="308"/>
      <c r="I906" s="308"/>
      <c r="J906" s="214"/>
      <c r="K906" s="205" t="str">
        <f>IF($J906="","",VLOOKUP($J906,'Tong hop'!$B$10:$P$19999,2,0))</f>
        <v/>
      </c>
      <c r="L906" s="208" t="str">
        <f>IF($J906="","",VLOOKUP($J906,'Tong hop'!$B$10:$P$19999,3,0))</f>
        <v/>
      </c>
      <c r="M906" s="309"/>
      <c r="N906" s="210">
        <f t="shared" si="2"/>
        <v>0</v>
      </c>
      <c r="O906" s="211"/>
      <c r="P906" s="212" t="str">
        <f>IF($J906="","",VLOOKUP($J906,'Tong hop'!$B$10:$L$19999,10,0))</f>
        <v/>
      </c>
      <c r="Q906" s="213" t="str">
        <f>IF($J906="","",VLOOKUP($J906,'Tong hop'!$B$10:$L$19999,11,0))</f>
        <v/>
      </c>
      <c r="R906" s="214"/>
      <c r="S906" s="214"/>
      <c r="T906" s="214"/>
      <c r="U906" s="214"/>
      <c r="V906" s="214"/>
      <c r="W906" s="214"/>
      <c r="X906" s="214"/>
      <c r="Y906" s="214"/>
      <c r="Z906" s="214"/>
    </row>
    <row r="907" ht="18.75" customHeight="1">
      <c r="A907" s="214"/>
      <c r="B907" s="306"/>
      <c r="C907" s="307"/>
      <c r="D907" s="307"/>
      <c r="E907" s="205" t="str">
        <f>IF($D907="","",VLOOKUP($D907,DMKH!$A$6:$D$20000,2,0))</f>
        <v/>
      </c>
      <c r="F907" s="205" t="str">
        <f>IF($D907="","",VLOOKUP($D907,DMKH!$A$6:$D$20000,3,0))</f>
        <v/>
      </c>
      <c r="G907" s="205" t="str">
        <f>IF($D907="","",VLOOKUP($D907,DMKH!$A$6:$D$20000,4,0))</f>
        <v/>
      </c>
      <c r="H907" s="308"/>
      <c r="I907" s="308"/>
      <c r="J907" s="214"/>
      <c r="K907" s="205" t="str">
        <f>IF($J907="","",VLOOKUP($J907,'Tong hop'!$B$10:$P$19999,2,0))</f>
        <v/>
      </c>
      <c r="L907" s="208" t="str">
        <f>IF($J907="","",VLOOKUP($J907,'Tong hop'!$B$10:$P$19999,3,0))</f>
        <v/>
      </c>
      <c r="M907" s="309"/>
      <c r="N907" s="210">
        <f t="shared" si="2"/>
        <v>0</v>
      </c>
      <c r="O907" s="211"/>
      <c r="P907" s="212" t="str">
        <f>IF($J907="","",VLOOKUP($J907,'Tong hop'!$B$10:$L$19999,10,0))</f>
        <v/>
      </c>
      <c r="Q907" s="213" t="str">
        <f>IF($J907="","",VLOOKUP($J907,'Tong hop'!$B$10:$L$19999,11,0))</f>
        <v/>
      </c>
      <c r="R907" s="214"/>
      <c r="S907" s="214"/>
      <c r="T907" s="214"/>
      <c r="U907" s="214"/>
      <c r="V907" s="214"/>
      <c r="W907" s="214"/>
      <c r="X907" s="214"/>
      <c r="Y907" s="214"/>
      <c r="Z907" s="214"/>
    </row>
    <row r="908" ht="18.75" customHeight="1">
      <c r="A908" s="214"/>
      <c r="B908" s="306"/>
      <c r="C908" s="307"/>
      <c r="D908" s="307"/>
      <c r="E908" s="205" t="str">
        <f>IF($D908="","",VLOOKUP($D908,DMKH!$A$6:$D$20000,2,0))</f>
        <v/>
      </c>
      <c r="F908" s="205" t="str">
        <f>IF($D908="","",VLOOKUP($D908,DMKH!$A$6:$D$20000,3,0))</f>
        <v/>
      </c>
      <c r="G908" s="205" t="str">
        <f>IF($D908="","",VLOOKUP($D908,DMKH!$A$6:$D$20000,4,0))</f>
        <v/>
      </c>
      <c r="H908" s="308"/>
      <c r="I908" s="308"/>
      <c r="J908" s="214"/>
      <c r="K908" s="205" t="str">
        <f>IF($J908="","",VLOOKUP($J908,'Tong hop'!$B$10:$P$19999,2,0))</f>
        <v/>
      </c>
      <c r="L908" s="208" t="str">
        <f>IF($J908="","",VLOOKUP($J908,'Tong hop'!$B$10:$P$19999,3,0))</f>
        <v/>
      </c>
      <c r="M908" s="309"/>
      <c r="N908" s="210">
        <f t="shared" si="2"/>
        <v>0</v>
      </c>
      <c r="O908" s="211"/>
      <c r="P908" s="212" t="str">
        <f>IF($J908="","",VLOOKUP($J908,'Tong hop'!$B$10:$L$19999,10,0))</f>
        <v/>
      </c>
      <c r="Q908" s="213" t="str">
        <f>IF($J908="","",VLOOKUP($J908,'Tong hop'!$B$10:$L$19999,11,0))</f>
        <v/>
      </c>
      <c r="R908" s="214"/>
      <c r="S908" s="214"/>
      <c r="T908" s="214"/>
      <c r="U908" s="214"/>
      <c r="V908" s="214"/>
      <c r="W908" s="214"/>
      <c r="X908" s="214"/>
      <c r="Y908" s="214"/>
      <c r="Z908" s="214"/>
    </row>
    <row r="909" ht="18.75" customHeight="1">
      <c r="A909" s="214"/>
      <c r="B909" s="306"/>
      <c r="C909" s="307"/>
      <c r="D909" s="307"/>
      <c r="E909" s="205" t="str">
        <f>IF($D909="","",VLOOKUP($D909,DMKH!$A$6:$D$20000,2,0))</f>
        <v/>
      </c>
      <c r="F909" s="205" t="str">
        <f>IF($D909="","",VLOOKUP($D909,DMKH!$A$6:$D$20000,3,0))</f>
        <v/>
      </c>
      <c r="G909" s="205" t="str">
        <f>IF($D909="","",VLOOKUP($D909,DMKH!$A$6:$D$20000,4,0))</f>
        <v/>
      </c>
      <c r="H909" s="308"/>
      <c r="I909" s="308"/>
      <c r="J909" s="214"/>
      <c r="K909" s="205" t="str">
        <f>IF($J909="","",VLOOKUP($J909,'Tong hop'!$B$10:$P$19999,2,0))</f>
        <v/>
      </c>
      <c r="L909" s="208" t="str">
        <f>IF($J909="","",VLOOKUP($J909,'Tong hop'!$B$10:$P$19999,3,0))</f>
        <v/>
      </c>
      <c r="M909" s="309"/>
      <c r="N909" s="210">
        <f t="shared" si="2"/>
        <v>0</v>
      </c>
      <c r="O909" s="211"/>
      <c r="P909" s="212" t="str">
        <f>IF($J909="","",VLOOKUP($J909,'Tong hop'!$B$10:$L$19999,10,0))</f>
        <v/>
      </c>
      <c r="Q909" s="213" t="str">
        <f>IF($J909="","",VLOOKUP($J909,'Tong hop'!$B$10:$L$19999,11,0))</f>
        <v/>
      </c>
      <c r="R909" s="214"/>
      <c r="S909" s="214"/>
      <c r="T909" s="214"/>
      <c r="U909" s="214"/>
      <c r="V909" s="214"/>
      <c r="W909" s="214"/>
      <c r="X909" s="214"/>
      <c r="Y909" s="214"/>
      <c r="Z909" s="214"/>
    </row>
    <row r="910" ht="18.75" customHeight="1">
      <c r="A910" s="214"/>
      <c r="B910" s="306"/>
      <c r="C910" s="307"/>
      <c r="D910" s="307"/>
      <c r="E910" s="205" t="str">
        <f>IF($D910="","",VLOOKUP($D910,DMKH!$A$6:$D$20000,2,0))</f>
        <v/>
      </c>
      <c r="F910" s="205" t="str">
        <f>IF($D910="","",VLOOKUP($D910,DMKH!$A$6:$D$20000,3,0))</f>
        <v/>
      </c>
      <c r="G910" s="205" t="str">
        <f>IF($D910="","",VLOOKUP($D910,DMKH!$A$6:$D$20000,4,0))</f>
        <v/>
      </c>
      <c r="H910" s="308"/>
      <c r="I910" s="308"/>
      <c r="J910" s="214"/>
      <c r="K910" s="205" t="str">
        <f>IF($J910="","",VLOOKUP($J910,'Tong hop'!$B$10:$P$19999,2,0))</f>
        <v/>
      </c>
      <c r="L910" s="208" t="str">
        <f>IF($J910="","",VLOOKUP($J910,'Tong hop'!$B$10:$P$19999,3,0))</f>
        <v/>
      </c>
      <c r="M910" s="309"/>
      <c r="N910" s="210">
        <f t="shared" si="2"/>
        <v>0</v>
      </c>
      <c r="O910" s="211"/>
      <c r="P910" s="212" t="str">
        <f>IF($J910="","",VLOOKUP($J910,'Tong hop'!$B$10:$L$19999,10,0))</f>
        <v/>
      </c>
      <c r="Q910" s="213" t="str">
        <f>IF($J910="","",VLOOKUP($J910,'Tong hop'!$B$10:$L$19999,11,0))</f>
        <v/>
      </c>
      <c r="R910" s="214"/>
      <c r="S910" s="214"/>
      <c r="T910" s="214"/>
      <c r="U910" s="214"/>
      <c r="V910" s="214"/>
      <c r="W910" s="214"/>
      <c r="X910" s="214"/>
      <c r="Y910" s="214"/>
      <c r="Z910" s="214"/>
    </row>
    <row r="911" ht="18.75" customHeight="1">
      <c r="A911" s="214"/>
      <c r="B911" s="306"/>
      <c r="C911" s="307"/>
      <c r="D911" s="307"/>
      <c r="E911" s="205" t="str">
        <f>IF($D911="","",VLOOKUP($D911,DMKH!$A$6:$D$20000,2,0))</f>
        <v/>
      </c>
      <c r="F911" s="205" t="str">
        <f>IF($D911="","",VLOOKUP($D911,DMKH!$A$6:$D$20000,3,0))</f>
        <v/>
      </c>
      <c r="G911" s="205" t="str">
        <f>IF($D911="","",VLOOKUP($D911,DMKH!$A$6:$D$20000,4,0))</f>
        <v/>
      </c>
      <c r="H911" s="308"/>
      <c r="I911" s="308"/>
      <c r="J911" s="214"/>
      <c r="K911" s="205" t="str">
        <f>IF($J911="","",VLOOKUP($J911,'Tong hop'!$B$10:$P$19999,2,0))</f>
        <v/>
      </c>
      <c r="L911" s="208" t="str">
        <f>IF($J911="","",VLOOKUP($J911,'Tong hop'!$B$10:$P$19999,3,0))</f>
        <v/>
      </c>
      <c r="M911" s="309"/>
      <c r="N911" s="210">
        <f t="shared" si="2"/>
        <v>0</v>
      </c>
      <c r="O911" s="211"/>
      <c r="P911" s="212" t="str">
        <f>IF($J911="","",VLOOKUP($J911,'Tong hop'!$B$10:$L$19999,10,0))</f>
        <v/>
      </c>
      <c r="Q911" s="213" t="str">
        <f>IF($J911="","",VLOOKUP($J911,'Tong hop'!$B$10:$L$19999,11,0))</f>
        <v/>
      </c>
      <c r="R911" s="214"/>
      <c r="S911" s="214"/>
      <c r="T911" s="214"/>
      <c r="U911" s="214"/>
      <c r="V911" s="214"/>
      <c r="W911" s="214"/>
      <c r="X911" s="214"/>
      <c r="Y911" s="214"/>
      <c r="Z911" s="214"/>
    </row>
    <row r="912" ht="18.75" customHeight="1">
      <c r="A912" s="214"/>
      <c r="B912" s="306"/>
      <c r="C912" s="307"/>
      <c r="D912" s="307"/>
      <c r="E912" s="205" t="str">
        <f>IF($D912="","",VLOOKUP($D912,DMKH!$A$6:$D$20000,2,0))</f>
        <v/>
      </c>
      <c r="F912" s="205" t="str">
        <f>IF($D912="","",VLOOKUP($D912,DMKH!$A$6:$D$20000,3,0))</f>
        <v/>
      </c>
      <c r="G912" s="205" t="str">
        <f>IF($D912="","",VLOOKUP($D912,DMKH!$A$6:$D$20000,4,0))</f>
        <v/>
      </c>
      <c r="H912" s="308"/>
      <c r="I912" s="308"/>
      <c r="J912" s="214"/>
      <c r="K912" s="205" t="str">
        <f>IF($J912="","",VLOOKUP($J912,'Tong hop'!$B$10:$P$19999,2,0))</f>
        <v/>
      </c>
      <c r="L912" s="208" t="str">
        <f>IF($J912="","",VLOOKUP($J912,'Tong hop'!$B$10:$P$19999,3,0))</f>
        <v/>
      </c>
      <c r="M912" s="309"/>
      <c r="N912" s="210">
        <f t="shared" si="2"/>
        <v>0</v>
      </c>
      <c r="O912" s="211"/>
      <c r="P912" s="212" t="str">
        <f>IF($J912="","",VLOOKUP($J912,'Tong hop'!$B$10:$L$19999,10,0))</f>
        <v/>
      </c>
      <c r="Q912" s="213" t="str">
        <f>IF($J912="","",VLOOKUP($J912,'Tong hop'!$B$10:$L$19999,11,0))</f>
        <v/>
      </c>
      <c r="R912" s="214"/>
      <c r="S912" s="214"/>
      <c r="T912" s="214"/>
      <c r="U912" s="214"/>
      <c r="V912" s="214"/>
      <c r="W912" s="214"/>
      <c r="X912" s="214"/>
      <c r="Y912" s="214"/>
      <c r="Z912" s="214"/>
    </row>
    <row r="913" ht="18.75" customHeight="1">
      <c r="A913" s="214"/>
      <c r="B913" s="306"/>
      <c r="C913" s="307"/>
      <c r="D913" s="307"/>
      <c r="E913" s="205" t="str">
        <f>IF($D913="","",VLOOKUP($D913,DMKH!$A$6:$D$20000,2,0))</f>
        <v/>
      </c>
      <c r="F913" s="205" t="str">
        <f>IF($D913="","",VLOOKUP($D913,DMKH!$A$6:$D$20000,3,0))</f>
        <v/>
      </c>
      <c r="G913" s="205" t="str">
        <f>IF($D913="","",VLOOKUP($D913,DMKH!$A$6:$D$20000,4,0))</f>
        <v/>
      </c>
      <c r="H913" s="308"/>
      <c r="I913" s="308"/>
      <c r="J913" s="214"/>
      <c r="K913" s="205" t="str">
        <f>IF($J913="","",VLOOKUP($J913,'Tong hop'!$B$10:$P$19999,2,0))</f>
        <v/>
      </c>
      <c r="L913" s="208" t="str">
        <f>IF($J913="","",VLOOKUP($J913,'Tong hop'!$B$10:$P$19999,3,0))</f>
        <v/>
      </c>
      <c r="M913" s="309"/>
      <c r="N913" s="210">
        <f t="shared" si="2"/>
        <v>0</v>
      </c>
      <c r="O913" s="211"/>
      <c r="P913" s="212" t="str">
        <f>IF($J913="","",VLOOKUP($J913,'Tong hop'!$B$10:$L$19999,10,0))</f>
        <v/>
      </c>
      <c r="Q913" s="213" t="str">
        <f>IF($J913="","",VLOOKUP($J913,'Tong hop'!$B$10:$L$19999,11,0))</f>
        <v/>
      </c>
      <c r="R913" s="214"/>
      <c r="S913" s="214"/>
      <c r="T913" s="214"/>
      <c r="U913" s="214"/>
      <c r="V913" s="214"/>
      <c r="W913" s="214"/>
      <c r="X913" s="214"/>
      <c r="Y913" s="214"/>
      <c r="Z913" s="214"/>
    </row>
    <row r="914" ht="18.75" customHeight="1">
      <c r="A914" s="214"/>
      <c r="B914" s="306"/>
      <c r="C914" s="307"/>
      <c r="D914" s="307"/>
      <c r="E914" s="205" t="str">
        <f>IF($D914="","",VLOOKUP($D914,DMKH!$A$6:$D$20000,2,0))</f>
        <v/>
      </c>
      <c r="F914" s="205" t="str">
        <f>IF($D914="","",VLOOKUP($D914,DMKH!$A$6:$D$20000,3,0))</f>
        <v/>
      </c>
      <c r="G914" s="205" t="str">
        <f>IF($D914="","",VLOOKUP($D914,DMKH!$A$6:$D$20000,4,0))</f>
        <v/>
      </c>
      <c r="H914" s="308"/>
      <c r="I914" s="308"/>
      <c r="J914" s="214"/>
      <c r="K914" s="205" t="str">
        <f>IF($J914="","",VLOOKUP($J914,'Tong hop'!$B$10:$P$19999,2,0))</f>
        <v/>
      </c>
      <c r="L914" s="208" t="str">
        <f>IF($J914="","",VLOOKUP($J914,'Tong hop'!$B$10:$P$19999,3,0))</f>
        <v/>
      </c>
      <c r="M914" s="309"/>
      <c r="N914" s="210">
        <f t="shared" si="2"/>
        <v>0</v>
      </c>
      <c r="O914" s="211"/>
      <c r="P914" s="212" t="str">
        <f>IF($J914="","",VLOOKUP($J914,'Tong hop'!$B$10:$L$19999,10,0))</f>
        <v/>
      </c>
      <c r="Q914" s="213" t="str">
        <f>IF($J914="","",VLOOKUP($J914,'Tong hop'!$B$10:$L$19999,11,0))</f>
        <v/>
      </c>
      <c r="R914" s="214"/>
      <c r="S914" s="214"/>
      <c r="T914" s="214"/>
      <c r="U914" s="214"/>
      <c r="V914" s="214"/>
      <c r="W914" s="214"/>
      <c r="X914" s="214"/>
      <c r="Y914" s="214"/>
      <c r="Z914" s="214"/>
    </row>
    <row r="915" ht="18.75" customHeight="1">
      <c r="A915" s="214"/>
      <c r="B915" s="306"/>
      <c r="C915" s="307"/>
      <c r="D915" s="307"/>
      <c r="E915" s="205" t="str">
        <f>IF($D915="","",VLOOKUP($D915,DMKH!$A$6:$D$20000,2,0))</f>
        <v/>
      </c>
      <c r="F915" s="205" t="str">
        <f>IF($D915="","",VLOOKUP($D915,DMKH!$A$6:$D$20000,3,0))</f>
        <v/>
      </c>
      <c r="G915" s="205" t="str">
        <f>IF($D915="","",VLOOKUP($D915,DMKH!$A$6:$D$20000,4,0))</f>
        <v/>
      </c>
      <c r="H915" s="308"/>
      <c r="I915" s="308"/>
      <c r="J915" s="214"/>
      <c r="K915" s="205" t="str">
        <f>IF($J915="","",VLOOKUP($J915,'Tong hop'!$B$10:$P$19999,2,0))</f>
        <v/>
      </c>
      <c r="L915" s="208" t="str">
        <f>IF($J915="","",VLOOKUP($J915,'Tong hop'!$B$10:$P$19999,3,0))</f>
        <v/>
      </c>
      <c r="M915" s="309"/>
      <c r="N915" s="210">
        <f t="shared" si="2"/>
        <v>0</v>
      </c>
      <c r="O915" s="211"/>
      <c r="P915" s="212" t="str">
        <f>IF($J915="","",VLOOKUP($J915,'Tong hop'!$B$10:$L$19999,10,0))</f>
        <v/>
      </c>
      <c r="Q915" s="213" t="str">
        <f>IF($J915="","",VLOOKUP($J915,'Tong hop'!$B$10:$L$19999,11,0))</f>
        <v/>
      </c>
      <c r="R915" s="214"/>
      <c r="S915" s="214"/>
      <c r="T915" s="214"/>
      <c r="U915" s="214"/>
      <c r="V915" s="214"/>
      <c r="W915" s="214"/>
      <c r="X915" s="214"/>
      <c r="Y915" s="214"/>
      <c r="Z915" s="214"/>
    </row>
    <row r="916" ht="18.75" customHeight="1">
      <c r="A916" s="214"/>
      <c r="B916" s="306"/>
      <c r="C916" s="307"/>
      <c r="D916" s="307"/>
      <c r="E916" s="205" t="str">
        <f>IF($D916="","",VLOOKUP($D916,DMKH!$A$6:$D$20000,2,0))</f>
        <v/>
      </c>
      <c r="F916" s="205" t="str">
        <f>IF($D916="","",VLOOKUP($D916,DMKH!$A$6:$D$20000,3,0))</f>
        <v/>
      </c>
      <c r="G916" s="205" t="str">
        <f>IF($D916="","",VLOOKUP($D916,DMKH!$A$6:$D$20000,4,0))</f>
        <v/>
      </c>
      <c r="H916" s="308"/>
      <c r="I916" s="308"/>
      <c r="J916" s="214"/>
      <c r="K916" s="205" t="str">
        <f>IF($J916="","",VLOOKUP($J916,'Tong hop'!$B$10:$P$19999,2,0))</f>
        <v/>
      </c>
      <c r="L916" s="208" t="str">
        <f>IF($J916="","",VLOOKUP($J916,'Tong hop'!$B$10:$P$19999,3,0))</f>
        <v/>
      </c>
      <c r="M916" s="309"/>
      <c r="N916" s="210">
        <f t="shared" si="2"/>
        <v>0</v>
      </c>
      <c r="O916" s="211"/>
      <c r="P916" s="212" t="str">
        <f>IF($J916="","",VLOOKUP($J916,'Tong hop'!$B$10:$L$19999,10,0))</f>
        <v/>
      </c>
      <c r="Q916" s="213" t="str">
        <f>IF($J916="","",VLOOKUP($J916,'Tong hop'!$B$10:$L$19999,11,0))</f>
        <v/>
      </c>
      <c r="R916" s="214"/>
      <c r="S916" s="214"/>
      <c r="T916" s="214"/>
      <c r="U916" s="214"/>
      <c r="V916" s="214"/>
      <c r="W916" s="214"/>
      <c r="X916" s="214"/>
      <c r="Y916" s="214"/>
      <c r="Z916" s="214"/>
    </row>
    <row r="917" ht="18.75" customHeight="1">
      <c r="A917" s="214"/>
      <c r="B917" s="306"/>
      <c r="C917" s="307"/>
      <c r="D917" s="307"/>
      <c r="E917" s="205" t="str">
        <f>IF($D917="","",VLOOKUP($D917,DMKH!$A$6:$D$20000,2,0))</f>
        <v/>
      </c>
      <c r="F917" s="205" t="str">
        <f>IF($D917="","",VLOOKUP($D917,DMKH!$A$6:$D$20000,3,0))</f>
        <v/>
      </c>
      <c r="G917" s="205" t="str">
        <f>IF($D917="","",VLOOKUP($D917,DMKH!$A$6:$D$20000,4,0))</f>
        <v/>
      </c>
      <c r="H917" s="308"/>
      <c r="I917" s="308"/>
      <c r="J917" s="214"/>
      <c r="K917" s="205" t="str">
        <f>IF($J917="","",VLOOKUP($J917,'Tong hop'!$B$10:$P$19999,2,0))</f>
        <v/>
      </c>
      <c r="L917" s="208" t="str">
        <f>IF($J917="","",VLOOKUP($J917,'Tong hop'!$B$10:$P$19999,3,0))</f>
        <v/>
      </c>
      <c r="M917" s="309"/>
      <c r="N917" s="210">
        <f t="shared" si="2"/>
        <v>0</v>
      </c>
      <c r="O917" s="211"/>
      <c r="P917" s="212" t="str">
        <f>IF($J917="","",VLOOKUP($J917,'Tong hop'!$B$10:$L$19999,10,0))</f>
        <v/>
      </c>
      <c r="Q917" s="213" t="str">
        <f>IF($J917="","",VLOOKUP($J917,'Tong hop'!$B$10:$L$19999,11,0))</f>
        <v/>
      </c>
      <c r="R917" s="214"/>
      <c r="S917" s="214"/>
      <c r="T917" s="214"/>
      <c r="U917" s="214"/>
      <c r="V917" s="214"/>
      <c r="W917" s="214"/>
      <c r="X917" s="214"/>
      <c r="Y917" s="214"/>
      <c r="Z917" s="214"/>
    </row>
    <row r="918" ht="18.75" customHeight="1">
      <c r="A918" s="214"/>
      <c r="B918" s="306"/>
      <c r="C918" s="307"/>
      <c r="D918" s="307"/>
      <c r="E918" s="205" t="str">
        <f>IF($D918="","",VLOOKUP($D918,DMKH!$A$6:$D$20000,2,0))</f>
        <v/>
      </c>
      <c r="F918" s="205" t="str">
        <f>IF($D918="","",VLOOKUP($D918,DMKH!$A$6:$D$20000,3,0))</f>
        <v/>
      </c>
      <c r="G918" s="205" t="str">
        <f>IF($D918="","",VLOOKUP($D918,DMKH!$A$6:$D$20000,4,0))</f>
        <v/>
      </c>
      <c r="H918" s="308"/>
      <c r="I918" s="308"/>
      <c r="J918" s="214"/>
      <c r="K918" s="205" t="str">
        <f>IF($J918="","",VLOOKUP($J918,'Tong hop'!$B$10:$P$19999,2,0))</f>
        <v/>
      </c>
      <c r="L918" s="208" t="str">
        <f>IF($J918="","",VLOOKUP($J918,'Tong hop'!$B$10:$P$19999,3,0))</f>
        <v/>
      </c>
      <c r="M918" s="309"/>
      <c r="N918" s="210">
        <f t="shared" si="2"/>
        <v>0</v>
      </c>
      <c r="O918" s="211"/>
      <c r="P918" s="212" t="str">
        <f>IF($J918="","",VLOOKUP($J918,'Tong hop'!$B$10:$L$19999,10,0))</f>
        <v/>
      </c>
      <c r="Q918" s="213" t="str">
        <f>IF($J918="","",VLOOKUP($J918,'Tong hop'!$B$10:$L$19999,11,0))</f>
        <v/>
      </c>
      <c r="R918" s="214"/>
      <c r="S918" s="214"/>
      <c r="T918" s="214"/>
      <c r="U918" s="214"/>
      <c r="V918" s="214"/>
      <c r="W918" s="214"/>
      <c r="X918" s="214"/>
      <c r="Y918" s="214"/>
      <c r="Z918" s="214"/>
    </row>
    <row r="919" ht="18.75" customHeight="1">
      <c r="A919" s="214"/>
      <c r="B919" s="306"/>
      <c r="C919" s="307"/>
      <c r="D919" s="307"/>
      <c r="E919" s="205" t="str">
        <f>IF($D919="","",VLOOKUP($D919,DMKH!$A$6:$D$20000,2,0))</f>
        <v/>
      </c>
      <c r="F919" s="205" t="str">
        <f>IF($D919="","",VLOOKUP($D919,DMKH!$A$6:$D$20000,3,0))</f>
        <v/>
      </c>
      <c r="G919" s="205" t="str">
        <f>IF($D919="","",VLOOKUP($D919,DMKH!$A$6:$D$20000,4,0))</f>
        <v/>
      </c>
      <c r="H919" s="308"/>
      <c r="I919" s="308"/>
      <c r="J919" s="214"/>
      <c r="K919" s="205" t="str">
        <f>IF($J919="","",VLOOKUP($J919,'Tong hop'!$B$10:$P$19999,2,0))</f>
        <v/>
      </c>
      <c r="L919" s="208" t="str">
        <f>IF($J919="","",VLOOKUP($J919,'Tong hop'!$B$10:$P$19999,3,0))</f>
        <v/>
      </c>
      <c r="M919" s="309"/>
      <c r="N919" s="210">
        <f t="shared" si="2"/>
        <v>0</v>
      </c>
      <c r="O919" s="211"/>
      <c r="P919" s="212" t="str">
        <f>IF($J919="","",VLOOKUP($J919,'Tong hop'!$B$10:$L$19999,10,0))</f>
        <v/>
      </c>
      <c r="Q919" s="213" t="str">
        <f>IF($J919="","",VLOOKUP($J919,'Tong hop'!$B$10:$L$19999,11,0))</f>
        <v/>
      </c>
      <c r="R919" s="214"/>
      <c r="S919" s="214"/>
      <c r="T919" s="214"/>
      <c r="U919" s="214"/>
      <c r="V919" s="214"/>
      <c r="W919" s="214"/>
      <c r="X919" s="214"/>
      <c r="Y919" s="214"/>
      <c r="Z919" s="214"/>
    </row>
    <row r="920" ht="18.75" customHeight="1">
      <c r="A920" s="214"/>
      <c r="B920" s="306"/>
      <c r="C920" s="307"/>
      <c r="D920" s="307"/>
      <c r="E920" s="205" t="str">
        <f>IF($D920="","",VLOOKUP($D920,DMKH!$A$6:$D$20000,2,0))</f>
        <v/>
      </c>
      <c r="F920" s="205" t="str">
        <f>IF($D920="","",VLOOKUP($D920,DMKH!$A$6:$D$20000,3,0))</f>
        <v/>
      </c>
      <c r="G920" s="205" t="str">
        <f>IF($D920="","",VLOOKUP($D920,DMKH!$A$6:$D$20000,4,0))</f>
        <v/>
      </c>
      <c r="H920" s="308"/>
      <c r="I920" s="308"/>
      <c r="J920" s="214"/>
      <c r="K920" s="205" t="str">
        <f>IF($J920="","",VLOOKUP($J920,'Tong hop'!$B$10:$P$19999,2,0))</f>
        <v/>
      </c>
      <c r="L920" s="208" t="str">
        <f>IF($J920="","",VLOOKUP($J920,'Tong hop'!$B$10:$P$19999,3,0))</f>
        <v/>
      </c>
      <c r="M920" s="309"/>
      <c r="N920" s="210">
        <f t="shared" si="2"/>
        <v>0</v>
      </c>
      <c r="O920" s="211"/>
      <c r="P920" s="212" t="str">
        <f>IF($J920="","",VLOOKUP($J920,'Tong hop'!$B$10:$L$19999,10,0))</f>
        <v/>
      </c>
      <c r="Q920" s="213" t="str">
        <f>IF($J920="","",VLOOKUP($J920,'Tong hop'!$B$10:$L$19999,11,0))</f>
        <v/>
      </c>
      <c r="R920" s="214"/>
      <c r="S920" s="214"/>
      <c r="T920" s="214"/>
      <c r="U920" s="214"/>
      <c r="V920" s="214"/>
      <c r="W920" s="214"/>
      <c r="X920" s="214"/>
      <c r="Y920" s="214"/>
      <c r="Z920" s="214"/>
    </row>
    <row r="921" ht="18.75" customHeight="1">
      <c r="A921" s="214"/>
      <c r="B921" s="306"/>
      <c r="C921" s="307"/>
      <c r="D921" s="307"/>
      <c r="E921" s="205" t="str">
        <f>IF($D921="","",VLOOKUP($D921,DMKH!$A$6:$D$20000,2,0))</f>
        <v/>
      </c>
      <c r="F921" s="205" t="str">
        <f>IF($D921="","",VLOOKUP($D921,DMKH!$A$6:$D$20000,3,0))</f>
        <v/>
      </c>
      <c r="G921" s="205" t="str">
        <f>IF($D921="","",VLOOKUP($D921,DMKH!$A$6:$D$20000,4,0))</f>
        <v/>
      </c>
      <c r="H921" s="308"/>
      <c r="I921" s="308"/>
      <c r="J921" s="214"/>
      <c r="K921" s="205" t="str">
        <f>IF($J921="","",VLOOKUP($J921,'Tong hop'!$B$10:$P$19999,2,0))</f>
        <v/>
      </c>
      <c r="L921" s="208" t="str">
        <f>IF($J921="","",VLOOKUP($J921,'Tong hop'!$B$10:$P$19999,3,0))</f>
        <v/>
      </c>
      <c r="M921" s="309"/>
      <c r="N921" s="210">
        <f t="shared" si="2"/>
        <v>0</v>
      </c>
      <c r="O921" s="211"/>
      <c r="P921" s="212" t="str">
        <f>IF($J921="","",VLOOKUP($J921,'Tong hop'!$B$10:$L$19999,10,0))</f>
        <v/>
      </c>
      <c r="Q921" s="213" t="str">
        <f>IF($J921="","",VLOOKUP($J921,'Tong hop'!$B$10:$L$19999,11,0))</f>
        <v/>
      </c>
      <c r="R921" s="214"/>
      <c r="S921" s="214"/>
      <c r="T921" s="214"/>
      <c r="U921" s="214"/>
      <c r="V921" s="214"/>
      <c r="W921" s="214"/>
      <c r="X921" s="214"/>
      <c r="Y921" s="214"/>
      <c r="Z921" s="214"/>
    </row>
    <row r="922" ht="18.75" customHeight="1">
      <c r="A922" s="214"/>
      <c r="B922" s="306"/>
      <c r="C922" s="307"/>
      <c r="D922" s="307"/>
      <c r="E922" s="205" t="str">
        <f>IF($D922="","",VLOOKUP($D922,DMKH!$A$6:$D$20000,2,0))</f>
        <v/>
      </c>
      <c r="F922" s="205" t="str">
        <f>IF($D922="","",VLOOKUP($D922,DMKH!$A$6:$D$20000,3,0))</f>
        <v/>
      </c>
      <c r="G922" s="205" t="str">
        <f>IF($D922="","",VLOOKUP($D922,DMKH!$A$6:$D$20000,4,0))</f>
        <v/>
      </c>
      <c r="H922" s="308"/>
      <c r="I922" s="308"/>
      <c r="J922" s="214"/>
      <c r="K922" s="205" t="str">
        <f>IF($J922="","",VLOOKUP($J922,'Tong hop'!$B$10:$P$19999,2,0))</f>
        <v/>
      </c>
      <c r="L922" s="208" t="str">
        <f>IF($J922="","",VLOOKUP($J922,'Tong hop'!$B$10:$P$19999,3,0))</f>
        <v/>
      </c>
      <c r="M922" s="309"/>
      <c r="N922" s="210">
        <f t="shared" si="2"/>
        <v>0</v>
      </c>
      <c r="O922" s="211"/>
      <c r="P922" s="212" t="str">
        <f>IF($J922="","",VLOOKUP($J922,'Tong hop'!$B$10:$L$19999,10,0))</f>
        <v/>
      </c>
      <c r="Q922" s="213" t="str">
        <f>IF($J922="","",VLOOKUP($J922,'Tong hop'!$B$10:$L$19999,11,0))</f>
        <v/>
      </c>
      <c r="R922" s="214"/>
      <c r="S922" s="214"/>
      <c r="T922" s="214"/>
      <c r="U922" s="214"/>
      <c r="V922" s="214"/>
      <c r="W922" s="214"/>
      <c r="X922" s="214"/>
      <c r="Y922" s="214"/>
      <c r="Z922" s="214"/>
    </row>
    <row r="923" ht="18.75" customHeight="1">
      <c r="A923" s="214"/>
      <c r="B923" s="306"/>
      <c r="C923" s="307"/>
      <c r="D923" s="307"/>
      <c r="E923" s="205" t="str">
        <f>IF($D923="","",VLOOKUP($D923,DMKH!$A$6:$D$20000,2,0))</f>
        <v/>
      </c>
      <c r="F923" s="205" t="str">
        <f>IF($D923="","",VLOOKUP($D923,DMKH!$A$6:$D$20000,3,0))</f>
        <v/>
      </c>
      <c r="G923" s="205" t="str">
        <f>IF($D923="","",VLOOKUP($D923,DMKH!$A$6:$D$20000,4,0))</f>
        <v/>
      </c>
      <c r="H923" s="308"/>
      <c r="I923" s="308"/>
      <c r="J923" s="214"/>
      <c r="K923" s="205" t="str">
        <f>IF($J923="","",VLOOKUP($J923,'Tong hop'!$B$10:$P$19999,2,0))</f>
        <v/>
      </c>
      <c r="L923" s="208" t="str">
        <f>IF($J923="","",VLOOKUP($J923,'Tong hop'!$B$10:$P$19999,3,0))</f>
        <v/>
      </c>
      <c r="M923" s="309"/>
      <c r="N923" s="210">
        <f t="shared" si="2"/>
        <v>0</v>
      </c>
      <c r="O923" s="211"/>
      <c r="P923" s="212" t="str">
        <f>IF($J923="","",VLOOKUP($J923,'Tong hop'!$B$10:$L$19999,10,0))</f>
        <v/>
      </c>
      <c r="Q923" s="213" t="str">
        <f>IF($J923="","",VLOOKUP($J923,'Tong hop'!$B$10:$L$19999,11,0))</f>
        <v/>
      </c>
      <c r="R923" s="214"/>
      <c r="S923" s="214"/>
      <c r="T923" s="214"/>
      <c r="U923" s="214"/>
      <c r="V923" s="214"/>
      <c r="W923" s="214"/>
      <c r="X923" s="214"/>
      <c r="Y923" s="214"/>
      <c r="Z923" s="214"/>
    </row>
    <row r="924" ht="18.75" customHeight="1">
      <c r="A924" s="214"/>
      <c r="B924" s="306"/>
      <c r="C924" s="307"/>
      <c r="D924" s="307"/>
      <c r="E924" s="205" t="str">
        <f>IF($D924="","",VLOOKUP($D924,DMKH!$A$6:$D$20000,2,0))</f>
        <v/>
      </c>
      <c r="F924" s="205" t="str">
        <f>IF($D924="","",VLOOKUP($D924,DMKH!$A$6:$D$20000,3,0))</f>
        <v/>
      </c>
      <c r="G924" s="205" t="str">
        <f>IF($D924="","",VLOOKUP($D924,DMKH!$A$6:$D$20000,4,0))</f>
        <v/>
      </c>
      <c r="H924" s="308"/>
      <c r="I924" s="308"/>
      <c r="J924" s="214"/>
      <c r="K924" s="205" t="str">
        <f>IF($J924="","",VLOOKUP($J924,'Tong hop'!$B$10:$P$19999,2,0))</f>
        <v/>
      </c>
      <c r="L924" s="208" t="str">
        <f>IF($J924="","",VLOOKUP($J924,'Tong hop'!$B$10:$P$19999,3,0))</f>
        <v/>
      </c>
      <c r="M924" s="309"/>
      <c r="N924" s="210">
        <f t="shared" si="2"/>
        <v>0</v>
      </c>
      <c r="O924" s="211"/>
      <c r="P924" s="212" t="str">
        <f>IF($J924="","",VLOOKUP($J924,'Tong hop'!$B$10:$L$19999,10,0))</f>
        <v/>
      </c>
      <c r="Q924" s="213" t="str">
        <f>IF($J924="","",VLOOKUP($J924,'Tong hop'!$B$10:$L$19999,11,0))</f>
        <v/>
      </c>
      <c r="R924" s="214"/>
      <c r="S924" s="214"/>
      <c r="T924" s="214"/>
      <c r="U924" s="214"/>
      <c r="V924" s="214"/>
      <c r="W924" s="214"/>
      <c r="X924" s="214"/>
      <c r="Y924" s="214"/>
      <c r="Z924" s="214"/>
    </row>
    <row r="925" ht="18.75" customHeight="1">
      <c r="A925" s="214"/>
      <c r="B925" s="306"/>
      <c r="C925" s="307"/>
      <c r="D925" s="307"/>
      <c r="E925" s="205" t="str">
        <f>IF($D925="","",VLOOKUP($D925,DMKH!$A$6:$D$20000,2,0))</f>
        <v/>
      </c>
      <c r="F925" s="205" t="str">
        <f>IF($D925="","",VLOOKUP($D925,DMKH!$A$6:$D$20000,3,0))</f>
        <v/>
      </c>
      <c r="G925" s="205" t="str">
        <f>IF($D925="","",VLOOKUP($D925,DMKH!$A$6:$D$20000,4,0))</f>
        <v/>
      </c>
      <c r="H925" s="308"/>
      <c r="I925" s="308"/>
      <c r="J925" s="214"/>
      <c r="K925" s="205" t="str">
        <f>IF($J925="","",VLOOKUP($J925,'Tong hop'!$B$10:$P$19999,2,0))</f>
        <v/>
      </c>
      <c r="L925" s="208" t="str">
        <f>IF($J925="","",VLOOKUP($J925,'Tong hop'!$B$10:$P$19999,3,0))</f>
        <v/>
      </c>
      <c r="M925" s="309"/>
      <c r="N925" s="210">
        <f t="shared" si="2"/>
        <v>0</v>
      </c>
      <c r="O925" s="211"/>
      <c r="P925" s="212" t="str">
        <f>IF($J925="","",VLOOKUP($J925,'Tong hop'!$B$10:$L$19999,10,0))</f>
        <v/>
      </c>
      <c r="Q925" s="213" t="str">
        <f>IF($J925="","",VLOOKUP($J925,'Tong hop'!$B$10:$L$19999,11,0))</f>
        <v/>
      </c>
      <c r="R925" s="214"/>
      <c r="S925" s="214"/>
      <c r="T925" s="214"/>
      <c r="U925" s="214"/>
      <c r="V925" s="214"/>
      <c r="W925" s="214"/>
      <c r="X925" s="214"/>
      <c r="Y925" s="214"/>
      <c r="Z925" s="214"/>
    </row>
    <row r="926" ht="18.75" customHeight="1">
      <c r="A926" s="214"/>
      <c r="B926" s="306"/>
      <c r="C926" s="307"/>
      <c r="D926" s="307"/>
      <c r="E926" s="205" t="str">
        <f>IF($D926="","",VLOOKUP($D926,DMKH!$A$6:$D$20000,2,0))</f>
        <v/>
      </c>
      <c r="F926" s="205" t="str">
        <f>IF($D926="","",VLOOKUP($D926,DMKH!$A$6:$D$20000,3,0))</f>
        <v/>
      </c>
      <c r="G926" s="205" t="str">
        <f>IF($D926="","",VLOOKUP($D926,DMKH!$A$6:$D$20000,4,0))</f>
        <v/>
      </c>
      <c r="H926" s="308"/>
      <c r="I926" s="308"/>
      <c r="J926" s="214"/>
      <c r="K926" s="205" t="str">
        <f>IF($J926="","",VLOOKUP($J926,'Tong hop'!$B$10:$P$19999,2,0))</f>
        <v/>
      </c>
      <c r="L926" s="208" t="str">
        <f>IF($J926="","",VLOOKUP($J926,'Tong hop'!$B$10:$P$19999,3,0))</f>
        <v/>
      </c>
      <c r="M926" s="309"/>
      <c r="N926" s="210">
        <f t="shared" si="2"/>
        <v>0</v>
      </c>
      <c r="O926" s="211"/>
      <c r="P926" s="212" t="str">
        <f>IF($J926="","",VLOOKUP($J926,'Tong hop'!$B$10:$L$19999,10,0))</f>
        <v/>
      </c>
      <c r="Q926" s="213" t="str">
        <f>IF($J926="","",VLOOKUP($J926,'Tong hop'!$B$10:$L$19999,11,0))</f>
        <v/>
      </c>
      <c r="R926" s="214"/>
      <c r="S926" s="214"/>
      <c r="T926" s="214"/>
      <c r="U926" s="214"/>
      <c r="V926" s="214"/>
      <c r="W926" s="214"/>
      <c r="X926" s="214"/>
      <c r="Y926" s="214"/>
      <c r="Z926" s="214"/>
    </row>
    <row r="927" ht="18.75" customHeight="1">
      <c r="A927" s="214"/>
      <c r="B927" s="306"/>
      <c r="C927" s="307"/>
      <c r="D927" s="307"/>
      <c r="E927" s="205" t="str">
        <f>IF($D927="","",VLOOKUP($D927,DMKH!$A$6:$D$20000,2,0))</f>
        <v/>
      </c>
      <c r="F927" s="205" t="str">
        <f>IF($D927="","",VLOOKUP($D927,DMKH!$A$6:$D$20000,3,0))</f>
        <v/>
      </c>
      <c r="G927" s="205" t="str">
        <f>IF($D927="","",VLOOKUP($D927,DMKH!$A$6:$D$20000,4,0))</f>
        <v/>
      </c>
      <c r="H927" s="308"/>
      <c r="I927" s="308"/>
      <c r="J927" s="214"/>
      <c r="K927" s="205" t="str">
        <f>IF($J927="","",VLOOKUP($J927,'Tong hop'!$B$10:$P$19999,2,0))</f>
        <v/>
      </c>
      <c r="L927" s="208" t="str">
        <f>IF($J927="","",VLOOKUP($J927,'Tong hop'!$B$10:$P$19999,3,0))</f>
        <v/>
      </c>
      <c r="M927" s="309"/>
      <c r="N927" s="210">
        <f t="shared" si="2"/>
        <v>0</v>
      </c>
      <c r="O927" s="211"/>
      <c r="P927" s="212" t="str">
        <f>IF($J927="","",VLOOKUP($J927,'Tong hop'!$B$10:$L$19999,10,0))</f>
        <v/>
      </c>
      <c r="Q927" s="213" t="str">
        <f>IF($J927="","",VLOOKUP($J927,'Tong hop'!$B$10:$L$19999,11,0))</f>
        <v/>
      </c>
      <c r="R927" s="214"/>
      <c r="S927" s="214"/>
      <c r="T927" s="214"/>
      <c r="U927" s="214"/>
      <c r="V927" s="214"/>
      <c r="W927" s="214"/>
      <c r="X927" s="214"/>
      <c r="Y927" s="214"/>
      <c r="Z927" s="214"/>
    </row>
    <row r="928" ht="18.75" customHeight="1">
      <c r="A928" s="214"/>
      <c r="B928" s="306"/>
      <c r="C928" s="307"/>
      <c r="D928" s="307"/>
      <c r="E928" s="205" t="str">
        <f>IF($D928="","",VLOOKUP($D928,DMKH!$A$6:$D$20000,2,0))</f>
        <v/>
      </c>
      <c r="F928" s="205" t="str">
        <f>IF($D928="","",VLOOKUP($D928,DMKH!$A$6:$D$20000,3,0))</f>
        <v/>
      </c>
      <c r="G928" s="205" t="str">
        <f>IF($D928="","",VLOOKUP($D928,DMKH!$A$6:$D$20000,4,0))</f>
        <v/>
      </c>
      <c r="H928" s="308"/>
      <c r="I928" s="308"/>
      <c r="J928" s="214"/>
      <c r="K928" s="205" t="str">
        <f>IF($J928="","",VLOOKUP($J928,'Tong hop'!$B$10:$P$19999,2,0))</f>
        <v/>
      </c>
      <c r="L928" s="208" t="str">
        <f>IF($J928="","",VLOOKUP($J928,'Tong hop'!$B$10:$P$19999,3,0))</f>
        <v/>
      </c>
      <c r="M928" s="309"/>
      <c r="N928" s="210">
        <f t="shared" si="2"/>
        <v>0</v>
      </c>
      <c r="O928" s="211"/>
      <c r="P928" s="212" t="str">
        <f>IF($J928="","",VLOOKUP($J928,'Tong hop'!$B$10:$L$19999,10,0))</f>
        <v/>
      </c>
      <c r="Q928" s="213" t="str">
        <f>IF($J928="","",VLOOKUP($J928,'Tong hop'!$B$10:$L$19999,11,0))</f>
        <v/>
      </c>
      <c r="R928" s="214"/>
      <c r="S928" s="214"/>
      <c r="T928" s="214"/>
      <c r="U928" s="214"/>
      <c r="V928" s="214"/>
      <c r="W928" s="214"/>
      <c r="X928" s="214"/>
      <c r="Y928" s="214"/>
      <c r="Z928" s="214"/>
    </row>
    <row r="929" ht="18.75" customHeight="1">
      <c r="A929" s="214"/>
      <c r="B929" s="306"/>
      <c r="C929" s="307"/>
      <c r="D929" s="307"/>
      <c r="E929" s="205" t="str">
        <f>IF($D929="","",VLOOKUP($D929,DMKH!$A$6:$D$20000,2,0))</f>
        <v/>
      </c>
      <c r="F929" s="205" t="str">
        <f>IF($D929="","",VLOOKUP($D929,DMKH!$A$6:$D$20000,3,0))</f>
        <v/>
      </c>
      <c r="G929" s="205" t="str">
        <f>IF($D929="","",VLOOKUP($D929,DMKH!$A$6:$D$20000,4,0))</f>
        <v/>
      </c>
      <c r="H929" s="308"/>
      <c r="I929" s="308"/>
      <c r="J929" s="214"/>
      <c r="K929" s="205" t="str">
        <f>IF($J929="","",VLOOKUP($J929,'Tong hop'!$B$10:$P$19999,2,0))</f>
        <v/>
      </c>
      <c r="L929" s="208" t="str">
        <f>IF($J929="","",VLOOKUP($J929,'Tong hop'!$B$10:$P$19999,3,0))</f>
        <v/>
      </c>
      <c r="M929" s="309"/>
      <c r="N929" s="210">
        <f t="shared" si="2"/>
        <v>0</v>
      </c>
      <c r="O929" s="211"/>
      <c r="P929" s="212" t="str">
        <f>IF($J929="","",VLOOKUP($J929,'Tong hop'!$B$10:$L$19999,10,0))</f>
        <v/>
      </c>
      <c r="Q929" s="213" t="str">
        <f>IF($J929="","",VLOOKUP($J929,'Tong hop'!$B$10:$L$19999,11,0))</f>
        <v/>
      </c>
      <c r="R929" s="214"/>
      <c r="S929" s="214"/>
      <c r="T929" s="214"/>
      <c r="U929" s="214"/>
      <c r="V929" s="214"/>
      <c r="W929" s="214"/>
      <c r="X929" s="214"/>
      <c r="Y929" s="214"/>
      <c r="Z929" s="214"/>
    </row>
    <row r="930" ht="18.75" customHeight="1">
      <c r="A930" s="214"/>
      <c r="B930" s="306"/>
      <c r="C930" s="307"/>
      <c r="D930" s="307"/>
      <c r="E930" s="205" t="str">
        <f>IF($D930="","",VLOOKUP($D930,DMKH!$A$6:$D$20000,2,0))</f>
        <v/>
      </c>
      <c r="F930" s="205" t="str">
        <f>IF($D930="","",VLOOKUP($D930,DMKH!$A$6:$D$20000,3,0))</f>
        <v/>
      </c>
      <c r="G930" s="205" t="str">
        <f>IF($D930="","",VLOOKUP($D930,DMKH!$A$6:$D$20000,4,0))</f>
        <v/>
      </c>
      <c r="H930" s="308"/>
      <c r="I930" s="308"/>
      <c r="J930" s="214"/>
      <c r="K930" s="205" t="str">
        <f>IF($J930="","",VLOOKUP($J930,'Tong hop'!$B$10:$P$19999,2,0))</f>
        <v/>
      </c>
      <c r="L930" s="208" t="str">
        <f>IF($J930="","",VLOOKUP($J930,'Tong hop'!$B$10:$P$19999,3,0))</f>
        <v/>
      </c>
      <c r="M930" s="309"/>
      <c r="N930" s="210">
        <f t="shared" si="2"/>
        <v>0</v>
      </c>
      <c r="O930" s="211"/>
      <c r="P930" s="212" t="str">
        <f>IF($J930="","",VLOOKUP($J930,'Tong hop'!$B$10:$L$19999,10,0))</f>
        <v/>
      </c>
      <c r="Q930" s="213" t="str">
        <f>IF($J930="","",VLOOKUP($J930,'Tong hop'!$B$10:$L$19999,11,0))</f>
        <v/>
      </c>
      <c r="R930" s="214"/>
      <c r="S930" s="214"/>
      <c r="T930" s="214"/>
      <c r="U930" s="214"/>
      <c r="V930" s="214"/>
      <c r="W930" s="214"/>
      <c r="X930" s="214"/>
      <c r="Y930" s="214"/>
      <c r="Z930" s="214"/>
    </row>
    <row r="931" ht="18.75" customHeight="1">
      <c r="A931" s="214"/>
      <c r="B931" s="306"/>
      <c r="C931" s="307"/>
      <c r="D931" s="307"/>
      <c r="E931" s="205" t="str">
        <f>IF($D931="","",VLOOKUP($D931,DMKH!$A$6:$D$20000,2,0))</f>
        <v/>
      </c>
      <c r="F931" s="205" t="str">
        <f>IF($D931="","",VLOOKUP($D931,DMKH!$A$6:$D$20000,3,0))</f>
        <v/>
      </c>
      <c r="G931" s="205" t="str">
        <f>IF($D931="","",VLOOKUP($D931,DMKH!$A$6:$D$20000,4,0))</f>
        <v/>
      </c>
      <c r="H931" s="308"/>
      <c r="I931" s="308"/>
      <c r="J931" s="214"/>
      <c r="K931" s="205" t="str">
        <f>IF($J931="","",VLOOKUP($J931,'Tong hop'!$B$10:$P$19999,2,0))</f>
        <v/>
      </c>
      <c r="L931" s="208" t="str">
        <f>IF($J931="","",VLOOKUP($J931,'Tong hop'!$B$10:$P$19999,3,0))</f>
        <v/>
      </c>
      <c r="M931" s="309"/>
      <c r="N931" s="210">
        <f t="shared" si="2"/>
        <v>0</v>
      </c>
      <c r="O931" s="211"/>
      <c r="P931" s="212" t="str">
        <f>IF($J931="","",VLOOKUP($J931,'Tong hop'!$B$10:$L$19999,10,0))</f>
        <v/>
      </c>
      <c r="Q931" s="213" t="str">
        <f>IF($J931="","",VLOOKUP($J931,'Tong hop'!$B$10:$L$19999,11,0))</f>
        <v/>
      </c>
      <c r="R931" s="214"/>
      <c r="S931" s="214"/>
      <c r="T931" s="214"/>
      <c r="U931" s="214"/>
      <c r="V931" s="214"/>
      <c r="W931" s="214"/>
      <c r="X931" s="214"/>
      <c r="Y931" s="214"/>
      <c r="Z931" s="214"/>
    </row>
    <row r="932" ht="18.75" customHeight="1">
      <c r="A932" s="214"/>
      <c r="B932" s="306"/>
      <c r="C932" s="307"/>
      <c r="D932" s="307"/>
      <c r="E932" s="205" t="str">
        <f>IF($D932="","",VLOOKUP($D932,DMKH!$A$6:$D$20000,2,0))</f>
        <v/>
      </c>
      <c r="F932" s="205" t="str">
        <f>IF($D932="","",VLOOKUP($D932,DMKH!$A$6:$D$20000,3,0))</f>
        <v/>
      </c>
      <c r="G932" s="205" t="str">
        <f>IF($D932="","",VLOOKUP($D932,DMKH!$A$6:$D$20000,4,0))</f>
        <v/>
      </c>
      <c r="H932" s="308"/>
      <c r="I932" s="308"/>
      <c r="J932" s="214"/>
      <c r="K932" s="205" t="str">
        <f>IF($J932="","",VLOOKUP($J932,'Tong hop'!$B$10:$P$19999,2,0))</f>
        <v/>
      </c>
      <c r="L932" s="208" t="str">
        <f>IF($J932="","",VLOOKUP($J932,'Tong hop'!$B$10:$P$19999,3,0))</f>
        <v/>
      </c>
      <c r="M932" s="309"/>
      <c r="N932" s="210">
        <f t="shared" si="2"/>
        <v>0</v>
      </c>
      <c r="O932" s="211"/>
      <c r="P932" s="212" t="str">
        <f>IF($J932="","",VLOOKUP($J932,'Tong hop'!$B$10:$L$19999,10,0))</f>
        <v/>
      </c>
      <c r="Q932" s="213" t="str">
        <f>IF($J932="","",VLOOKUP($J932,'Tong hop'!$B$10:$L$19999,11,0))</f>
        <v/>
      </c>
      <c r="R932" s="214"/>
      <c r="S932" s="214"/>
      <c r="T932" s="214"/>
      <c r="U932" s="214"/>
      <c r="V932" s="214"/>
      <c r="W932" s="214"/>
      <c r="X932" s="214"/>
      <c r="Y932" s="214"/>
      <c r="Z932" s="214"/>
    </row>
    <row r="933" ht="18.75" customHeight="1">
      <c r="A933" s="214"/>
      <c r="B933" s="306"/>
      <c r="C933" s="307"/>
      <c r="D933" s="307"/>
      <c r="E933" s="205" t="str">
        <f>IF($D933="","",VLOOKUP($D933,DMKH!$A$6:$D$20000,2,0))</f>
        <v/>
      </c>
      <c r="F933" s="205" t="str">
        <f>IF($D933="","",VLOOKUP($D933,DMKH!$A$6:$D$20000,3,0))</f>
        <v/>
      </c>
      <c r="G933" s="205" t="str">
        <f>IF($D933="","",VLOOKUP($D933,DMKH!$A$6:$D$20000,4,0))</f>
        <v/>
      </c>
      <c r="H933" s="308"/>
      <c r="I933" s="308"/>
      <c r="J933" s="214"/>
      <c r="K933" s="205" t="str">
        <f>IF($J933="","",VLOOKUP($J933,'Tong hop'!$B$10:$P$19999,2,0))</f>
        <v/>
      </c>
      <c r="L933" s="208" t="str">
        <f>IF($J933="","",VLOOKUP($J933,'Tong hop'!$B$10:$P$19999,3,0))</f>
        <v/>
      </c>
      <c r="M933" s="309"/>
      <c r="N933" s="210">
        <f t="shared" si="2"/>
        <v>0</v>
      </c>
      <c r="O933" s="211"/>
      <c r="P933" s="212" t="str">
        <f>IF($J933="","",VLOOKUP($J933,'Tong hop'!$B$10:$L$19999,10,0))</f>
        <v/>
      </c>
      <c r="Q933" s="213" t="str">
        <f>IF($J933="","",VLOOKUP($J933,'Tong hop'!$B$10:$L$19999,11,0))</f>
        <v/>
      </c>
      <c r="R933" s="214"/>
      <c r="S933" s="214"/>
      <c r="T933" s="214"/>
      <c r="U933" s="214"/>
      <c r="V933" s="214"/>
      <c r="W933" s="214"/>
      <c r="X933" s="214"/>
      <c r="Y933" s="214"/>
      <c r="Z933" s="214"/>
    </row>
    <row r="934" ht="18.75" customHeight="1">
      <c r="A934" s="214"/>
      <c r="B934" s="306"/>
      <c r="C934" s="307"/>
      <c r="D934" s="307"/>
      <c r="E934" s="205" t="str">
        <f>IF($D934="","",VLOOKUP($D934,DMKH!$A$6:$D$20000,2,0))</f>
        <v/>
      </c>
      <c r="F934" s="205" t="str">
        <f>IF($D934="","",VLOOKUP($D934,DMKH!$A$6:$D$20000,3,0))</f>
        <v/>
      </c>
      <c r="G934" s="205" t="str">
        <f>IF($D934="","",VLOOKUP($D934,DMKH!$A$6:$D$20000,4,0))</f>
        <v/>
      </c>
      <c r="H934" s="308"/>
      <c r="I934" s="308"/>
      <c r="J934" s="214"/>
      <c r="K934" s="205" t="str">
        <f>IF($J934="","",VLOOKUP($J934,'Tong hop'!$B$10:$P$19999,2,0))</f>
        <v/>
      </c>
      <c r="L934" s="208" t="str">
        <f>IF($J934="","",VLOOKUP($J934,'Tong hop'!$B$10:$P$19999,3,0))</f>
        <v/>
      </c>
      <c r="M934" s="309"/>
      <c r="N934" s="210">
        <f t="shared" si="2"/>
        <v>0</v>
      </c>
      <c r="O934" s="211"/>
      <c r="P934" s="212" t="str">
        <f>IF($J934="","",VLOOKUP($J934,'Tong hop'!$B$10:$L$19999,10,0))</f>
        <v/>
      </c>
      <c r="Q934" s="213" t="str">
        <f>IF($J934="","",VLOOKUP($J934,'Tong hop'!$B$10:$L$19999,11,0))</f>
        <v/>
      </c>
      <c r="R934" s="214"/>
      <c r="S934" s="214"/>
      <c r="T934" s="214"/>
      <c r="U934" s="214"/>
      <c r="V934" s="214"/>
      <c r="W934" s="214"/>
      <c r="X934" s="214"/>
      <c r="Y934" s="214"/>
      <c r="Z934" s="214"/>
    </row>
    <row r="935" ht="18.75" customHeight="1">
      <c r="A935" s="214"/>
      <c r="B935" s="306"/>
      <c r="C935" s="307"/>
      <c r="D935" s="307"/>
      <c r="E935" s="205" t="str">
        <f>IF($D935="","",VLOOKUP($D935,DMKH!$A$6:$D$20000,2,0))</f>
        <v/>
      </c>
      <c r="F935" s="205" t="str">
        <f>IF($D935="","",VLOOKUP($D935,DMKH!$A$6:$D$20000,3,0))</f>
        <v/>
      </c>
      <c r="G935" s="205" t="str">
        <f>IF($D935="","",VLOOKUP($D935,DMKH!$A$6:$D$20000,4,0))</f>
        <v/>
      </c>
      <c r="H935" s="308"/>
      <c r="I935" s="308"/>
      <c r="J935" s="214"/>
      <c r="K935" s="205" t="str">
        <f>IF($J935="","",VLOOKUP($J935,'Tong hop'!$B$10:$P$19999,2,0))</f>
        <v/>
      </c>
      <c r="L935" s="208" t="str">
        <f>IF($J935="","",VLOOKUP($J935,'Tong hop'!$B$10:$P$19999,3,0))</f>
        <v/>
      </c>
      <c r="M935" s="309"/>
      <c r="N935" s="210">
        <f t="shared" si="2"/>
        <v>0</v>
      </c>
      <c r="O935" s="211"/>
      <c r="P935" s="212" t="str">
        <f>IF($J935="","",VLOOKUP($J935,'Tong hop'!$B$10:$L$19999,10,0))</f>
        <v/>
      </c>
      <c r="Q935" s="213" t="str">
        <f>IF($J935="","",VLOOKUP($J935,'Tong hop'!$B$10:$L$19999,11,0))</f>
        <v/>
      </c>
      <c r="R935" s="214"/>
      <c r="S935" s="214"/>
      <c r="T935" s="214"/>
      <c r="U935" s="214"/>
      <c r="V935" s="214"/>
      <c r="W935" s="214"/>
      <c r="X935" s="214"/>
      <c r="Y935" s="214"/>
      <c r="Z935" s="214"/>
    </row>
    <row r="936" ht="18.75" customHeight="1">
      <c r="A936" s="214"/>
      <c r="B936" s="306"/>
      <c r="C936" s="307"/>
      <c r="D936" s="307"/>
      <c r="E936" s="205" t="str">
        <f>IF($D936="","",VLOOKUP($D936,DMKH!$A$6:$D$20000,2,0))</f>
        <v/>
      </c>
      <c r="F936" s="205" t="str">
        <f>IF($D936="","",VLOOKUP($D936,DMKH!$A$6:$D$20000,3,0))</f>
        <v/>
      </c>
      <c r="G936" s="205" t="str">
        <f>IF($D936="","",VLOOKUP($D936,DMKH!$A$6:$D$20000,4,0))</f>
        <v/>
      </c>
      <c r="H936" s="308"/>
      <c r="I936" s="308"/>
      <c r="J936" s="214"/>
      <c r="K936" s="205" t="str">
        <f>IF($J936="","",VLOOKUP($J936,'Tong hop'!$B$10:$P$19999,2,0))</f>
        <v/>
      </c>
      <c r="L936" s="208" t="str">
        <f>IF($J936="","",VLOOKUP($J936,'Tong hop'!$B$10:$P$19999,3,0))</f>
        <v/>
      </c>
      <c r="M936" s="309"/>
      <c r="N936" s="210">
        <f t="shared" si="2"/>
        <v>0</v>
      </c>
      <c r="O936" s="211"/>
      <c r="P936" s="212" t="str">
        <f>IF($J936="","",VLOOKUP($J936,'Tong hop'!$B$10:$L$19999,10,0))</f>
        <v/>
      </c>
      <c r="Q936" s="213" t="str">
        <f>IF($J936="","",VLOOKUP($J936,'Tong hop'!$B$10:$L$19999,11,0))</f>
        <v/>
      </c>
      <c r="R936" s="214"/>
      <c r="S936" s="214"/>
      <c r="T936" s="214"/>
      <c r="U936" s="214"/>
      <c r="V936" s="214"/>
      <c r="W936" s="214"/>
      <c r="X936" s="214"/>
      <c r="Y936" s="214"/>
      <c r="Z936" s="214"/>
    </row>
    <row r="937" ht="18.75" customHeight="1">
      <c r="A937" s="214"/>
      <c r="B937" s="306"/>
      <c r="C937" s="307"/>
      <c r="D937" s="307"/>
      <c r="E937" s="205" t="str">
        <f>IF($D937="","",VLOOKUP($D937,DMKH!$A$6:$D$20000,2,0))</f>
        <v/>
      </c>
      <c r="F937" s="205" t="str">
        <f>IF($D937="","",VLOOKUP($D937,DMKH!$A$6:$D$20000,3,0))</f>
        <v/>
      </c>
      <c r="G937" s="205" t="str">
        <f>IF($D937="","",VLOOKUP($D937,DMKH!$A$6:$D$20000,4,0))</f>
        <v/>
      </c>
      <c r="H937" s="308"/>
      <c r="I937" s="308"/>
      <c r="J937" s="214"/>
      <c r="K937" s="205" t="str">
        <f>IF($J937="","",VLOOKUP($J937,'Tong hop'!$B$10:$P$19999,2,0))</f>
        <v/>
      </c>
      <c r="L937" s="208" t="str">
        <f>IF($J937="","",VLOOKUP($J937,'Tong hop'!$B$10:$P$19999,3,0))</f>
        <v/>
      </c>
      <c r="M937" s="309"/>
      <c r="N937" s="210">
        <f t="shared" si="2"/>
        <v>0</v>
      </c>
      <c r="O937" s="211"/>
      <c r="P937" s="212" t="str">
        <f>IF($J937="","",VLOOKUP($J937,'Tong hop'!$B$10:$L$19999,10,0))</f>
        <v/>
      </c>
      <c r="Q937" s="213" t="str">
        <f>IF($J937="","",VLOOKUP($J937,'Tong hop'!$B$10:$L$19999,11,0))</f>
        <v/>
      </c>
      <c r="R937" s="214"/>
      <c r="S937" s="214"/>
      <c r="T937" s="214"/>
      <c r="U937" s="214"/>
      <c r="V937" s="214"/>
      <c r="W937" s="214"/>
      <c r="X937" s="214"/>
      <c r="Y937" s="214"/>
      <c r="Z937" s="214"/>
    </row>
    <row r="938" ht="18.75" customHeight="1">
      <c r="A938" s="214"/>
      <c r="B938" s="306"/>
      <c r="C938" s="307"/>
      <c r="D938" s="307"/>
      <c r="E938" s="205" t="str">
        <f>IF($D938="","",VLOOKUP($D938,DMKH!$A$6:$D$20000,2,0))</f>
        <v/>
      </c>
      <c r="F938" s="205" t="str">
        <f>IF($D938="","",VLOOKUP($D938,DMKH!$A$6:$D$20000,3,0))</f>
        <v/>
      </c>
      <c r="G938" s="205" t="str">
        <f>IF($D938="","",VLOOKUP($D938,DMKH!$A$6:$D$20000,4,0))</f>
        <v/>
      </c>
      <c r="H938" s="308"/>
      <c r="I938" s="308"/>
      <c r="J938" s="214"/>
      <c r="K938" s="205" t="str">
        <f>IF($J938="","",VLOOKUP($J938,'Tong hop'!$B$10:$P$19999,2,0))</f>
        <v/>
      </c>
      <c r="L938" s="208" t="str">
        <f>IF($J938="","",VLOOKUP($J938,'Tong hop'!$B$10:$P$19999,3,0))</f>
        <v/>
      </c>
      <c r="M938" s="309"/>
      <c r="N938" s="210">
        <f t="shared" si="2"/>
        <v>0</v>
      </c>
      <c r="O938" s="211"/>
      <c r="P938" s="212" t="str">
        <f>IF($J938="","",VLOOKUP($J938,'Tong hop'!$B$10:$L$19999,10,0))</f>
        <v/>
      </c>
      <c r="Q938" s="213" t="str">
        <f>IF($J938="","",VLOOKUP($J938,'Tong hop'!$B$10:$L$19999,11,0))</f>
        <v/>
      </c>
      <c r="R938" s="214"/>
      <c r="S938" s="214"/>
      <c r="T938" s="214"/>
      <c r="U938" s="214"/>
      <c r="V938" s="214"/>
      <c r="W938" s="214"/>
      <c r="X938" s="214"/>
      <c r="Y938" s="214"/>
      <c r="Z938" s="214"/>
    </row>
    <row r="939" ht="18.75" customHeight="1">
      <c r="A939" s="214"/>
      <c r="B939" s="306"/>
      <c r="C939" s="307"/>
      <c r="D939" s="307"/>
      <c r="E939" s="205" t="str">
        <f>IF($D939="","",VLOOKUP($D939,DMKH!$A$6:$D$20000,2,0))</f>
        <v/>
      </c>
      <c r="F939" s="205" t="str">
        <f>IF($D939="","",VLOOKUP($D939,DMKH!$A$6:$D$20000,3,0))</f>
        <v/>
      </c>
      <c r="G939" s="205" t="str">
        <f>IF($D939="","",VLOOKUP($D939,DMKH!$A$6:$D$20000,4,0))</f>
        <v/>
      </c>
      <c r="H939" s="308"/>
      <c r="I939" s="308"/>
      <c r="J939" s="214"/>
      <c r="K939" s="205" t="str">
        <f>IF($J939="","",VLOOKUP($J939,'Tong hop'!$B$10:$P$19999,2,0))</f>
        <v/>
      </c>
      <c r="L939" s="208" t="str">
        <f>IF($J939="","",VLOOKUP($J939,'Tong hop'!$B$10:$P$19999,3,0))</f>
        <v/>
      </c>
      <c r="M939" s="309"/>
      <c r="N939" s="210">
        <f t="shared" si="2"/>
        <v>0</v>
      </c>
      <c r="O939" s="211"/>
      <c r="P939" s="212" t="str">
        <f>IF($J939="","",VLOOKUP($J939,'Tong hop'!$B$10:$L$19999,10,0))</f>
        <v/>
      </c>
      <c r="Q939" s="213" t="str">
        <f>IF($J939="","",VLOOKUP($J939,'Tong hop'!$B$10:$L$19999,11,0))</f>
        <v/>
      </c>
      <c r="R939" s="214"/>
      <c r="S939" s="214"/>
      <c r="T939" s="214"/>
      <c r="U939" s="214"/>
      <c r="V939" s="214"/>
      <c r="W939" s="214"/>
      <c r="X939" s="214"/>
      <c r="Y939" s="214"/>
      <c r="Z939" s="214"/>
    </row>
    <row r="940" ht="18.75" customHeight="1">
      <c r="A940" s="214"/>
      <c r="B940" s="306"/>
      <c r="C940" s="307"/>
      <c r="D940" s="307"/>
      <c r="E940" s="205" t="str">
        <f>IF($D940="","",VLOOKUP($D940,DMKH!$A$6:$D$20000,2,0))</f>
        <v/>
      </c>
      <c r="F940" s="205" t="str">
        <f>IF($D940="","",VLOOKUP($D940,DMKH!$A$6:$D$20000,3,0))</f>
        <v/>
      </c>
      <c r="G940" s="205" t="str">
        <f>IF($D940="","",VLOOKUP($D940,DMKH!$A$6:$D$20000,4,0))</f>
        <v/>
      </c>
      <c r="H940" s="308"/>
      <c r="I940" s="308"/>
      <c r="J940" s="214"/>
      <c r="K940" s="205" t="str">
        <f>IF($J940="","",VLOOKUP($J940,'Tong hop'!$B$10:$P$19999,2,0))</f>
        <v/>
      </c>
      <c r="L940" s="208" t="str">
        <f>IF($J940="","",VLOOKUP($J940,'Tong hop'!$B$10:$P$19999,3,0))</f>
        <v/>
      </c>
      <c r="M940" s="309"/>
      <c r="N940" s="210">
        <f t="shared" si="2"/>
        <v>0</v>
      </c>
      <c r="O940" s="211"/>
      <c r="P940" s="212" t="str">
        <f>IF($J940="","",VLOOKUP($J940,'Tong hop'!$B$10:$L$19999,10,0))</f>
        <v/>
      </c>
      <c r="Q940" s="213" t="str">
        <f>IF($J940="","",VLOOKUP($J940,'Tong hop'!$B$10:$L$19999,11,0))</f>
        <v/>
      </c>
      <c r="R940" s="214"/>
      <c r="S940" s="214"/>
      <c r="T940" s="214"/>
      <c r="U940" s="214"/>
      <c r="V940" s="214"/>
      <c r="W940" s="214"/>
      <c r="X940" s="214"/>
      <c r="Y940" s="214"/>
      <c r="Z940" s="214"/>
    </row>
    <row r="941" ht="18.75" customHeight="1">
      <c r="A941" s="214"/>
      <c r="B941" s="306"/>
      <c r="C941" s="307"/>
      <c r="D941" s="307"/>
      <c r="E941" s="205" t="str">
        <f>IF($D941="","",VLOOKUP($D941,DMKH!$A$6:$D$20000,2,0))</f>
        <v/>
      </c>
      <c r="F941" s="205" t="str">
        <f>IF($D941="","",VLOOKUP($D941,DMKH!$A$6:$D$20000,3,0))</f>
        <v/>
      </c>
      <c r="G941" s="205" t="str">
        <f>IF($D941="","",VLOOKUP($D941,DMKH!$A$6:$D$20000,4,0))</f>
        <v/>
      </c>
      <c r="H941" s="308"/>
      <c r="I941" s="308"/>
      <c r="J941" s="214"/>
      <c r="K941" s="205" t="str">
        <f>IF($J941="","",VLOOKUP($J941,'Tong hop'!$B$10:$P$19999,2,0))</f>
        <v/>
      </c>
      <c r="L941" s="208" t="str">
        <f>IF($J941="","",VLOOKUP($J941,'Tong hop'!$B$10:$P$19999,3,0))</f>
        <v/>
      </c>
      <c r="M941" s="309"/>
      <c r="N941" s="210">
        <f t="shared" si="2"/>
        <v>0</v>
      </c>
      <c r="O941" s="211"/>
      <c r="P941" s="212" t="str">
        <f>IF($J941="","",VLOOKUP($J941,'Tong hop'!$B$10:$L$19999,10,0))</f>
        <v/>
      </c>
      <c r="Q941" s="213" t="str">
        <f>IF($J941="","",VLOOKUP($J941,'Tong hop'!$B$10:$L$19999,11,0))</f>
        <v/>
      </c>
      <c r="R941" s="214"/>
      <c r="S941" s="214"/>
      <c r="T941" s="214"/>
      <c r="U941" s="214"/>
      <c r="V941" s="214"/>
      <c r="W941" s="214"/>
      <c r="X941" s="214"/>
      <c r="Y941" s="214"/>
      <c r="Z941" s="214"/>
    </row>
    <row r="942" ht="18.75" customHeight="1">
      <c r="A942" s="214"/>
      <c r="B942" s="306"/>
      <c r="C942" s="307"/>
      <c r="D942" s="307"/>
      <c r="E942" s="205" t="str">
        <f>IF($D942="","",VLOOKUP($D942,DMKH!$A$6:$D$20000,2,0))</f>
        <v/>
      </c>
      <c r="F942" s="205" t="str">
        <f>IF($D942="","",VLOOKUP($D942,DMKH!$A$6:$D$20000,3,0))</f>
        <v/>
      </c>
      <c r="G942" s="205" t="str">
        <f>IF($D942="","",VLOOKUP($D942,DMKH!$A$6:$D$20000,4,0))</f>
        <v/>
      </c>
      <c r="H942" s="308"/>
      <c r="I942" s="308"/>
      <c r="J942" s="214"/>
      <c r="K942" s="205" t="str">
        <f>IF($J942="","",VLOOKUP($J942,'Tong hop'!$B$10:$P$19999,2,0))</f>
        <v/>
      </c>
      <c r="L942" s="208" t="str">
        <f>IF($J942="","",VLOOKUP($J942,'Tong hop'!$B$10:$P$19999,3,0))</f>
        <v/>
      </c>
      <c r="M942" s="309"/>
      <c r="N942" s="210">
        <f t="shared" si="2"/>
        <v>0</v>
      </c>
      <c r="O942" s="211"/>
      <c r="P942" s="212" t="str">
        <f>IF($J942="","",VLOOKUP($J942,'Tong hop'!$B$10:$L$19999,10,0))</f>
        <v/>
      </c>
      <c r="Q942" s="213" t="str">
        <f>IF($J942="","",VLOOKUP($J942,'Tong hop'!$B$10:$L$19999,11,0))</f>
        <v/>
      </c>
      <c r="R942" s="214"/>
      <c r="S942" s="214"/>
      <c r="T942" s="214"/>
      <c r="U942" s="214"/>
      <c r="V942" s="214"/>
      <c r="W942" s="214"/>
      <c r="X942" s="214"/>
      <c r="Y942" s="214"/>
      <c r="Z942" s="214"/>
    </row>
    <row r="943" ht="18.75" customHeight="1">
      <c r="A943" s="214"/>
      <c r="B943" s="306"/>
      <c r="C943" s="307"/>
      <c r="D943" s="307"/>
      <c r="E943" s="205" t="str">
        <f>IF($D943="","",VLOOKUP($D943,DMKH!$A$6:$D$20000,2,0))</f>
        <v/>
      </c>
      <c r="F943" s="205" t="str">
        <f>IF($D943="","",VLOOKUP($D943,DMKH!$A$6:$D$20000,3,0))</f>
        <v/>
      </c>
      <c r="G943" s="205" t="str">
        <f>IF($D943="","",VLOOKUP($D943,DMKH!$A$6:$D$20000,4,0))</f>
        <v/>
      </c>
      <c r="H943" s="308"/>
      <c r="I943" s="308"/>
      <c r="J943" s="214"/>
      <c r="K943" s="205" t="str">
        <f>IF($J943="","",VLOOKUP($J943,'Tong hop'!$B$10:$P$19999,2,0))</f>
        <v/>
      </c>
      <c r="L943" s="208" t="str">
        <f>IF($J943="","",VLOOKUP($J943,'Tong hop'!$B$10:$P$19999,3,0))</f>
        <v/>
      </c>
      <c r="M943" s="309"/>
      <c r="N943" s="210">
        <f t="shared" si="2"/>
        <v>0</v>
      </c>
      <c r="O943" s="211"/>
      <c r="P943" s="212" t="str">
        <f>IF($J943="","",VLOOKUP($J943,'Tong hop'!$B$10:$L$19999,10,0))</f>
        <v/>
      </c>
      <c r="Q943" s="213" t="str">
        <f>IF($J943="","",VLOOKUP($J943,'Tong hop'!$B$10:$L$19999,11,0))</f>
        <v/>
      </c>
      <c r="R943" s="214"/>
      <c r="S943" s="214"/>
      <c r="T943" s="214"/>
      <c r="U943" s="214"/>
      <c r="V943" s="214"/>
      <c r="W943" s="214"/>
      <c r="X943" s="214"/>
      <c r="Y943" s="214"/>
      <c r="Z943" s="214"/>
    </row>
    <row r="944" ht="18.75" customHeight="1">
      <c r="A944" s="214"/>
      <c r="B944" s="306"/>
      <c r="C944" s="307"/>
      <c r="D944" s="307"/>
      <c r="E944" s="205" t="str">
        <f>IF($D944="","",VLOOKUP($D944,DMKH!$A$6:$D$20000,2,0))</f>
        <v/>
      </c>
      <c r="F944" s="205" t="str">
        <f>IF($D944="","",VLOOKUP($D944,DMKH!$A$6:$D$20000,3,0))</f>
        <v/>
      </c>
      <c r="G944" s="205" t="str">
        <f>IF($D944="","",VLOOKUP($D944,DMKH!$A$6:$D$20000,4,0))</f>
        <v/>
      </c>
      <c r="H944" s="308"/>
      <c r="I944" s="308"/>
      <c r="J944" s="214"/>
      <c r="K944" s="205" t="str">
        <f>IF($J944="","",VLOOKUP($J944,'Tong hop'!$B$10:$P$19999,2,0))</f>
        <v/>
      </c>
      <c r="L944" s="208" t="str">
        <f>IF($J944="","",VLOOKUP($J944,'Tong hop'!$B$10:$P$19999,3,0))</f>
        <v/>
      </c>
      <c r="M944" s="309"/>
      <c r="N944" s="210">
        <f t="shared" si="2"/>
        <v>0</v>
      </c>
      <c r="O944" s="211"/>
      <c r="P944" s="212" t="str">
        <f>IF($J944="","",VLOOKUP($J944,'Tong hop'!$B$10:$L$19999,10,0))</f>
        <v/>
      </c>
      <c r="Q944" s="213" t="str">
        <f>IF($J944="","",VLOOKUP($J944,'Tong hop'!$B$10:$L$19999,11,0))</f>
        <v/>
      </c>
      <c r="R944" s="214"/>
      <c r="S944" s="214"/>
      <c r="T944" s="214"/>
      <c r="U944" s="214"/>
      <c r="V944" s="214"/>
      <c r="W944" s="214"/>
      <c r="X944" s="214"/>
      <c r="Y944" s="214"/>
      <c r="Z944" s="214"/>
    </row>
    <row r="945" ht="18.75" customHeight="1">
      <c r="A945" s="214"/>
      <c r="B945" s="306"/>
      <c r="C945" s="307"/>
      <c r="D945" s="307"/>
      <c r="E945" s="205" t="str">
        <f>IF($D945="","",VLOOKUP($D945,DMKH!$A$6:$D$20000,2,0))</f>
        <v/>
      </c>
      <c r="F945" s="205" t="str">
        <f>IF($D945="","",VLOOKUP($D945,DMKH!$A$6:$D$20000,3,0))</f>
        <v/>
      </c>
      <c r="G945" s="205" t="str">
        <f>IF($D945="","",VLOOKUP($D945,DMKH!$A$6:$D$20000,4,0))</f>
        <v/>
      </c>
      <c r="H945" s="308"/>
      <c r="I945" s="308"/>
      <c r="J945" s="214"/>
      <c r="K945" s="205" t="str">
        <f>IF($J945="","",VLOOKUP($J945,'Tong hop'!$B$10:$P$19999,2,0))</f>
        <v/>
      </c>
      <c r="L945" s="208" t="str">
        <f>IF($J945="","",VLOOKUP($J945,'Tong hop'!$B$10:$P$19999,3,0))</f>
        <v/>
      </c>
      <c r="M945" s="309"/>
      <c r="N945" s="210">
        <f t="shared" si="2"/>
        <v>0</v>
      </c>
      <c r="O945" s="211"/>
      <c r="P945" s="212" t="str">
        <f>IF($J945="","",VLOOKUP($J945,'Tong hop'!$B$10:$L$19999,10,0))</f>
        <v/>
      </c>
      <c r="Q945" s="213" t="str">
        <f>IF($J945="","",VLOOKUP($J945,'Tong hop'!$B$10:$L$19999,11,0))</f>
        <v/>
      </c>
      <c r="R945" s="214"/>
      <c r="S945" s="214"/>
      <c r="T945" s="214"/>
      <c r="U945" s="214"/>
      <c r="V945" s="214"/>
      <c r="W945" s="214"/>
      <c r="X945" s="214"/>
      <c r="Y945" s="214"/>
      <c r="Z945" s="214"/>
    </row>
    <row r="946" ht="18.75" customHeight="1">
      <c r="A946" s="214"/>
      <c r="B946" s="306"/>
      <c r="C946" s="307"/>
      <c r="D946" s="307"/>
      <c r="E946" s="205" t="str">
        <f>IF($D946="","",VLOOKUP($D946,DMKH!$A$6:$D$20000,2,0))</f>
        <v/>
      </c>
      <c r="F946" s="205" t="str">
        <f>IF($D946="","",VLOOKUP($D946,DMKH!$A$6:$D$20000,3,0))</f>
        <v/>
      </c>
      <c r="G946" s="205" t="str">
        <f>IF($D946="","",VLOOKUP($D946,DMKH!$A$6:$D$20000,4,0))</f>
        <v/>
      </c>
      <c r="H946" s="308"/>
      <c r="I946" s="308"/>
      <c r="J946" s="214"/>
      <c r="K946" s="205" t="str">
        <f>IF($J946="","",VLOOKUP($J946,'Tong hop'!$B$10:$P$19999,2,0))</f>
        <v/>
      </c>
      <c r="L946" s="208" t="str">
        <f>IF($J946="","",VLOOKUP($J946,'Tong hop'!$B$10:$P$19999,3,0))</f>
        <v/>
      </c>
      <c r="M946" s="309"/>
      <c r="N946" s="210">
        <f t="shared" si="2"/>
        <v>0</v>
      </c>
      <c r="O946" s="211"/>
      <c r="P946" s="212" t="str">
        <f>IF($J946="","",VLOOKUP($J946,'Tong hop'!$B$10:$L$19999,10,0))</f>
        <v/>
      </c>
      <c r="Q946" s="213" t="str">
        <f>IF($J946="","",VLOOKUP($J946,'Tong hop'!$B$10:$L$19999,11,0))</f>
        <v/>
      </c>
      <c r="R946" s="214"/>
      <c r="S946" s="214"/>
      <c r="T946" s="214"/>
      <c r="U946" s="214"/>
      <c r="V946" s="214"/>
      <c r="W946" s="214"/>
      <c r="X946" s="214"/>
      <c r="Y946" s="214"/>
      <c r="Z946" s="214"/>
    </row>
    <row r="947" ht="18.75" customHeight="1">
      <c r="A947" s="214"/>
      <c r="B947" s="306"/>
      <c r="C947" s="307"/>
      <c r="D947" s="307"/>
      <c r="E947" s="205" t="str">
        <f>IF($D947="","",VLOOKUP($D947,DMKH!$A$6:$D$20000,2,0))</f>
        <v/>
      </c>
      <c r="F947" s="205" t="str">
        <f>IF($D947="","",VLOOKUP($D947,DMKH!$A$6:$D$20000,3,0))</f>
        <v/>
      </c>
      <c r="G947" s="205" t="str">
        <f>IF($D947="","",VLOOKUP($D947,DMKH!$A$6:$D$20000,4,0))</f>
        <v/>
      </c>
      <c r="H947" s="308"/>
      <c r="I947" s="308"/>
      <c r="J947" s="214"/>
      <c r="K947" s="205" t="str">
        <f>IF($J947="","",VLOOKUP($J947,'Tong hop'!$B$10:$P$19999,2,0))</f>
        <v/>
      </c>
      <c r="L947" s="208" t="str">
        <f>IF($J947="","",VLOOKUP($J947,'Tong hop'!$B$10:$P$19999,3,0))</f>
        <v/>
      </c>
      <c r="M947" s="309"/>
      <c r="N947" s="210">
        <f t="shared" si="2"/>
        <v>0</v>
      </c>
      <c r="O947" s="211"/>
      <c r="P947" s="212" t="str">
        <f>IF($J947="","",VLOOKUP($J947,'Tong hop'!$B$10:$L$19999,10,0))</f>
        <v/>
      </c>
      <c r="Q947" s="213" t="str">
        <f>IF($J947="","",VLOOKUP($J947,'Tong hop'!$B$10:$L$19999,11,0))</f>
        <v/>
      </c>
      <c r="R947" s="214"/>
      <c r="S947" s="214"/>
      <c r="T947" s="214"/>
      <c r="U947" s="214"/>
      <c r="V947" s="214"/>
      <c r="W947" s="214"/>
      <c r="X947" s="214"/>
      <c r="Y947" s="214"/>
      <c r="Z947" s="214"/>
    </row>
    <row r="948" ht="18.75" customHeight="1">
      <c r="A948" s="214"/>
      <c r="B948" s="306"/>
      <c r="C948" s="307"/>
      <c r="D948" s="307"/>
      <c r="E948" s="205" t="str">
        <f>IF($D948="","",VLOOKUP($D948,DMKH!$A$6:$D$20000,2,0))</f>
        <v/>
      </c>
      <c r="F948" s="205" t="str">
        <f>IF($D948="","",VLOOKUP($D948,DMKH!$A$6:$D$20000,3,0))</f>
        <v/>
      </c>
      <c r="G948" s="205" t="str">
        <f>IF($D948="","",VLOOKUP($D948,DMKH!$A$6:$D$20000,4,0))</f>
        <v/>
      </c>
      <c r="H948" s="308"/>
      <c r="I948" s="308"/>
      <c r="J948" s="214"/>
      <c r="K948" s="205" t="str">
        <f>IF($J948="","",VLOOKUP($J948,'Tong hop'!$B$10:$P$19999,2,0))</f>
        <v/>
      </c>
      <c r="L948" s="208" t="str">
        <f>IF($J948="","",VLOOKUP($J948,'Tong hop'!$B$10:$P$19999,3,0))</f>
        <v/>
      </c>
      <c r="M948" s="309"/>
      <c r="N948" s="210">
        <f t="shared" si="2"/>
        <v>0</v>
      </c>
      <c r="O948" s="211"/>
      <c r="P948" s="212" t="str">
        <f>IF($J948="","",VLOOKUP($J948,'Tong hop'!$B$10:$L$19999,10,0))</f>
        <v/>
      </c>
      <c r="Q948" s="213" t="str">
        <f>IF($J948="","",VLOOKUP($J948,'Tong hop'!$B$10:$L$19999,11,0))</f>
        <v/>
      </c>
      <c r="R948" s="214"/>
      <c r="S948" s="214"/>
      <c r="T948" s="214"/>
      <c r="U948" s="214"/>
      <c r="V948" s="214"/>
      <c r="W948" s="214"/>
      <c r="X948" s="214"/>
      <c r="Y948" s="214"/>
      <c r="Z948" s="214"/>
    </row>
    <row r="949" ht="18.75" customHeight="1">
      <c r="A949" s="214"/>
      <c r="B949" s="306"/>
      <c r="C949" s="307"/>
      <c r="D949" s="307"/>
      <c r="E949" s="205" t="str">
        <f>IF($D949="","",VLOOKUP($D949,DMKH!$A$6:$D$20000,2,0))</f>
        <v/>
      </c>
      <c r="F949" s="205" t="str">
        <f>IF($D949="","",VLOOKUP($D949,DMKH!$A$6:$D$20000,3,0))</f>
        <v/>
      </c>
      <c r="G949" s="205" t="str">
        <f>IF($D949="","",VLOOKUP($D949,DMKH!$A$6:$D$20000,4,0))</f>
        <v/>
      </c>
      <c r="H949" s="308"/>
      <c r="I949" s="308"/>
      <c r="J949" s="214"/>
      <c r="K949" s="205" t="str">
        <f>IF($J949="","",VLOOKUP($J949,'Tong hop'!$B$10:$P$19999,2,0))</f>
        <v/>
      </c>
      <c r="L949" s="208" t="str">
        <f>IF($J949="","",VLOOKUP($J949,'Tong hop'!$B$10:$P$19999,3,0))</f>
        <v/>
      </c>
      <c r="M949" s="309"/>
      <c r="N949" s="210">
        <f t="shared" si="2"/>
        <v>0</v>
      </c>
      <c r="O949" s="211"/>
      <c r="P949" s="212" t="str">
        <f>IF($J949="","",VLOOKUP($J949,'Tong hop'!$B$10:$L$19999,10,0))</f>
        <v/>
      </c>
      <c r="Q949" s="213" t="str">
        <f>IF($J949="","",VLOOKUP($J949,'Tong hop'!$B$10:$L$19999,11,0))</f>
        <v/>
      </c>
      <c r="R949" s="214"/>
      <c r="S949" s="214"/>
      <c r="T949" s="214"/>
      <c r="U949" s="214"/>
      <c r="V949" s="214"/>
      <c r="W949" s="214"/>
      <c r="X949" s="214"/>
      <c r="Y949" s="214"/>
      <c r="Z949" s="214"/>
    </row>
    <row r="950" ht="18.75" customHeight="1">
      <c r="A950" s="214"/>
      <c r="B950" s="306"/>
      <c r="C950" s="307"/>
      <c r="D950" s="307"/>
      <c r="E950" s="205" t="str">
        <f>IF($D950="","",VLOOKUP($D950,DMKH!$A$6:$D$20000,2,0))</f>
        <v/>
      </c>
      <c r="F950" s="205" t="str">
        <f>IF($D950="","",VLOOKUP($D950,DMKH!$A$6:$D$20000,3,0))</f>
        <v/>
      </c>
      <c r="G950" s="205" t="str">
        <f>IF($D950="","",VLOOKUP($D950,DMKH!$A$6:$D$20000,4,0))</f>
        <v/>
      </c>
      <c r="H950" s="308"/>
      <c r="I950" s="308"/>
      <c r="J950" s="214"/>
      <c r="K950" s="205" t="str">
        <f>IF($J950="","",VLOOKUP($J950,'Tong hop'!$B$10:$P$19999,2,0))</f>
        <v/>
      </c>
      <c r="L950" s="208" t="str">
        <f>IF($J950="","",VLOOKUP($J950,'Tong hop'!$B$10:$P$19999,3,0))</f>
        <v/>
      </c>
      <c r="M950" s="309"/>
      <c r="N950" s="210">
        <f t="shared" si="2"/>
        <v>0</v>
      </c>
      <c r="O950" s="211"/>
      <c r="P950" s="212" t="str">
        <f>IF($J950="","",VLOOKUP($J950,'Tong hop'!$B$10:$L$19999,10,0))</f>
        <v/>
      </c>
      <c r="Q950" s="213" t="str">
        <f>IF($J950="","",VLOOKUP($J950,'Tong hop'!$B$10:$L$19999,11,0))</f>
        <v/>
      </c>
      <c r="R950" s="214"/>
      <c r="S950" s="214"/>
      <c r="T950" s="214"/>
      <c r="U950" s="214"/>
      <c r="V950" s="214"/>
      <c r="W950" s="214"/>
      <c r="X950" s="214"/>
      <c r="Y950" s="214"/>
      <c r="Z950" s="214"/>
    </row>
    <row r="951" ht="18.75" customHeight="1">
      <c r="A951" s="214"/>
      <c r="B951" s="306"/>
      <c r="C951" s="307"/>
      <c r="D951" s="307"/>
      <c r="E951" s="205" t="str">
        <f>IF($D951="","",VLOOKUP($D951,DMKH!$A$6:$D$20000,2,0))</f>
        <v/>
      </c>
      <c r="F951" s="205" t="str">
        <f>IF($D951="","",VLOOKUP($D951,DMKH!$A$6:$D$20000,3,0))</f>
        <v/>
      </c>
      <c r="G951" s="205" t="str">
        <f>IF($D951="","",VLOOKUP($D951,DMKH!$A$6:$D$20000,4,0))</f>
        <v/>
      </c>
      <c r="H951" s="308"/>
      <c r="I951" s="308"/>
      <c r="J951" s="214"/>
      <c r="K951" s="205" t="str">
        <f>IF($J951="","",VLOOKUP($J951,'Tong hop'!$B$10:$P$19999,2,0))</f>
        <v/>
      </c>
      <c r="L951" s="208" t="str">
        <f>IF($J951="","",VLOOKUP($J951,'Tong hop'!$B$10:$P$19999,3,0))</f>
        <v/>
      </c>
      <c r="M951" s="309"/>
      <c r="N951" s="210">
        <f t="shared" si="2"/>
        <v>0</v>
      </c>
      <c r="O951" s="211"/>
      <c r="P951" s="212" t="str">
        <f>IF($J951="","",VLOOKUP($J951,'Tong hop'!$B$10:$L$19999,10,0))</f>
        <v/>
      </c>
      <c r="Q951" s="213" t="str">
        <f>IF($J951="","",VLOOKUP($J951,'Tong hop'!$B$10:$L$19999,11,0))</f>
        <v/>
      </c>
      <c r="R951" s="214"/>
      <c r="S951" s="214"/>
      <c r="T951" s="214"/>
      <c r="U951" s="214"/>
      <c r="V951" s="214"/>
      <c r="W951" s="214"/>
      <c r="X951" s="214"/>
      <c r="Y951" s="214"/>
      <c r="Z951" s="214"/>
    </row>
    <row r="952" ht="18.75" customHeight="1">
      <c r="A952" s="214"/>
      <c r="B952" s="306"/>
      <c r="C952" s="307"/>
      <c r="D952" s="307"/>
      <c r="E952" s="205" t="str">
        <f>IF($D952="","",VLOOKUP($D952,DMKH!$A$6:$D$20000,2,0))</f>
        <v/>
      </c>
      <c r="F952" s="205" t="str">
        <f>IF($D952="","",VLOOKUP($D952,DMKH!$A$6:$D$20000,3,0))</f>
        <v/>
      </c>
      <c r="G952" s="205" t="str">
        <f>IF($D952="","",VLOOKUP($D952,DMKH!$A$6:$D$20000,4,0))</f>
        <v/>
      </c>
      <c r="H952" s="308"/>
      <c r="I952" s="308"/>
      <c r="J952" s="214"/>
      <c r="K952" s="205" t="str">
        <f>IF($J952="","",VLOOKUP($J952,'Tong hop'!$B$10:$P$19999,2,0))</f>
        <v/>
      </c>
      <c r="L952" s="208" t="str">
        <f>IF($J952="","",VLOOKUP($J952,'Tong hop'!$B$10:$P$19999,3,0))</f>
        <v/>
      </c>
      <c r="M952" s="309"/>
      <c r="N952" s="210">
        <f t="shared" si="2"/>
        <v>0</v>
      </c>
      <c r="O952" s="211"/>
      <c r="P952" s="212" t="str">
        <f>IF($J952="","",VLOOKUP($J952,'Tong hop'!$B$10:$L$19999,10,0))</f>
        <v/>
      </c>
      <c r="Q952" s="213" t="str">
        <f>IF($J952="","",VLOOKUP($J952,'Tong hop'!$B$10:$L$19999,11,0))</f>
        <v/>
      </c>
      <c r="R952" s="214"/>
      <c r="S952" s="214"/>
      <c r="T952" s="214"/>
      <c r="U952" s="214"/>
      <c r="V952" s="214"/>
      <c r="W952" s="214"/>
      <c r="X952" s="214"/>
      <c r="Y952" s="214"/>
      <c r="Z952" s="214"/>
    </row>
    <row r="953" ht="18.75" customHeight="1">
      <c r="A953" s="214"/>
      <c r="B953" s="306"/>
      <c r="C953" s="307"/>
      <c r="D953" s="307"/>
      <c r="E953" s="205" t="str">
        <f>IF($D953="","",VLOOKUP($D953,DMKH!$A$6:$D$20000,2,0))</f>
        <v/>
      </c>
      <c r="F953" s="205" t="str">
        <f>IF($D953="","",VLOOKUP($D953,DMKH!$A$6:$D$20000,3,0))</f>
        <v/>
      </c>
      <c r="G953" s="205" t="str">
        <f>IF($D953="","",VLOOKUP($D953,DMKH!$A$6:$D$20000,4,0))</f>
        <v/>
      </c>
      <c r="H953" s="308"/>
      <c r="I953" s="308"/>
      <c r="J953" s="214"/>
      <c r="K953" s="205" t="str">
        <f>IF($J953="","",VLOOKUP($J953,'Tong hop'!$B$10:$P$19999,2,0))</f>
        <v/>
      </c>
      <c r="L953" s="208" t="str">
        <f>IF($J953="","",VLOOKUP($J953,'Tong hop'!$B$10:$P$19999,3,0))</f>
        <v/>
      </c>
      <c r="M953" s="309"/>
      <c r="N953" s="210">
        <f t="shared" si="2"/>
        <v>0</v>
      </c>
      <c r="O953" s="211"/>
      <c r="P953" s="212" t="str">
        <f>IF($J953="","",VLOOKUP($J953,'Tong hop'!$B$10:$L$19999,10,0))</f>
        <v/>
      </c>
      <c r="Q953" s="213" t="str">
        <f>IF($J953="","",VLOOKUP($J953,'Tong hop'!$B$10:$L$19999,11,0))</f>
        <v/>
      </c>
      <c r="R953" s="214"/>
      <c r="S953" s="214"/>
      <c r="T953" s="214"/>
      <c r="U953" s="214"/>
      <c r="V953" s="214"/>
      <c r="W953" s="214"/>
      <c r="X953" s="214"/>
      <c r="Y953" s="214"/>
      <c r="Z953" s="214"/>
    </row>
    <row r="954" ht="18.75" customHeight="1">
      <c r="A954" s="214"/>
      <c r="B954" s="306"/>
      <c r="C954" s="307"/>
      <c r="D954" s="307"/>
      <c r="E954" s="205" t="str">
        <f>IF($D954="","",VLOOKUP($D954,DMKH!$A$6:$D$20000,2,0))</f>
        <v/>
      </c>
      <c r="F954" s="205" t="str">
        <f>IF($D954="","",VLOOKUP($D954,DMKH!$A$6:$D$20000,3,0))</f>
        <v/>
      </c>
      <c r="G954" s="205" t="str">
        <f>IF($D954="","",VLOOKUP($D954,DMKH!$A$6:$D$20000,4,0))</f>
        <v/>
      </c>
      <c r="H954" s="308"/>
      <c r="I954" s="308"/>
      <c r="J954" s="214"/>
      <c r="K954" s="205" t="str">
        <f>IF($J954="","",VLOOKUP($J954,'Tong hop'!$B$10:$P$19999,2,0))</f>
        <v/>
      </c>
      <c r="L954" s="208" t="str">
        <f>IF($J954="","",VLOOKUP($J954,'Tong hop'!$B$10:$P$19999,3,0))</f>
        <v/>
      </c>
      <c r="M954" s="309"/>
      <c r="N954" s="210">
        <f t="shared" si="2"/>
        <v>0</v>
      </c>
      <c r="O954" s="211"/>
      <c r="P954" s="212" t="str">
        <f>IF($J954="","",VLOOKUP($J954,'Tong hop'!$B$10:$L$19999,10,0))</f>
        <v/>
      </c>
      <c r="Q954" s="213" t="str">
        <f>IF($J954="","",VLOOKUP($J954,'Tong hop'!$B$10:$L$19999,11,0))</f>
        <v/>
      </c>
      <c r="R954" s="214"/>
      <c r="S954" s="214"/>
      <c r="T954" s="214"/>
      <c r="U954" s="214"/>
      <c r="V954" s="214"/>
      <c r="W954" s="214"/>
      <c r="X954" s="214"/>
      <c r="Y954" s="214"/>
      <c r="Z954" s="214"/>
    </row>
    <row r="955" ht="18.75" customHeight="1">
      <c r="A955" s="214"/>
      <c r="B955" s="306"/>
      <c r="C955" s="307"/>
      <c r="D955" s="307"/>
      <c r="E955" s="205" t="str">
        <f>IF($D955="","",VLOOKUP($D955,DMKH!$A$6:$D$20000,2,0))</f>
        <v/>
      </c>
      <c r="F955" s="205" t="str">
        <f>IF($D955="","",VLOOKUP($D955,DMKH!$A$6:$D$20000,3,0))</f>
        <v/>
      </c>
      <c r="G955" s="205" t="str">
        <f>IF($D955="","",VLOOKUP($D955,DMKH!$A$6:$D$20000,4,0))</f>
        <v/>
      </c>
      <c r="H955" s="308"/>
      <c r="I955" s="308"/>
      <c r="J955" s="214"/>
      <c r="K955" s="205" t="str">
        <f>IF($J955="","",VLOOKUP($J955,'Tong hop'!$B$10:$P$19999,2,0))</f>
        <v/>
      </c>
      <c r="L955" s="208" t="str">
        <f>IF($J955="","",VLOOKUP($J955,'Tong hop'!$B$10:$P$19999,3,0))</f>
        <v/>
      </c>
      <c r="M955" s="309"/>
      <c r="N955" s="210">
        <f t="shared" si="2"/>
        <v>0</v>
      </c>
      <c r="O955" s="211"/>
      <c r="P955" s="212" t="str">
        <f>IF($J955="","",VLOOKUP($J955,'Tong hop'!$B$10:$L$19999,10,0))</f>
        <v/>
      </c>
      <c r="Q955" s="213" t="str">
        <f>IF($J955="","",VLOOKUP($J955,'Tong hop'!$B$10:$L$19999,11,0))</f>
        <v/>
      </c>
      <c r="R955" s="214"/>
      <c r="S955" s="214"/>
      <c r="T955" s="214"/>
      <c r="U955" s="214"/>
      <c r="V955" s="214"/>
      <c r="W955" s="214"/>
      <c r="X955" s="214"/>
      <c r="Y955" s="214"/>
      <c r="Z955" s="214"/>
    </row>
    <row r="956" ht="18.75" customHeight="1">
      <c r="A956" s="214"/>
      <c r="B956" s="306"/>
      <c r="C956" s="307"/>
      <c r="D956" s="307"/>
      <c r="E956" s="205" t="str">
        <f>IF($D956="","",VLOOKUP($D956,DMKH!$A$6:$D$20000,2,0))</f>
        <v/>
      </c>
      <c r="F956" s="205" t="str">
        <f>IF($D956="","",VLOOKUP($D956,DMKH!$A$6:$D$20000,3,0))</f>
        <v/>
      </c>
      <c r="G956" s="205" t="str">
        <f>IF($D956="","",VLOOKUP($D956,DMKH!$A$6:$D$20000,4,0))</f>
        <v/>
      </c>
      <c r="H956" s="308"/>
      <c r="I956" s="308"/>
      <c r="J956" s="214"/>
      <c r="K956" s="205" t="str">
        <f>IF($J956="","",VLOOKUP($J956,'Tong hop'!$B$10:$P$19999,2,0))</f>
        <v/>
      </c>
      <c r="L956" s="208" t="str">
        <f>IF($J956="","",VLOOKUP($J956,'Tong hop'!$B$10:$P$19999,3,0))</f>
        <v/>
      </c>
      <c r="M956" s="309"/>
      <c r="N956" s="210">
        <f t="shared" si="2"/>
        <v>0</v>
      </c>
      <c r="O956" s="211"/>
      <c r="P956" s="212" t="str">
        <f>IF($J956="","",VLOOKUP($J956,'Tong hop'!$B$10:$L$19999,10,0))</f>
        <v/>
      </c>
      <c r="Q956" s="213" t="str">
        <f>IF($J956="","",VLOOKUP($J956,'Tong hop'!$B$10:$L$19999,11,0))</f>
        <v/>
      </c>
      <c r="R956" s="214"/>
      <c r="S956" s="214"/>
      <c r="T956" s="214"/>
      <c r="U956" s="214"/>
      <c r="V956" s="214"/>
      <c r="W956" s="214"/>
      <c r="X956" s="214"/>
      <c r="Y956" s="214"/>
      <c r="Z956" s="214"/>
    </row>
    <row r="957" ht="18.75" customHeight="1">
      <c r="A957" s="214"/>
      <c r="B957" s="306"/>
      <c r="C957" s="307"/>
      <c r="D957" s="307"/>
      <c r="E957" s="205" t="str">
        <f>IF($D957="","",VLOOKUP($D957,DMKH!$A$6:$D$20000,2,0))</f>
        <v/>
      </c>
      <c r="F957" s="205" t="str">
        <f>IF($D957="","",VLOOKUP($D957,DMKH!$A$6:$D$20000,3,0))</f>
        <v/>
      </c>
      <c r="G957" s="205" t="str">
        <f>IF($D957="","",VLOOKUP($D957,DMKH!$A$6:$D$20000,4,0))</f>
        <v/>
      </c>
      <c r="H957" s="308"/>
      <c r="I957" s="308"/>
      <c r="J957" s="214"/>
      <c r="K957" s="205" t="str">
        <f>IF($J957="","",VLOOKUP($J957,'Tong hop'!$B$10:$P$19999,2,0))</f>
        <v/>
      </c>
      <c r="L957" s="208" t="str">
        <f>IF($J957="","",VLOOKUP($J957,'Tong hop'!$B$10:$P$19999,3,0))</f>
        <v/>
      </c>
      <c r="M957" s="309"/>
      <c r="N957" s="210">
        <f t="shared" si="2"/>
        <v>0</v>
      </c>
      <c r="O957" s="211"/>
      <c r="P957" s="212" t="str">
        <f>IF($J957="","",VLOOKUP($J957,'Tong hop'!$B$10:$L$19999,10,0))</f>
        <v/>
      </c>
      <c r="Q957" s="213" t="str">
        <f>IF($J957="","",VLOOKUP($J957,'Tong hop'!$B$10:$L$19999,11,0))</f>
        <v/>
      </c>
      <c r="R957" s="214"/>
      <c r="S957" s="214"/>
      <c r="T957" s="214"/>
      <c r="U957" s="214"/>
      <c r="V957" s="214"/>
      <c r="W957" s="214"/>
      <c r="X957" s="214"/>
      <c r="Y957" s="214"/>
      <c r="Z957" s="214"/>
    </row>
    <row r="958" ht="18.75" customHeight="1">
      <c r="A958" s="214"/>
      <c r="B958" s="306"/>
      <c r="C958" s="307"/>
      <c r="D958" s="307"/>
      <c r="E958" s="205" t="str">
        <f>IF($D958="","",VLOOKUP($D958,DMKH!$A$6:$D$20000,2,0))</f>
        <v/>
      </c>
      <c r="F958" s="205" t="str">
        <f>IF($D958="","",VLOOKUP($D958,DMKH!$A$6:$D$20000,3,0))</f>
        <v/>
      </c>
      <c r="G958" s="205" t="str">
        <f>IF($D958="","",VLOOKUP($D958,DMKH!$A$6:$D$20000,4,0))</f>
        <v/>
      </c>
      <c r="H958" s="308"/>
      <c r="I958" s="308"/>
      <c r="J958" s="214"/>
      <c r="K958" s="205" t="str">
        <f>IF($J958="","",VLOOKUP($J958,'Tong hop'!$B$10:$P$19999,2,0))</f>
        <v/>
      </c>
      <c r="L958" s="208" t="str">
        <f>IF($J958="","",VLOOKUP($J958,'Tong hop'!$B$10:$P$19999,3,0))</f>
        <v/>
      </c>
      <c r="M958" s="309"/>
      <c r="N958" s="210">
        <f t="shared" si="2"/>
        <v>0</v>
      </c>
      <c r="O958" s="211"/>
      <c r="P958" s="212" t="str">
        <f>IF($J958="","",VLOOKUP($J958,'Tong hop'!$B$10:$L$19999,10,0))</f>
        <v/>
      </c>
      <c r="Q958" s="213" t="str">
        <f>IF($J958="","",VLOOKUP($J958,'Tong hop'!$B$10:$L$19999,11,0))</f>
        <v/>
      </c>
      <c r="R958" s="214"/>
      <c r="S958" s="214"/>
      <c r="T958" s="214"/>
      <c r="U958" s="214"/>
      <c r="V958" s="214"/>
      <c r="W958" s="214"/>
      <c r="X958" s="214"/>
      <c r="Y958" s="214"/>
      <c r="Z958" s="214"/>
    </row>
    <row r="959" ht="18.75" customHeight="1">
      <c r="A959" s="214"/>
      <c r="B959" s="306"/>
      <c r="C959" s="307"/>
      <c r="D959" s="307"/>
      <c r="E959" s="205" t="str">
        <f>IF($D959="","",VLOOKUP($D959,DMKH!$A$6:$D$20000,2,0))</f>
        <v/>
      </c>
      <c r="F959" s="205" t="str">
        <f>IF($D959="","",VLOOKUP($D959,DMKH!$A$6:$D$20000,3,0))</f>
        <v/>
      </c>
      <c r="G959" s="205" t="str">
        <f>IF($D959="","",VLOOKUP($D959,DMKH!$A$6:$D$20000,4,0))</f>
        <v/>
      </c>
      <c r="H959" s="308"/>
      <c r="I959" s="308"/>
      <c r="J959" s="214"/>
      <c r="K959" s="205" t="str">
        <f>IF($J959="","",VLOOKUP($J959,'Tong hop'!$B$10:$P$19999,2,0))</f>
        <v/>
      </c>
      <c r="L959" s="208" t="str">
        <f>IF($J959="","",VLOOKUP($J959,'Tong hop'!$B$10:$P$19999,3,0))</f>
        <v/>
      </c>
      <c r="M959" s="309"/>
      <c r="N959" s="210">
        <f t="shared" si="2"/>
        <v>0</v>
      </c>
      <c r="O959" s="211"/>
      <c r="P959" s="212" t="str">
        <f>IF($J959="","",VLOOKUP($J959,'Tong hop'!$B$10:$L$19999,10,0))</f>
        <v/>
      </c>
      <c r="Q959" s="213" t="str">
        <f>IF($J959="","",VLOOKUP($J959,'Tong hop'!$B$10:$L$19999,11,0))</f>
        <v/>
      </c>
      <c r="R959" s="214"/>
      <c r="S959" s="214"/>
      <c r="T959" s="214"/>
      <c r="U959" s="214"/>
      <c r="V959" s="214"/>
      <c r="W959" s="214"/>
      <c r="X959" s="214"/>
      <c r="Y959" s="214"/>
      <c r="Z959" s="214"/>
    </row>
    <row r="960" ht="18.75" customHeight="1">
      <c r="A960" s="214"/>
      <c r="B960" s="306"/>
      <c r="C960" s="307"/>
      <c r="D960" s="307"/>
      <c r="E960" s="205" t="str">
        <f>IF($D960="","",VLOOKUP($D960,DMKH!$A$6:$D$20000,2,0))</f>
        <v/>
      </c>
      <c r="F960" s="205" t="str">
        <f>IF($D960="","",VLOOKUP($D960,DMKH!$A$6:$D$20000,3,0))</f>
        <v/>
      </c>
      <c r="G960" s="205" t="str">
        <f>IF($D960="","",VLOOKUP($D960,DMKH!$A$6:$D$20000,4,0))</f>
        <v/>
      </c>
      <c r="H960" s="308"/>
      <c r="I960" s="308"/>
      <c r="J960" s="214"/>
      <c r="K960" s="205" t="str">
        <f>IF($J960="","",VLOOKUP($J960,'Tong hop'!$B$10:$P$19999,2,0))</f>
        <v/>
      </c>
      <c r="L960" s="208" t="str">
        <f>IF($J960="","",VLOOKUP($J960,'Tong hop'!$B$10:$P$19999,3,0))</f>
        <v/>
      </c>
      <c r="M960" s="309"/>
      <c r="N960" s="210">
        <f t="shared" si="2"/>
        <v>0</v>
      </c>
      <c r="O960" s="211"/>
      <c r="P960" s="212" t="str">
        <f>IF($J960="","",VLOOKUP($J960,'Tong hop'!$B$10:$L$19999,10,0))</f>
        <v/>
      </c>
      <c r="Q960" s="213" t="str">
        <f>IF($J960="","",VLOOKUP($J960,'Tong hop'!$B$10:$L$19999,11,0))</f>
        <v/>
      </c>
      <c r="R960" s="214"/>
      <c r="S960" s="214"/>
      <c r="T960" s="214"/>
      <c r="U960" s="214"/>
      <c r="V960" s="214"/>
      <c r="W960" s="214"/>
      <c r="X960" s="214"/>
      <c r="Y960" s="214"/>
      <c r="Z960" s="214"/>
    </row>
    <row r="961" ht="18.75" customHeight="1">
      <c r="A961" s="214"/>
      <c r="B961" s="306"/>
      <c r="C961" s="307"/>
      <c r="D961" s="307"/>
      <c r="E961" s="205" t="str">
        <f>IF($D961="","",VLOOKUP($D961,DMKH!$A$6:$D$20000,2,0))</f>
        <v/>
      </c>
      <c r="F961" s="205" t="str">
        <f>IF($D961="","",VLOOKUP($D961,DMKH!$A$6:$D$20000,3,0))</f>
        <v/>
      </c>
      <c r="G961" s="205" t="str">
        <f>IF($D961="","",VLOOKUP($D961,DMKH!$A$6:$D$20000,4,0))</f>
        <v/>
      </c>
      <c r="H961" s="308"/>
      <c r="I961" s="308"/>
      <c r="J961" s="214"/>
      <c r="K961" s="205" t="str">
        <f>IF($J961="","",VLOOKUP($J961,'Tong hop'!$B$10:$P$19999,2,0))</f>
        <v/>
      </c>
      <c r="L961" s="208" t="str">
        <f>IF($J961="","",VLOOKUP($J961,'Tong hop'!$B$10:$P$19999,3,0))</f>
        <v/>
      </c>
      <c r="M961" s="309"/>
      <c r="N961" s="210">
        <f t="shared" si="2"/>
        <v>0</v>
      </c>
      <c r="O961" s="211"/>
      <c r="P961" s="212" t="str">
        <f>IF($J961="","",VLOOKUP($J961,'Tong hop'!$B$10:$L$19999,10,0))</f>
        <v/>
      </c>
      <c r="Q961" s="213" t="str">
        <f>IF($J961="","",VLOOKUP($J961,'Tong hop'!$B$10:$L$19999,11,0))</f>
        <v/>
      </c>
      <c r="R961" s="214"/>
      <c r="S961" s="214"/>
      <c r="T961" s="214"/>
      <c r="U961" s="214"/>
      <c r="V961" s="214"/>
      <c r="W961" s="214"/>
      <c r="X961" s="214"/>
      <c r="Y961" s="214"/>
      <c r="Z961" s="214"/>
    </row>
    <row r="962" ht="18.75" customHeight="1">
      <c r="A962" s="214"/>
      <c r="B962" s="306"/>
      <c r="C962" s="307"/>
      <c r="D962" s="307"/>
      <c r="E962" s="205" t="str">
        <f>IF($D962="","",VLOOKUP($D962,DMKH!$A$6:$D$20000,2,0))</f>
        <v/>
      </c>
      <c r="F962" s="205" t="str">
        <f>IF($D962="","",VLOOKUP($D962,DMKH!$A$6:$D$20000,3,0))</f>
        <v/>
      </c>
      <c r="G962" s="205" t="str">
        <f>IF($D962="","",VLOOKUP($D962,DMKH!$A$6:$D$20000,4,0))</f>
        <v/>
      </c>
      <c r="H962" s="308"/>
      <c r="I962" s="308"/>
      <c r="J962" s="214"/>
      <c r="K962" s="205" t="str">
        <f>IF($J962="","",VLOOKUP($J962,'Tong hop'!$B$10:$P$19999,2,0))</f>
        <v/>
      </c>
      <c r="L962" s="208" t="str">
        <f>IF($J962="","",VLOOKUP($J962,'Tong hop'!$B$10:$P$19999,3,0))</f>
        <v/>
      </c>
      <c r="M962" s="309"/>
      <c r="N962" s="210">
        <f t="shared" si="2"/>
        <v>0</v>
      </c>
      <c r="O962" s="211"/>
      <c r="P962" s="212" t="str">
        <f>IF($J962="","",VLOOKUP($J962,'Tong hop'!$B$10:$L$19999,10,0))</f>
        <v/>
      </c>
      <c r="Q962" s="213" t="str">
        <f>IF($J962="","",VLOOKUP($J962,'Tong hop'!$B$10:$L$19999,11,0))</f>
        <v/>
      </c>
      <c r="R962" s="214"/>
      <c r="S962" s="214"/>
      <c r="T962" s="214"/>
      <c r="U962" s="214"/>
      <c r="V962" s="214"/>
      <c r="W962" s="214"/>
      <c r="X962" s="214"/>
      <c r="Y962" s="214"/>
      <c r="Z962" s="214"/>
    </row>
    <row r="963" ht="18.75" customHeight="1">
      <c r="A963" s="214"/>
      <c r="B963" s="306"/>
      <c r="C963" s="307"/>
      <c r="D963" s="307"/>
      <c r="E963" s="205" t="str">
        <f>IF($D963="","",VLOOKUP($D963,DMKH!$A$6:$D$20000,2,0))</f>
        <v/>
      </c>
      <c r="F963" s="205" t="str">
        <f>IF($D963="","",VLOOKUP($D963,DMKH!$A$6:$D$20000,3,0))</f>
        <v/>
      </c>
      <c r="G963" s="205" t="str">
        <f>IF($D963="","",VLOOKUP($D963,DMKH!$A$6:$D$20000,4,0))</f>
        <v/>
      </c>
      <c r="H963" s="308"/>
      <c r="I963" s="308"/>
      <c r="J963" s="214"/>
      <c r="K963" s="205" t="str">
        <f>IF($J963="","",VLOOKUP($J963,'Tong hop'!$B$10:$P$19999,2,0))</f>
        <v/>
      </c>
      <c r="L963" s="208" t="str">
        <f>IF($J963="","",VLOOKUP($J963,'Tong hop'!$B$10:$P$19999,3,0))</f>
        <v/>
      </c>
      <c r="M963" s="309"/>
      <c r="N963" s="210">
        <f t="shared" si="2"/>
        <v>0</v>
      </c>
      <c r="O963" s="211"/>
      <c r="P963" s="212" t="str">
        <f>IF($J963="","",VLOOKUP($J963,'Tong hop'!$B$10:$L$19999,10,0))</f>
        <v/>
      </c>
      <c r="Q963" s="213" t="str">
        <f>IF($J963="","",VLOOKUP($J963,'Tong hop'!$B$10:$L$19999,11,0))</f>
        <v/>
      </c>
      <c r="R963" s="214"/>
      <c r="S963" s="214"/>
      <c r="T963" s="214"/>
      <c r="U963" s="214"/>
      <c r="V963" s="214"/>
      <c r="W963" s="214"/>
      <c r="X963" s="214"/>
      <c r="Y963" s="214"/>
      <c r="Z963" s="214"/>
    </row>
    <row r="964" ht="18.75" customHeight="1">
      <c r="A964" s="214"/>
      <c r="B964" s="306"/>
      <c r="C964" s="307"/>
      <c r="D964" s="307"/>
      <c r="E964" s="205" t="str">
        <f>IF($D964="","",VLOOKUP($D964,DMKH!$A$6:$D$20000,2,0))</f>
        <v/>
      </c>
      <c r="F964" s="205" t="str">
        <f>IF($D964="","",VLOOKUP($D964,DMKH!$A$6:$D$20000,3,0))</f>
        <v/>
      </c>
      <c r="G964" s="205" t="str">
        <f>IF($D964="","",VLOOKUP($D964,DMKH!$A$6:$D$20000,4,0))</f>
        <v/>
      </c>
      <c r="H964" s="308"/>
      <c r="I964" s="308"/>
      <c r="J964" s="214"/>
      <c r="K964" s="205" t="str">
        <f>IF($J964="","",VLOOKUP($J964,'Tong hop'!$B$10:$P$19999,2,0))</f>
        <v/>
      </c>
      <c r="L964" s="208" t="str">
        <f>IF($J964="","",VLOOKUP($J964,'Tong hop'!$B$10:$P$19999,3,0))</f>
        <v/>
      </c>
      <c r="M964" s="309"/>
      <c r="N964" s="210">
        <f t="shared" si="2"/>
        <v>0</v>
      </c>
      <c r="O964" s="211"/>
      <c r="P964" s="212" t="str">
        <f>IF($J964="","",VLOOKUP($J964,'Tong hop'!$B$10:$L$19999,10,0))</f>
        <v/>
      </c>
      <c r="Q964" s="213" t="str">
        <f>IF($J964="","",VLOOKUP($J964,'Tong hop'!$B$10:$L$19999,11,0))</f>
        <v/>
      </c>
      <c r="R964" s="214"/>
      <c r="S964" s="214"/>
      <c r="T964" s="214"/>
      <c r="U964" s="214"/>
      <c r="V964" s="214"/>
      <c r="W964" s="214"/>
      <c r="X964" s="214"/>
      <c r="Y964" s="214"/>
      <c r="Z964" s="214"/>
    </row>
    <row r="965" ht="18.75" customHeight="1">
      <c r="A965" s="214"/>
      <c r="B965" s="306"/>
      <c r="C965" s="307"/>
      <c r="D965" s="307"/>
      <c r="E965" s="205" t="str">
        <f>IF($D965="","",VLOOKUP($D965,DMKH!$A$6:$D$20000,2,0))</f>
        <v/>
      </c>
      <c r="F965" s="205" t="str">
        <f>IF($D965="","",VLOOKUP($D965,DMKH!$A$6:$D$20000,3,0))</f>
        <v/>
      </c>
      <c r="G965" s="205" t="str">
        <f>IF($D965="","",VLOOKUP($D965,DMKH!$A$6:$D$20000,4,0))</f>
        <v/>
      </c>
      <c r="H965" s="308"/>
      <c r="I965" s="308"/>
      <c r="J965" s="214"/>
      <c r="K965" s="205" t="str">
        <f>IF($J965="","",VLOOKUP($J965,'Tong hop'!$B$10:$P$19999,2,0))</f>
        <v/>
      </c>
      <c r="L965" s="208" t="str">
        <f>IF($J965="","",VLOOKUP($J965,'Tong hop'!$B$10:$P$19999,3,0))</f>
        <v/>
      </c>
      <c r="M965" s="309"/>
      <c r="N965" s="210">
        <f t="shared" si="2"/>
        <v>0</v>
      </c>
      <c r="O965" s="211"/>
      <c r="P965" s="212" t="str">
        <f>IF($J965="","",VLOOKUP($J965,'Tong hop'!$B$10:$L$19999,10,0))</f>
        <v/>
      </c>
      <c r="Q965" s="213" t="str">
        <f>IF($J965="","",VLOOKUP($J965,'Tong hop'!$B$10:$L$19999,11,0))</f>
        <v/>
      </c>
      <c r="R965" s="214"/>
      <c r="S965" s="214"/>
      <c r="T965" s="214"/>
      <c r="U965" s="214"/>
      <c r="V965" s="214"/>
      <c r="W965" s="214"/>
      <c r="X965" s="214"/>
      <c r="Y965" s="214"/>
      <c r="Z965" s="214"/>
    </row>
    <row r="966" ht="18.75" customHeight="1">
      <c r="A966" s="214"/>
      <c r="B966" s="306"/>
      <c r="C966" s="307"/>
      <c r="D966" s="307"/>
      <c r="E966" s="205" t="str">
        <f>IF($D966="","",VLOOKUP($D966,DMKH!$A$6:$D$20000,2,0))</f>
        <v/>
      </c>
      <c r="F966" s="205" t="str">
        <f>IF($D966="","",VLOOKUP($D966,DMKH!$A$6:$D$20000,3,0))</f>
        <v/>
      </c>
      <c r="G966" s="205" t="str">
        <f>IF($D966="","",VLOOKUP($D966,DMKH!$A$6:$D$20000,4,0))</f>
        <v/>
      </c>
      <c r="H966" s="308"/>
      <c r="I966" s="308"/>
      <c r="J966" s="214"/>
      <c r="K966" s="205" t="str">
        <f>IF($J966="","",VLOOKUP($J966,'Tong hop'!$B$10:$P$19999,2,0))</f>
        <v/>
      </c>
      <c r="L966" s="208" t="str">
        <f>IF($J966="","",VLOOKUP($J966,'Tong hop'!$B$10:$P$19999,3,0))</f>
        <v/>
      </c>
      <c r="M966" s="309"/>
      <c r="N966" s="210">
        <f t="shared" si="2"/>
        <v>0</v>
      </c>
      <c r="O966" s="211"/>
      <c r="P966" s="212" t="str">
        <f>IF($J966="","",VLOOKUP($J966,'Tong hop'!$B$10:$L$19999,10,0))</f>
        <v/>
      </c>
      <c r="Q966" s="213" t="str">
        <f>IF($J966="","",VLOOKUP($J966,'Tong hop'!$B$10:$L$19999,11,0))</f>
        <v/>
      </c>
      <c r="R966" s="214"/>
      <c r="S966" s="214"/>
      <c r="T966" s="214"/>
      <c r="U966" s="214"/>
      <c r="V966" s="214"/>
      <c r="W966" s="214"/>
      <c r="X966" s="214"/>
      <c r="Y966" s="214"/>
      <c r="Z966" s="214"/>
    </row>
    <row r="967" ht="18.75" customHeight="1">
      <c r="A967" s="214"/>
      <c r="B967" s="306"/>
      <c r="C967" s="307"/>
      <c r="D967" s="307"/>
      <c r="E967" s="205" t="str">
        <f>IF($D967="","",VLOOKUP($D967,DMKH!$A$6:$D$20000,2,0))</f>
        <v/>
      </c>
      <c r="F967" s="205" t="str">
        <f>IF($D967="","",VLOOKUP($D967,DMKH!$A$6:$D$20000,3,0))</f>
        <v/>
      </c>
      <c r="G967" s="205" t="str">
        <f>IF($D967="","",VLOOKUP($D967,DMKH!$A$6:$D$20000,4,0))</f>
        <v/>
      </c>
      <c r="H967" s="308"/>
      <c r="I967" s="308"/>
      <c r="J967" s="214"/>
      <c r="K967" s="205" t="str">
        <f>IF($J967="","",VLOOKUP($J967,'Tong hop'!$B$10:$P$19999,2,0))</f>
        <v/>
      </c>
      <c r="L967" s="208" t="str">
        <f>IF($J967="","",VLOOKUP($J967,'Tong hop'!$B$10:$P$19999,3,0))</f>
        <v/>
      </c>
      <c r="M967" s="309"/>
      <c r="N967" s="210">
        <f t="shared" si="2"/>
        <v>0</v>
      </c>
      <c r="O967" s="211"/>
      <c r="P967" s="212" t="str">
        <f>IF($J967="","",VLOOKUP($J967,'Tong hop'!$B$10:$L$19999,10,0))</f>
        <v/>
      </c>
      <c r="Q967" s="213" t="str">
        <f>IF($J967="","",VLOOKUP($J967,'Tong hop'!$B$10:$L$19999,11,0))</f>
        <v/>
      </c>
      <c r="R967" s="214"/>
      <c r="S967" s="214"/>
      <c r="T967" s="214"/>
      <c r="U967" s="214"/>
      <c r="V967" s="214"/>
      <c r="W967" s="214"/>
      <c r="X967" s="214"/>
      <c r="Y967" s="214"/>
      <c r="Z967" s="214"/>
    </row>
    <row r="968" ht="18.75" customHeight="1">
      <c r="A968" s="214"/>
      <c r="B968" s="306"/>
      <c r="C968" s="307"/>
      <c r="D968" s="307"/>
      <c r="E968" s="205" t="str">
        <f>IF($D968="","",VLOOKUP($D968,DMKH!$A$6:$D$20000,2,0))</f>
        <v/>
      </c>
      <c r="F968" s="205" t="str">
        <f>IF($D968="","",VLOOKUP($D968,DMKH!$A$6:$D$20000,3,0))</f>
        <v/>
      </c>
      <c r="G968" s="205" t="str">
        <f>IF($D968="","",VLOOKUP($D968,DMKH!$A$6:$D$20000,4,0))</f>
        <v/>
      </c>
      <c r="H968" s="308"/>
      <c r="I968" s="308"/>
      <c r="J968" s="214"/>
      <c r="K968" s="205" t="str">
        <f>IF($J968="","",VLOOKUP($J968,'Tong hop'!$B$10:$P$19999,2,0))</f>
        <v/>
      </c>
      <c r="L968" s="208" t="str">
        <f>IF($J968="","",VLOOKUP($J968,'Tong hop'!$B$10:$P$19999,3,0))</f>
        <v/>
      </c>
      <c r="M968" s="309"/>
      <c r="N968" s="210">
        <f t="shared" si="2"/>
        <v>0</v>
      </c>
      <c r="O968" s="211"/>
      <c r="P968" s="212" t="str">
        <f>IF($J968="","",VLOOKUP($J968,'Tong hop'!$B$10:$L$19999,10,0))</f>
        <v/>
      </c>
      <c r="Q968" s="213" t="str">
        <f>IF($J968="","",VLOOKUP($J968,'Tong hop'!$B$10:$L$19999,11,0))</f>
        <v/>
      </c>
      <c r="R968" s="214"/>
      <c r="S968" s="214"/>
      <c r="T968" s="214"/>
      <c r="U968" s="214"/>
      <c r="V968" s="214"/>
      <c r="W968" s="214"/>
      <c r="X968" s="214"/>
      <c r="Y968" s="214"/>
      <c r="Z968" s="214"/>
    </row>
    <row r="969" ht="18.75" customHeight="1">
      <c r="A969" s="214"/>
      <c r="B969" s="306"/>
      <c r="C969" s="307"/>
      <c r="D969" s="307"/>
      <c r="E969" s="205" t="str">
        <f>IF($D969="","",VLOOKUP($D969,DMKH!$A$6:$D$20000,2,0))</f>
        <v/>
      </c>
      <c r="F969" s="205" t="str">
        <f>IF($D969="","",VLOOKUP($D969,DMKH!$A$6:$D$20000,3,0))</f>
        <v/>
      </c>
      <c r="G969" s="205" t="str">
        <f>IF($D969="","",VLOOKUP($D969,DMKH!$A$6:$D$20000,4,0))</f>
        <v/>
      </c>
      <c r="H969" s="308"/>
      <c r="I969" s="308"/>
      <c r="J969" s="214"/>
      <c r="K969" s="205" t="str">
        <f>IF($J969="","",VLOOKUP($J969,'Tong hop'!$B$10:$P$19999,2,0))</f>
        <v/>
      </c>
      <c r="L969" s="208" t="str">
        <f>IF($J969="","",VLOOKUP($J969,'Tong hop'!$B$10:$P$19999,3,0))</f>
        <v/>
      </c>
      <c r="M969" s="309"/>
      <c r="N969" s="210">
        <f t="shared" si="2"/>
        <v>0</v>
      </c>
      <c r="O969" s="211"/>
      <c r="P969" s="212" t="str">
        <f>IF($J969="","",VLOOKUP($J969,'Tong hop'!$B$10:$L$19999,10,0))</f>
        <v/>
      </c>
      <c r="Q969" s="213" t="str">
        <f>IF($J969="","",VLOOKUP($J969,'Tong hop'!$B$10:$L$19999,11,0))</f>
        <v/>
      </c>
      <c r="R969" s="214"/>
      <c r="S969" s="214"/>
      <c r="T969" s="214"/>
      <c r="U969" s="214"/>
      <c r="V969" s="214"/>
      <c r="W969" s="214"/>
      <c r="X969" s="214"/>
      <c r="Y969" s="214"/>
      <c r="Z969" s="214"/>
    </row>
    <row r="970" ht="18.75" customHeight="1">
      <c r="A970" s="214"/>
      <c r="B970" s="306"/>
      <c r="C970" s="307"/>
      <c r="D970" s="307"/>
      <c r="E970" s="205" t="str">
        <f>IF($D970="","",VLOOKUP($D970,DMKH!$A$6:$D$20000,2,0))</f>
        <v/>
      </c>
      <c r="F970" s="205" t="str">
        <f>IF($D970="","",VLOOKUP($D970,DMKH!$A$6:$D$20000,3,0))</f>
        <v/>
      </c>
      <c r="G970" s="205" t="str">
        <f>IF($D970="","",VLOOKUP($D970,DMKH!$A$6:$D$20000,4,0))</f>
        <v/>
      </c>
      <c r="H970" s="308"/>
      <c r="I970" s="308"/>
      <c r="J970" s="214"/>
      <c r="K970" s="205" t="str">
        <f>IF($J970="","",VLOOKUP($J970,'Tong hop'!$B$10:$P$19999,2,0))</f>
        <v/>
      </c>
      <c r="L970" s="208" t="str">
        <f>IF($J970="","",VLOOKUP($J970,'Tong hop'!$B$10:$P$19999,3,0))</f>
        <v/>
      </c>
      <c r="M970" s="309"/>
      <c r="N970" s="210">
        <f t="shared" si="2"/>
        <v>0</v>
      </c>
      <c r="O970" s="211"/>
      <c r="P970" s="212" t="str">
        <f>IF($J970="","",VLOOKUP($J970,'Tong hop'!$B$10:$L$19999,10,0))</f>
        <v/>
      </c>
      <c r="Q970" s="213" t="str">
        <f>IF($J970="","",VLOOKUP($J970,'Tong hop'!$B$10:$L$19999,11,0))</f>
        <v/>
      </c>
      <c r="R970" s="214"/>
      <c r="S970" s="214"/>
      <c r="T970" s="214"/>
      <c r="U970" s="214"/>
      <c r="V970" s="214"/>
      <c r="W970" s="214"/>
      <c r="X970" s="214"/>
      <c r="Y970" s="214"/>
      <c r="Z970" s="214"/>
    </row>
    <row r="971" ht="18.75" customHeight="1">
      <c r="A971" s="214"/>
      <c r="B971" s="306"/>
      <c r="C971" s="307"/>
      <c r="D971" s="307"/>
      <c r="E971" s="205" t="str">
        <f>IF($D971="","",VLOOKUP($D971,DMKH!$A$6:$D$20000,2,0))</f>
        <v/>
      </c>
      <c r="F971" s="205" t="str">
        <f>IF($D971="","",VLOOKUP($D971,DMKH!$A$6:$D$20000,3,0))</f>
        <v/>
      </c>
      <c r="G971" s="205" t="str">
        <f>IF($D971="","",VLOOKUP($D971,DMKH!$A$6:$D$20000,4,0))</f>
        <v/>
      </c>
      <c r="H971" s="308"/>
      <c r="I971" s="308"/>
      <c r="J971" s="214"/>
      <c r="K971" s="205" t="str">
        <f>IF($J971="","",VLOOKUP($J971,'Tong hop'!$B$10:$P$19999,2,0))</f>
        <v/>
      </c>
      <c r="L971" s="208" t="str">
        <f>IF($J971="","",VLOOKUP($J971,'Tong hop'!$B$10:$P$19999,3,0))</f>
        <v/>
      </c>
      <c r="M971" s="309"/>
      <c r="N971" s="210">
        <f t="shared" si="2"/>
        <v>0</v>
      </c>
      <c r="O971" s="211"/>
      <c r="P971" s="212" t="str">
        <f>IF($J971="","",VLOOKUP($J971,'Tong hop'!$B$10:$L$19999,10,0))</f>
        <v/>
      </c>
      <c r="Q971" s="213" t="str">
        <f>IF($J971="","",VLOOKUP($J971,'Tong hop'!$B$10:$L$19999,11,0))</f>
        <v/>
      </c>
      <c r="R971" s="214"/>
      <c r="S971" s="214"/>
      <c r="T971" s="214"/>
      <c r="U971" s="214"/>
      <c r="V971" s="214"/>
      <c r="W971" s="214"/>
      <c r="X971" s="214"/>
      <c r="Y971" s="214"/>
      <c r="Z971" s="214"/>
    </row>
    <row r="972" ht="18.75" customHeight="1">
      <c r="A972" s="214"/>
      <c r="B972" s="306"/>
      <c r="C972" s="307"/>
      <c r="D972" s="307"/>
      <c r="E972" s="205" t="str">
        <f>IF($D972="","",VLOOKUP($D972,DMKH!$A$6:$D$20000,2,0))</f>
        <v/>
      </c>
      <c r="F972" s="205" t="str">
        <f>IF($D972="","",VLOOKUP($D972,DMKH!$A$6:$D$20000,3,0))</f>
        <v/>
      </c>
      <c r="G972" s="205" t="str">
        <f>IF($D972="","",VLOOKUP($D972,DMKH!$A$6:$D$20000,4,0))</f>
        <v/>
      </c>
      <c r="H972" s="308"/>
      <c r="I972" s="308"/>
      <c r="J972" s="214"/>
      <c r="K972" s="205" t="str">
        <f>IF($J972="","",VLOOKUP($J972,'Tong hop'!$B$10:$P$19999,2,0))</f>
        <v/>
      </c>
      <c r="L972" s="208" t="str">
        <f>IF($J972="","",VLOOKUP($J972,'Tong hop'!$B$10:$P$19999,3,0))</f>
        <v/>
      </c>
      <c r="M972" s="309"/>
      <c r="N972" s="210">
        <f t="shared" si="2"/>
        <v>0</v>
      </c>
      <c r="O972" s="211"/>
      <c r="P972" s="212" t="str">
        <f>IF($J972="","",VLOOKUP($J972,'Tong hop'!$B$10:$L$19999,10,0))</f>
        <v/>
      </c>
      <c r="Q972" s="213" t="str">
        <f>IF($J972="","",VLOOKUP($J972,'Tong hop'!$B$10:$L$19999,11,0))</f>
        <v/>
      </c>
      <c r="R972" s="214"/>
      <c r="S972" s="214"/>
      <c r="T972" s="214"/>
      <c r="U972" s="214"/>
      <c r="V972" s="214"/>
      <c r="W972" s="214"/>
      <c r="X972" s="214"/>
      <c r="Y972" s="214"/>
      <c r="Z972" s="214"/>
    </row>
    <row r="973" ht="18.75" customHeight="1">
      <c r="A973" s="214"/>
      <c r="B973" s="306"/>
      <c r="C973" s="307"/>
      <c r="D973" s="307"/>
      <c r="E973" s="205" t="str">
        <f>IF($D973="","",VLOOKUP($D973,DMKH!$A$6:$D$20000,2,0))</f>
        <v/>
      </c>
      <c r="F973" s="205" t="str">
        <f>IF($D973="","",VLOOKUP($D973,DMKH!$A$6:$D$20000,3,0))</f>
        <v/>
      </c>
      <c r="G973" s="205" t="str">
        <f>IF($D973="","",VLOOKUP($D973,DMKH!$A$6:$D$20000,4,0))</f>
        <v/>
      </c>
      <c r="H973" s="308"/>
      <c r="I973" s="308"/>
      <c r="J973" s="214"/>
      <c r="K973" s="205" t="str">
        <f>IF($J973="","",VLOOKUP($J973,'Tong hop'!$B$10:$P$19999,2,0))</f>
        <v/>
      </c>
      <c r="L973" s="208" t="str">
        <f>IF($J973="","",VLOOKUP($J973,'Tong hop'!$B$10:$P$19999,3,0))</f>
        <v/>
      </c>
      <c r="M973" s="309"/>
      <c r="N973" s="210">
        <f t="shared" si="2"/>
        <v>0</v>
      </c>
      <c r="O973" s="211"/>
      <c r="P973" s="212" t="str">
        <f>IF($J973="","",VLOOKUP($J973,'Tong hop'!$B$10:$L$19999,10,0))</f>
        <v/>
      </c>
      <c r="Q973" s="213" t="str">
        <f>IF($J973="","",VLOOKUP($J973,'Tong hop'!$B$10:$L$19999,11,0))</f>
        <v/>
      </c>
      <c r="R973" s="214"/>
      <c r="S973" s="214"/>
      <c r="T973" s="214"/>
      <c r="U973" s="214"/>
      <c r="V973" s="214"/>
      <c r="W973" s="214"/>
      <c r="X973" s="214"/>
      <c r="Y973" s="214"/>
      <c r="Z973" s="214"/>
    </row>
    <row r="974" ht="18.75" customHeight="1">
      <c r="A974" s="214"/>
      <c r="B974" s="306"/>
      <c r="C974" s="307"/>
      <c r="D974" s="307"/>
      <c r="E974" s="205" t="str">
        <f>IF($D974="","",VLOOKUP($D974,DMKH!$A$6:$D$20000,2,0))</f>
        <v/>
      </c>
      <c r="F974" s="205" t="str">
        <f>IF($D974="","",VLOOKUP($D974,DMKH!$A$6:$D$20000,3,0))</f>
        <v/>
      </c>
      <c r="G974" s="205" t="str">
        <f>IF($D974="","",VLOOKUP($D974,DMKH!$A$6:$D$20000,4,0))</f>
        <v/>
      </c>
      <c r="H974" s="308"/>
      <c r="I974" s="308"/>
      <c r="J974" s="214"/>
      <c r="K974" s="205" t="str">
        <f>IF($J974="","",VLOOKUP($J974,'Tong hop'!$B$10:$P$19999,2,0))</f>
        <v/>
      </c>
      <c r="L974" s="208" t="str">
        <f>IF($J974="","",VLOOKUP($J974,'Tong hop'!$B$10:$P$19999,3,0))</f>
        <v/>
      </c>
      <c r="M974" s="309"/>
      <c r="N974" s="210">
        <f t="shared" si="2"/>
        <v>0</v>
      </c>
      <c r="O974" s="211"/>
      <c r="P974" s="212" t="str">
        <f>IF($J974="","",VLOOKUP($J974,'Tong hop'!$B$10:$L$19999,10,0))</f>
        <v/>
      </c>
      <c r="Q974" s="213" t="str">
        <f>IF($J974="","",VLOOKUP($J974,'Tong hop'!$B$10:$L$19999,11,0))</f>
        <v/>
      </c>
      <c r="R974" s="214"/>
      <c r="S974" s="214"/>
      <c r="T974" s="214"/>
      <c r="U974" s="214"/>
      <c r="V974" s="214"/>
      <c r="W974" s="214"/>
      <c r="X974" s="214"/>
      <c r="Y974" s="214"/>
      <c r="Z974" s="214"/>
    </row>
    <row r="975" ht="18.75" customHeight="1">
      <c r="A975" s="214"/>
      <c r="B975" s="306"/>
      <c r="C975" s="307"/>
      <c r="D975" s="307"/>
      <c r="E975" s="205" t="str">
        <f>IF($D975="","",VLOOKUP($D975,DMKH!$A$6:$D$20000,2,0))</f>
        <v/>
      </c>
      <c r="F975" s="205" t="str">
        <f>IF($D975="","",VLOOKUP($D975,DMKH!$A$6:$D$20000,3,0))</f>
        <v/>
      </c>
      <c r="G975" s="205" t="str">
        <f>IF($D975="","",VLOOKUP($D975,DMKH!$A$6:$D$20000,4,0))</f>
        <v/>
      </c>
      <c r="H975" s="308"/>
      <c r="I975" s="308"/>
      <c r="J975" s="214"/>
      <c r="K975" s="205" t="str">
        <f>IF($J975="","",VLOOKUP($J975,'Tong hop'!$B$10:$P$19999,2,0))</f>
        <v/>
      </c>
      <c r="L975" s="208" t="str">
        <f>IF($J975="","",VLOOKUP($J975,'Tong hop'!$B$10:$P$19999,3,0))</f>
        <v/>
      </c>
      <c r="M975" s="309"/>
      <c r="N975" s="210">
        <f t="shared" si="2"/>
        <v>0</v>
      </c>
      <c r="O975" s="211"/>
      <c r="P975" s="212" t="str">
        <f>IF($J975="","",VLOOKUP($J975,'Tong hop'!$B$10:$L$19999,10,0))</f>
        <v/>
      </c>
      <c r="Q975" s="213" t="str">
        <f>IF($J975="","",VLOOKUP($J975,'Tong hop'!$B$10:$L$19999,11,0))</f>
        <v/>
      </c>
      <c r="R975" s="214"/>
      <c r="S975" s="214"/>
      <c r="T975" s="214"/>
      <c r="U975" s="214"/>
      <c r="V975" s="214"/>
      <c r="W975" s="214"/>
      <c r="X975" s="214"/>
      <c r="Y975" s="214"/>
      <c r="Z975" s="214"/>
    </row>
    <row r="976" ht="18.75" customHeight="1">
      <c r="A976" s="214"/>
      <c r="B976" s="306"/>
      <c r="C976" s="307"/>
      <c r="D976" s="307"/>
      <c r="E976" s="205" t="str">
        <f>IF($D976="","",VLOOKUP($D976,DMKH!$A$6:$D$20000,2,0))</f>
        <v/>
      </c>
      <c r="F976" s="205" t="str">
        <f>IF($D976="","",VLOOKUP($D976,DMKH!$A$6:$D$20000,3,0))</f>
        <v/>
      </c>
      <c r="G976" s="205" t="str">
        <f>IF($D976="","",VLOOKUP($D976,DMKH!$A$6:$D$20000,4,0))</f>
        <v/>
      </c>
      <c r="H976" s="308"/>
      <c r="I976" s="308"/>
      <c r="J976" s="214"/>
      <c r="K976" s="205" t="str">
        <f>IF($J976="","",VLOOKUP($J976,'Tong hop'!$B$10:$P$19999,2,0))</f>
        <v/>
      </c>
      <c r="L976" s="208" t="str">
        <f>IF($J976="","",VLOOKUP($J976,'Tong hop'!$B$10:$P$19999,3,0))</f>
        <v/>
      </c>
      <c r="M976" s="309"/>
      <c r="N976" s="210">
        <f t="shared" si="2"/>
        <v>0</v>
      </c>
      <c r="O976" s="211"/>
      <c r="P976" s="212" t="str">
        <f>IF($J976="","",VLOOKUP($J976,'Tong hop'!$B$10:$L$19999,10,0))</f>
        <v/>
      </c>
      <c r="Q976" s="213" t="str">
        <f>IF($J976="","",VLOOKUP($J976,'Tong hop'!$B$10:$L$19999,11,0))</f>
        <v/>
      </c>
      <c r="R976" s="214"/>
      <c r="S976" s="214"/>
      <c r="T976" s="214"/>
      <c r="U976" s="214"/>
      <c r="V976" s="214"/>
      <c r="W976" s="214"/>
      <c r="X976" s="214"/>
      <c r="Y976" s="214"/>
      <c r="Z976" s="214"/>
    </row>
    <row r="977" ht="18.75" customHeight="1">
      <c r="A977" s="214"/>
      <c r="B977" s="306"/>
      <c r="C977" s="307"/>
      <c r="D977" s="307"/>
      <c r="E977" s="205" t="str">
        <f>IF($D977="","",VLOOKUP($D977,DMKH!$A$6:$D$20000,2,0))</f>
        <v/>
      </c>
      <c r="F977" s="205" t="str">
        <f>IF($D977="","",VLOOKUP($D977,DMKH!$A$6:$D$20000,3,0))</f>
        <v/>
      </c>
      <c r="G977" s="205" t="str">
        <f>IF($D977="","",VLOOKUP($D977,DMKH!$A$6:$D$20000,4,0))</f>
        <v/>
      </c>
      <c r="H977" s="308"/>
      <c r="I977" s="308"/>
      <c r="J977" s="214"/>
      <c r="K977" s="205" t="str">
        <f>IF($J977="","",VLOOKUP($J977,'Tong hop'!$B$10:$P$19999,2,0))</f>
        <v/>
      </c>
      <c r="L977" s="208" t="str">
        <f>IF($J977="","",VLOOKUP($J977,'Tong hop'!$B$10:$P$19999,3,0))</f>
        <v/>
      </c>
      <c r="M977" s="309"/>
      <c r="N977" s="210">
        <f t="shared" si="2"/>
        <v>0</v>
      </c>
      <c r="O977" s="211"/>
      <c r="P977" s="212" t="str">
        <f>IF($J977="","",VLOOKUP($J977,'Tong hop'!$B$10:$L$19999,10,0))</f>
        <v/>
      </c>
      <c r="Q977" s="213" t="str">
        <f>IF($J977="","",VLOOKUP($J977,'Tong hop'!$B$10:$L$19999,11,0))</f>
        <v/>
      </c>
      <c r="R977" s="214"/>
      <c r="S977" s="214"/>
      <c r="T977" s="214"/>
      <c r="U977" s="214"/>
      <c r="V977" s="214"/>
      <c r="W977" s="214"/>
      <c r="X977" s="214"/>
      <c r="Y977" s="214"/>
      <c r="Z977" s="214"/>
    </row>
    <row r="978" ht="18.75" customHeight="1">
      <c r="A978" s="214"/>
      <c r="B978" s="306"/>
      <c r="C978" s="307"/>
      <c r="D978" s="307"/>
      <c r="E978" s="205" t="str">
        <f>IF($D978="","",VLOOKUP($D978,DMKH!$A$6:$D$20000,2,0))</f>
        <v/>
      </c>
      <c r="F978" s="205" t="str">
        <f>IF($D978="","",VLOOKUP($D978,DMKH!$A$6:$D$20000,3,0))</f>
        <v/>
      </c>
      <c r="G978" s="205" t="str">
        <f>IF($D978="","",VLOOKUP($D978,DMKH!$A$6:$D$20000,4,0))</f>
        <v/>
      </c>
      <c r="H978" s="308"/>
      <c r="I978" s="308"/>
      <c r="J978" s="214"/>
      <c r="K978" s="205" t="str">
        <f>IF($J978="","",VLOOKUP($J978,'Tong hop'!$B$10:$P$19999,2,0))</f>
        <v/>
      </c>
      <c r="L978" s="208" t="str">
        <f>IF($J978="","",VLOOKUP($J978,'Tong hop'!$B$10:$P$19999,3,0))</f>
        <v/>
      </c>
      <c r="M978" s="309"/>
      <c r="N978" s="210">
        <f t="shared" si="2"/>
        <v>0</v>
      </c>
      <c r="O978" s="211"/>
      <c r="P978" s="212" t="str">
        <f>IF($J978="","",VLOOKUP($J978,'Tong hop'!$B$10:$L$19999,10,0))</f>
        <v/>
      </c>
      <c r="Q978" s="213" t="str">
        <f>IF($J978="","",VLOOKUP($J978,'Tong hop'!$B$10:$L$19999,11,0))</f>
        <v/>
      </c>
      <c r="R978" s="214"/>
      <c r="S978" s="214"/>
      <c r="T978" s="214"/>
      <c r="U978" s="214"/>
      <c r="V978" s="214"/>
      <c r="W978" s="214"/>
      <c r="X978" s="214"/>
      <c r="Y978" s="214"/>
      <c r="Z978" s="214"/>
    </row>
    <row r="979" ht="18.75" customHeight="1">
      <c r="A979" s="214"/>
      <c r="B979" s="306"/>
      <c r="C979" s="307"/>
      <c r="D979" s="307"/>
      <c r="E979" s="205" t="str">
        <f>IF($D979="","",VLOOKUP($D979,DMKH!$A$6:$D$20000,2,0))</f>
        <v/>
      </c>
      <c r="F979" s="205" t="str">
        <f>IF($D979="","",VLOOKUP($D979,DMKH!$A$6:$D$20000,3,0))</f>
        <v/>
      </c>
      <c r="G979" s="205" t="str">
        <f>IF($D979="","",VLOOKUP($D979,DMKH!$A$6:$D$20000,4,0))</f>
        <v/>
      </c>
      <c r="H979" s="308"/>
      <c r="I979" s="308"/>
      <c r="J979" s="214"/>
      <c r="K979" s="205" t="str">
        <f>IF($J979="","",VLOOKUP($J979,'Tong hop'!$B$10:$P$19999,2,0))</f>
        <v/>
      </c>
      <c r="L979" s="208" t="str">
        <f>IF($J979="","",VLOOKUP($J979,'Tong hop'!$B$10:$P$19999,3,0))</f>
        <v/>
      </c>
      <c r="M979" s="309"/>
      <c r="N979" s="210">
        <f t="shared" si="2"/>
        <v>0</v>
      </c>
      <c r="O979" s="211"/>
      <c r="P979" s="212" t="str">
        <f>IF($J979="","",VLOOKUP($J979,'Tong hop'!$B$10:$L$19999,10,0))</f>
        <v/>
      </c>
      <c r="Q979" s="213" t="str">
        <f>IF($J979="","",VLOOKUP($J979,'Tong hop'!$B$10:$L$19999,11,0))</f>
        <v/>
      </c>
      <c r="R979" s="214"/>
      <c r="S979" s="214"/>
      <c r="T979" s="214"/>
      <c r="U979" s="214"/>
      <c r="V979" s="214"/>
      <c r="W979" s="214"/>
      <c r="X979" s="214"/>
      <c r="Y979" s="214"/>
      <c r="Z979" s="214"/>
    </row>
    <row r="980" ht="18.75" customHeight="1">
      <c r="A980" s="214"/>
      <c r="B980" s="306"/>
      <c r="C980" s="307"/>
      <c r="D980" s="307"/>
      <c r="E980" s="205" t="str">
        <f>IF($D980="","",VLOOKUP($D980,DMKH!$A$6:$D$20000,2,0))</f>
        <v/>
      </c>
      <c r="F980" s="205" t="str">
        <f>IF($D980="","",VLOOKUP($D980,DMKH!$A$6:$D$20000,3,0))</f>
        <v/>
      </c>
      <c r="G980" s="205" t="str">
        <f>IF($D980="","",VLOOKUP($D980,DMKH!$A$6:$D$20000,4,0))</f>
        <v/>
      </c>
      <c r="H980" s="308"/>
      <c r="I980" s="308"/>
      <c r="J980" s="214"/>
      <c r="K980" s="205" t="str">
        <f>IF($J980="","",VLOOKUP($J980,'Tong hop'!$B$10:$P$19999,2,0))</f>
        <v/>
      </c>
      <c r="L980" s="208" t="str">
        <f>IF($J980="","",VLOOKUP($J980,'Tong hop'!$B$10:$P$19999,3,0))</f>
        <v/>
      </c>
      <c r="M980" s="309"/>
      <c r="N980" s="210">
        <f t="shared" si="2"/>
        <v>0</v>
      </c>
      <c r="O980" s="211"/>
      <c r="P980" s="212" t="str">
        <f>IF($J980="","",VLOOKUP($J980,'Tong hop'!$B$10:$L$19999,10,0))</f>
        <v/>
      </c>
      <c r="Q980" s="213" t="str">
        <f>IF($J980="","",VLOOKUP($J980,'Tong hop'!$B$10:$L$19999,11,0))</f>
        <v/>
      </c>
      <c r="R980" s="214"/>
      <c r="S980" s="214"/>
      <c r="T980" s="214"/>
      <c r="U980" s="214"/>
      <c r="V980" s="214"/>
      <c r="W980" s="214"/>
      <c r="X980" s="214"/>
      <c r="Y980" s="214"/>
      <c r="Z980" s="214"/>
    </row>
    <row r="981" ht="18.75" customHeight="1">
      <c r="A981" s="214"/>
      <c r="B981" s="306"/>
      <c r="C981" s="307"/>
      <c r="D981" s="307"/>
      <c r="E981" s="205" t="str">
        <f>IF($D981="","",VLOOKUP($D981,DMKH!$A$6:$D$20000,2,0))</f>
        <v/>
      </c>
      <c r="F981" s="205" t="str">
        <f>IF($D981="","",VLOOKUP($D981,DMKH!$A$6:$D$20000,3,0))</f>
        <v/>
      </c>
      <c r="G981" s="205" t="str">
        <f>IF($D981="","",VLOOKUP($D981,DMKH!$A$6:$D$20000,4,0))</f>
        <v/>
      </c>
      <c r="H981" s="308"/>
      <c r="I981" s="308"/>
      <c r="J981" s="214"/>
      <c r="K981" s="205" t="str">
        <f>IF($J981="","",VLOOKUP($J981,'Tong hop'!$B$10:$P$19999,2,0))</f>
        <v/>
      </c>
      <c r="L981" s="208" t="str">
        <f>IF($J981="","",VLOOKUP($J981,'Tong hop'!$B$10:$P$19999,3,0))</f>
        <v/>
      </c>
      <c r="M981" s="309"/>
      <c r="N981" s="210">
        <f t="shared" si="2"/>
        <v>0</v>
      </c>
      <c r="O981" s="211"/>
      <c r="P981" s="212" t="str">
        <f>IF($J981="","",VLOOKUP($J981,'Tong hop'!$B$10:$L$19999,10,0))</f>
        <v/>
      </c>
      <c r="Q981" s="213" t="str">
        <f>IF($J981="","",VLOOKUP($J981,'Tong hop'!$B$10:$L$19999,11,0))</f>
        <v/>
      </c>
      <c r="R981" s="214"/>
      <c r="S981" s="214"/>
      <c r="T981" s="214"/>
      <c r="U981" s="214"/>
      <c r="V981" s="214"/>
      <c r="W981" s="214"/>
      <c r="X981" s="214"/>
      <c r="Y981" s="214"/>
      <c r="Z981" s="214"/>
    </row>
    <row r="982" ht="18.75" customHeight="1">
      <c r="A982" s="214"/>
      <c r="B982" s="306"/>
      <c r="C982" s="307"/>
      <c r="D982" s="307"/>
      <c r="E982" s="205" t="str">
        <f>IF($D982="","",VLOOKUP($D982,DMKH!$A$6:$D$20000,2,0))</f>
        <v/>
      </c>
      <c r="F982" s="205" t="str">
        <f>IF($D982="","",VLOOKUP($D982,DMKH!$A$6:$D$20000,3,0))</f>
        <v/>
      </c>
      <c r="G982" s="205" t="str">
        <f>IF($D982="","",VLOOKUP($D982,DMKH!$A$6:$D$20000,4,0))</f>
        <v/>
      </c>
      <c r="H982" s="308"/>
      <c r="I982" s="308"/>
      <c r="J982" s="214"/>
      <c r="K982" s="205" t="str">
        <f>IF($J982="","",VLOOKUP($J982,'Tong hop'!$B$10:$P$19999,2,0))</f>
        <v/>
      </c>
      <c r="L982" s="208" t="str">
        <f>IF($J982="","",VLOOKUP($J982,'Tong hop'!$B$10:$P$19999,3,0))</f>
        <v/>
      </c>
      <c r="M982" s="309"/>
      <c r="N982" s="210">
        <f t="shared" si="2"/>
        <v>0</v>
      </c>
      <c r="O982" s="211"/>
      <c r="P982" s="212" t="str">
        <f>IF($J982="","",VLOOKUP($J982,'Tong hop'!$B$10:$L$19999,10,0))</f>
        <v/>
      </c>
      <c r="Q982" s="213" t="str">
        <f>IF($J982="","",VLOOKUP($J982,'Tong hop'!$B$10:$L$19999,11,0))</f>
        <v/>
      </c>
      <c r="R982" s="214"/>
      <c r="S982" s="214"/>
      <c r="T982" s="214"/>
      <c r="U982" s="214"/>
      <c r="V982" s="214"/>
      <c r="W982" s="214"/>
      <c r="X982" s="214"/>
      <c r="Y982" s="214"/>
      <c r="Z982" s="214"/>
    </row>
    <row r="983" ht="18.75" customHeight="1">
      <c r="A983" s="214"/>
      <c r="B983" s="306"/>
      <c r="C983" s="307"/>
      <c r="D983" s="307"/>
      <c r="E983" s="205" t="str">
        <f>IF($D983="","",VLOOKUP($D983,DMKH!$A$6:$D$20000,2,0))</f>
        <v/>
      </c>
      <c r="F983" s="205" t="str">
        <f>IF($D983="","",VLOOKUP($D983,DMKH!$A$6:$D$20000,3,0))</f>
        <v/>
      </c>
      <c r="G983" s="205" t="str">
        <f>IF($D983="","",VLOOKUP($D983,DMKH!$A$6:$D$20000,4,0))</f>
        <v/>
      </c>
      <c r="H983" s="308"/>
      <c r="I983" s="308"/>
      <c r="J983" s="214"/>
      <c r="K983" s="205" t="str">
        <f>IF($J983="","",VLOOKUP($J983,'Tong hop'!$B$10:$P$19999,2,0))</f>
        <v/>
      </c>
      <c r="L983" s="208" t="str">
        <f>IF($J983="","",VLOOKUP($J983,'Tong hop'!$B$10:$P$19999,3,0))</f>
        <v/>
      </c>
      <c r="M983" s="309"/>
      <c r="N983" s="210">
        <f t="shared" si="2"/>
        <v>0</v>
      </c>
      <c r="O983" s="211"/>
      <c r="P983" s="212" t="str">
        <f>IF($J983="","",VLOOKUP($J983,'Tong hop'!$B$10:$L$19999,10,0))</f>
        <v/>
      </c>
      <c r="Q983" s="213" t="str">
        <f>IF($J983="","",VLOOKUP($J983,'Tong hop'!$B$10:$L$19999,11,0))</f>
        <v/>
      </c>
      <c r="R983" s="214"/>
      <c r="S983" s="214"/>
      <c r="T983" s="214"/>
      <c r="U983" s="214"/>
      <c r="V983" s="214"/>
      <c r="W983" s="214"/>
      <c r="X983" s="214"/>
      <c r="Y983" s="214"/>
      <c r="Z983" s="214"/>
    </row>
    <row r="984" ht="18.75" customHeight="1">
      <c r="A984" s="214"/>
      <c r="B984" s="306"/>
      <c r="C984" s="307"/>
      <c r="D984" s="307"/>
      <c r="E984" s="205" t="str">
        <f>IF($D984="","",VLOOKUP($D984,DMKH!$A$6:$D$20000,2,0))</f>
        <v/>
      </c>
      <c r="F984" s="205" t="str">
        <f>IF($D984="","",VLOOKUP($D984,DMKH!$A$6:$D$20000,3,0))</f>
        <v/>
      </c>
      <c r="G984" s="205" t="str">
        <f>IF($D984="","",VLOOKUP($D984,DMKH!$A$6:$D$20000,4,0))</f>
        <v/>
      </c>
      <c r="H984" s="308"/>
      <c r="I984" s="308"/>
      <c r="J984" s="214"/>
      <c r="K984" s="205" t="str">
        <f>IF($J984="","",VLOOKUP($J984,'Tong hop'!$B$10:$P$19999,2,0))</f>
        <v/>
      </c>
      <c r="L984" s="208" t="str">
        <f>IF($J984="","",VLOOKUP($J984,'Tong hop'!$B$10:$P$19999,3,0))</f>
        <v/>
      </c>
      <c r="M984" s="309"/>
      <c r="N984" s="210">
        <f t="shared" si="2"/>
        <v>0</v>
      </c>
      <c r="O984" s="211"/>
      <c r="P984" s="212" t="str">
        <f>IF($J984="","",VLOOKUP($J984,'Tong hop'!$B$10:$L$19999,10,0))</f>
        <v/>
      </c>
      <c r="Q984" s="213" t="str">
        <f>IF($J984="","",VLOOKUP($J984,'Tong hop'!$B$10:$L$19999,11,0))</f>
        <v/>
      </c>
      <c r="R984" s="214"/>
      <c r="S984" s="214"/>
      <c r="T984" s="214"/>
      <c r="U984" s="214"/>
      <c r="V984" s="214"/>
      <c r="W984" s="214"/>
      <c r="X984" s="214"/>
      <c r="Y984" s="214"/>
      <c r="Z984" s="214"/>
    </row>
    <row r="985" ht="18.75" customHeight="1">
      <c r="A985" s="214"/>
      <c r="B985" s="306"/>
      <c r="C985" s="307"/>
      <c r="D985" s="307"/>
      <c r="E985" s="205" t="str">
        <f>IF($D985="","",VLOOKUP($D985,DMKH!$A$6:$D$20000,2,0))</f>
        <v/>
      </c>
      <c r="F985" s="205" t="str">
        <f>IF($D985="","",VLOOKUP($D985,DMKH!$A$6:$D$20000,3,0))</f>
        <v/>
      </c>
      <c r="G985" s="205" t="str">
        <f>IF($D985="","",VLOOKUP($D985,DMKH!$A$6:$D$20000,4,0))</f>
        <v/>
      </c>
      <c r="H985" s="308"/>
      <c r="I985" s="308"/>
      <c r="J985" s="214"/>
      <c r="K985" s="205" t="str">
        <f>IF($J985="","",VLOOKUP($J985,'Tong hop'!$B$10:$P$19999,2,0))</f>
        <v/>
      </c>
      <c r="L985" s="208" t="str">
        <f>IF($J985="","",VLOOKUP($J985,'Tong hop'!$B$10:$P$19999,3,0))</f>
        <v/>
      </c>
      <c r="M985" s="309"/>
      <c r="N985" s="210">
        <f t="shared" si="2"/>
        <v>0</v>
      </c>
      <c r="O985" s="211"/>
      <c r="P985" s="212" t="str">
        <f>IF($J985="","",VLOOKUP($J985,'Tong hop'!$B$10:$L$19999,10,0))</f>
        <v/>
      </c>
      <c r="Q985" s="213" t="str">
        <f>IF($J985="","",VLOOKUP($J985,'Tong hop'!$B$10:$L$19999,11,0))</f>
        <v/>
      </c>
      <c r="R985" s="214"/>
      <c r="S985" s="214"/>
      <c r="T985" s="214"/>
      <c r="U985" s="214"/>
      <c r="V985" s="214"/>
      <c r="W985" s="214"/>
      <c r="X985" s="214"/>
      <c r="Y985" s="214"/>
      <c r="Z985" s="214"/>
    </row>
    <row r="986" ht="18.75" customHeight="1">
      <c r="A986" s="214"/>
      <c r="B986" s="306"/>
      <c r="C986" s="307"/>
      <c r="D986" s="307"/>
      <c r="E986" s="205" t="str">
        <f>IF($D986="","",VLOOKUP($D986,DMKH!$A$6:$D$20000,2,0))</f>
        <v/>
      </c>
      <c r="F986" s="205" t="str">
        <f>IF($D986="","",VLOOKUP($D986,DMKH!$A$6:$D$20000,3,0))</f>
        <v/>
      </c>
      <c r="G986" s="205" t="str">
        <f>IF($D986="","",VLOOKUP($D986,DMKH!$A$6:$D$20000,4,0))</f>
        <v/>
      </c>
      <c r="H986" s="308"/>
      <c r="I986" s="308"/>
      <c r="J986" s="214"/>
      <c r="K986" s="205" t="str">
        <f>IF($J986="","",VLOOKUP($J986,'Tong hop'!$B$10:$P$19999,2,0))</f>
        <v/>
      </c>
      <c r="L986" s="208" t="str">
        <f>IF($J986="","",VLOOKUP($J986,'Tong hop'!$B$10:$P$19999,3,0))</f>
        <v/>
      </c>
      <c r="M986" s="309"/>
      <c r="N986" s="210">
        <f t="shared" si="2"/>
        <v>0</v>
      </c>
      <c r="O986" s="211"/>
      <c r="P986" s="212" t="str">
        <f>IF($J986="","",VLOOKUP($J986,'Tong hop'!$B$10:$L$19999,10,0))</f>
        <v/>
      </c>
      <c r="Q986" s="213" t="str">
        <f>IF($J986="","",VLOOKUP($J986,'Tong hop'!$B$10:$L$19999,11,0))</f>
        <v/>
      </c>
      <c r="R986" s="214"/>
      <c r="S986" s="214"/>
      <c r="T986" s="214"/>
      <c r="U986" s="214"/>
      <c r="V986" s="214"/>
      <c r="W986" s="214"/>
      <c r="X986" s="214"/>
      <c r="Y986" s="214"/>
      <c r="Z986" s="214"/>
    </row>
    <row r="987" ht="18.75" customHeight="1">
      <c r="A987" s="214"/>
      <c r="B987" s="306"/>
      <c r="C987" s="307"/>
      <c r="D987" s="307"/>
      <c r="E987" s="205" t="str">
        <f>IF($D987="","",VLOOKUP($D987,DMKH!$A$6:$D$20000,2,0))</f>
        <v/>
      </c>
      <c r="F987" s="205" t="str">
        <f>IF($D987="","",VLOOKUP($D987,DMKH!$A$6:$D$20000,3,0))</f>
        <v/>
      </c>
      <c r="G987" s="205" t="str">
        <f>IF($D987="","",VLOOKUP($D987,DMKH!$A$6:$D$20000,4,0))</f>
        <v/>
      </c>
      <c r="H987" s="308"/>
      <c r="I987" s="308"/>
      <c r="J987" s="214"/>
      <c r="K987" s="205" t="str">
        <f>IF($J987="","",VLOOKUP($J987,'Tong hop'!$B$10:$P$19999,2,0))</f>
        <v/>
      </c>
      <c r="L987" s="208" t="str">
        <f>IF($J987="","",VLOOKUP($J987,'Tong hop'!$B$10:$P$19999,3,0))</f>
        <v/>
      </c>
      <c r="M987" s="309"/>
      <c r="N987" s="210">
        <f t="shared" si="2"/>
        <v>0</v>
      </c>
      <c r="O987" s="211"/>
      <c r="P987" s="212" t="str">
        <f>IF($J987="","",VLOOKUP($J987,'Tong hop'!$B$10:$L$19999,10,0))</f>
        <v/>
      </c>
      <c r="Q987" s="213" t="str">
        <f>IF($J987="","",VLOOKUP($J987,'Tong hop'!$B$10:$L$19999,11,0))</f>
        <v/>
      </c>
      <c r="R987" s="214"/>
      <c r="S987" s="214"/>
      <c r="T987" s="214"/>
      <c r="U987" s="214"/>
      <c r="V987" s="214"/>
      <c r="W987" s="214"/>
      <c r="X987" s="214"/>
      <c r="Y987" s="214"/>
      <c r="Z987" s="214"/>
    </row>
    <row r="988" ht="18.75" customHeight="1">
      <c r="A988" s="214"/>
      <c r="B988" s="306"/>
      <c r="C988" s="307"/>
      <c r="D988" s="307"/>
      <c r="E988" s="205" t="str">
        <f>IF($D988="","",VLOOKUP($D988,DMKH!$A$6:$D$20000,2,0))</f>
        <v/>
      </c>
      <c r="F988" s="205" t="str">
        <f>IF($D988="","",VLOOKUP($D988,DMKH!$A$6:$D$20000,3,0))</f>
        <v/>
      </c>
      <c r="G988" s="205" t="str">
        <f>IF($D988="","",VLOOKUP($D988,DMKH!$A$6:$D$20000,4,0))</f>
        <v/>
      </c>
      <c r="H988" s="308"/>
      <c r="I988" s="308"/>
      <c r="J988" s="214"/>
      <c r="K988" s="205" t="str">
        <f>IF($J988="","",VLOOKUP($J988,'Tong hop'!$B$10:$P$19999,2,0))</f>
        <v/>
      </c>
      <c r="L988" s="208" t="str">
        <f>IF($J988="","",VLOOKUP($J988,'Tong hop'!$B$10:$P$19999,3,0))</f>
        <v/>
      </c>
      <c r="M988" s="309"/>
      <c r="N988" s="210">
        <f t="shared" si="2"/>
        <v>0</v>
      </c>
      <c r="O988" s="211"/>
      <c r="P988" s="212" t="str">
        <f>IF($J988="","",VLOOKUP($J988,'Tong hop'!$B$10:$L$19999,10,0))</f>
        <v/>
      </c>
      <c r="Q988" s="213" t="str">
        <f>IF($J988="","",VLOOKUP($J988,'Tong hop'!$B$10:$L$19999,11,0))</f>
        <v/>
      </c>
      <c r="R988" s="214"/>
      <c r="S988" s="214"/>
      <c r="T988" s="214"/>
      <c r="U988" s="214"/>
      <c r="V988" s="214"/>
      <c r="W988" s="214"/>
      <c r="X988" s="214"/>
      <c r="Y988" s="214"/>
      <c r="Z988" s="214"/>
    </row>
    <row r="989" ht="18.75" customHeight="1">
      <c r="A989" s="214"/>
      <c r="B989" s="306"/>
      <c r="C989" s="307"/>
      <c r="D989" s="307"/>
      <c r="E989" s="205" t="str">
        <f>IF($D989="","",VLOOKUP($D989,DMKH!$A$6:$D$20000,2,0))</f>
        <v/>
      </c>
      <c r="F989" s="205" t="str">
        <f>IF($D989="","",VLOOKUP($D989,DMKH!$A$6:$D$20000,3,0))</f>
        <v/>
      </c>
      <c r="G989" s="205" t="str">
        <f>IF($D989="","",VLOOKUP($D989,DMKH!$A$6:$D$20000,4,0))</f>
        <v/>
      </c>
      <c r="H989" s="308"/>
      <c r="I989" s="308"/>
      <c r="J989" s="214"/>
      <c r="K989" s="205" t="str">
        <f>IF($J989="","",VLOOKUP($J989,'Tong hop'!$B$10:$P$19999,2,0))</f>
        <v/>
      </c>
      <c r="L989" s="208" t="str">
        <f>IF($J989="","",VLOOKUP($J989,'Tong hop'!$B$10:$P$19999,3,0))</f>
        <v/>
      </c>
      <c r="M989" s="309"/>
      <c r="N989" s="210">
        <f t="shared" si="2"/>
        <v>0</v>
      </c>
      <c r="O989" s="211"/>
      <c r="P989" s="212" t="str">
        <f>IF($J989="","",VLOOKUP($J989,'Tong hop'!$B$10:$L$19999,10,0))</f>
        <v/>
      </c>
      <c r="Q989" s="213" t="str">
        <f>IF($J989="","",VLOOKUP($J989,'Tong hop'!$B$10:$L$19999,11,0))</f>
        <v/>
      </c>
      <c r="R989" s="214"/>
      <c r="S989" s="214"/>
      <c r="T989" s="214"/>
      <c r="U989" s="214"/>
      <c r="V989" s="214"/>
      <c r="W989" s="214"/>
      <c r="X989" s="214"/>
      <c r="Y989" s="214"/>
      <c r="Z989" s="214"/>
    </row>
    <row r="990" ht="18.75" customHeight="1">
      <c r="A990" s="214"/>
      <c r="B990" s="306"/>
      <c r="C990" s="307"/>
      <c r="D990" s="307"/>
      <c r="E990" s="205" t="str">
        <f>IF($D990="","",VLOOKUP($D990,DMKH!$A$6:$D$20000,2,0))</f>
        <v/>
      </c>
      <c r="F990" s="205" t="str">
        <f>IF($D990="","",VLOOKUP($D990,DMKH!$A$6:$D$20000,3,0))</f>
        <v/>
      </c>
      <c r="G990" s="205" t="str">
        <f>IF($D990="","",VLOOKUP($D990,DMKH!$A$6:$D$20000,4,0))</f>
        <v/>
      </c>
      <c r="H990" s="308"/>
      <c r="I990" s="308"/>
      <c r="J990" s="214"/>
      <c r="K990" s="205" t="str">
        <f>IF($J990="","",VLOOKUP($J990,'Tong hop'!$B$10:$P$19999,2,0))</f>
        <v/>
      </c>
      <c r="L990" s="208" t="str">
        <f>IF($J990="","",VLOOKUP($J990,'Tong hop'!$B$10:$P$19999,3,0))</f>
        <v/>
      </c>
      <c r="M990" s="309"/>
      <c r="N990" s="210">
        <f t="shared" si="2"/>
        <v>0</v>
      </c>
      <c r="O990" s="211"/>
      <c r="P990" s="212" t="str">
        <f>IF($J990="","",VLOOKUP($J990,'Tong hop'!$B$10:$L$19999,10,0))</f>
        <v/>
      </c>
      <c r="Q990" s="213" t="str">
        <f>IF($J990="","",VLOOKUP($J990,'Tong hop'!$B$10:$L$19999,11,0))</f>
        <v/>
      </c>
      <c r="R990" s="214"/>
      <c r="S990" s="214"/>
      <c r="T990" s="214"/>
      <c r="U990" s="214"/>
      <c r="V990" s="214"/>
      <c r="W990" s="214"/>
      <c r="X990" s="214"/>
      <c r="Y990" s="214"/>
      <c r="Z990" s="214"/>
    </row>
    <row r="991" ht="18.75" customHeight="1">
      <c r="A991" s="214"/>
      <c r="B991" s="306"/>
      <c r="C991" s="307"/>
      <c r="D991" s="307"/>
      <c r="E991" s="205" t="str">
        <f>IF($D991="","",VLOOKUP($D991,DMKH!$A$6:$D$20000,2,0))</f>
        <v/>
      </c>
      <c r="F991" s="205" t="str">
        <f>IF($D991="","",VLOOKUP($D991,DMKH!$A$6:$D$20000,3,0))</f>
        <v/>
      </c>
      <c r="G991" s="205" t="str">
        <f>IF($D991="","",VLOOKUP($D991,DMKH!$A$6:$D$20000,4,0))</f>
        <v/>
      </c>
      <c r="H991" s="308"/>
      <c r="I991" s="308"/>
      <c r="J991" s="214"/>
      <c r="K991" s="205" t="str">
        <f>IF($J991="","",VLOOKUP($J991,'Tong hop'!$B$10:$P$19999,2,0))</f>
        <v/>
      </c>
      <c r="L991" s="208" t="str">
        <f>IF($J991="","",VLOOKUP($J991,'Tong hop'!$B$10:$P$19999,3,0))</f>
        <v/>
      </c>
      <c r="M991" s="309"/>
      <c r="N991" s="210">
        <f t="shared" si="2"/>
        <v>0</v>
      </c>
      <c r="O991" s="211"/>
      <c r="P991" s="212" t="str">
        <f>IF($J991="","",VLOOKUP($J991,'Tong hop'!$B$10:$L$19999,10,0))</f>
        <v/>
      </c>
      <c r="Q991" s="213" t="str">
        <f>IF($J991="","",VLOOKUP($J991,'Tong hop'!$B$10:$L$19999,11,0))</f>
        <v/>
      </c>
      <c r="R991" s="214"/>
      <c r="S991" s="214"/>
      <c r="T991" s="214"/>
      <c r="U991" s="214"/>
      <c r="V991" s="214"/>
      <c r="W991" s="214"/>
      <c r="X991" s="214"/>
      <c r="Y991" s="214"/>
      <c r="Z991" s="214"/>
    </row>
    <row r="992" ht="18.75" customHeight="1">
      <c r="A992" s="214"/>
      <c r="B992" s="306"/>
      <c r="C992" s="307"/>
      <c r="D992" s="307"/>
      <c r="E992" s="205" t="str">
        <f>IF($D992="","",VLOOKUP($D992,DMKH!$A$6:$D$20000,2,0))</f>
        <v/>
      </c>
      <c r="F992" s="205" t="str">
        <f>IF($D992="","",VLOOKUP($D992,DMKH!$A$6:$D$20000,3,0))</f>
        <v/>
      </c>
      <c r="G992" s="205" t="str">
        <f>IF($D992="","",VLOOKUP($D992,DMKH!$A$6:$D$20000,4,0))</f>
        <v/>
      </c>
      <c r="H992" s="308"/>
      <c r="I992" s="308"/>
      <c r="J992" s="214"/>
      <c r="K992" s="205" t="str">
        <f>IF($J992="","",VLOOKUP($J992,'Tong hop'!$B$10:$P$19999,2,0))</f>
        <v/>
      </c>
      <c r="L992" s="208" t="str">
        <f>IF($J992="","",VLOOKUP($J992,'Tong hop'!$B$10:$P$19999,3,0))</f>
        <v/>
      </c>
      <c r="M992" s="309"/>
      <c r="N992" s="210">
        <f t="shared" si="2"/>
        <v>0</v>
      </c>
      <c r="O992" s="211"/>
      <c r="P992" s="212" t="str">
        <f>IF($J992="","",VLOOKUP($J992,'Tong hop'!$B$10:$L$19999,10,0))</f>
        <v/>
      </c>
      <c r="Q992" s="213" t="str">
        <f>IF($J992="","",VLOOKUP($J992,'Tong hop'!$B$10:$L$19999,11,0))</f>
        <v/>
      </c>
      <c r="R992" s="214"/>
      <c r="S992" s="214"/>
      <c r="T992" s="214"/>
      <c r="U992" s="214"/>
      <c r="V992" s="214"/>
      <c r="W992" s="214"/>
      <c r="X992" s="214"/>
      <c r="Y992" s="214"/>
      <c r="Z992" s="214"/>
    </row>
    <row r="993" ht="18.75" customHeight="1">
      <c r="A993" s="214"/>
      <c r="B993" s="306"/>
      <c r="C993" s="307"/>
      <c r="D993" s="307"/>
      <c r="E993" s="205" t="str">
        <f>IF($D993="","",VLOOKUP($D993,DMKH!$A$6:$D$20000,2,0))</f>
        <v/>
      </c>
      <c r="F993" s="205" t="str">
        <f>IF($D993="","",VLOOKUP($D993,DMKH!$A$6:$D$20000,3,0))</f>
        <v/>
      </c>
      <c r="G993" s="205" t="str">
        <f>IF($D993="","",VLOOKUP($D993,DMKH!$A$6:$D$20000,4,0))</f>
        <v/>
      </c>
      <c r="H993" s="308"/>
      <c r="I993" s="308"/>
      <c r="J993" s="214"/>
      <c r="K993" s="205" t="str">
        <f>IF($J993="","",VLOOKUP($J993,'Tong hop'!$B$10:$P$19999,2,0))</f>
        <v/>
      </c>
      <c r="L993" s="208" t="str">
        <f>IF($J993="","",VLOOKUP($J993,'Tong hop'!$B$10:$P$19999,3,0))</f>
        <v/>
      </c>
      <c r="M993" s="309"/>
      <c r="N993" s="210">
        <f t="shared" si="2"/>
        <v>0</v>
      </c>
      <c r="O993" s="211"/>
      <c r="P993" s="212" t="str">
        <f>IF($J993="","",VLOOKUP($J993,'Tong hop'!$B$10:$L$19999,10,0))</f>
        <v/>
      </c>
      <c r="Q993" s="213" t="str">
        <f>IF($J993="","",VLOOKUP($J993,'Tong hop'!$B$10:$L$19999,11,0))</f>
        <v/>
      </c>
      <c r="R993" s="214"/>
      <c r="S993" s="214"/>
      <c r="T993" s="214"/>
      <c r="U993" s="214"/>
      <c r="V993" s="214"/>
      <c r="W993" s="214"/>
      <c r="X993" s="214"/>
      <c r="Y993" s="214"/>
      <c r="Z993" s="214"/>
    </row>
    <row r="994" ht="18.75" customHeight="1">
      <c r="A994" s="214"/>
      <c r="B994" s="306"/>
      <c r="C994" s="307"/>
      <c r="D994" s="307"/>
      <c r="E994" s="205" t="str">
        <f>IF($D994="","",VLOOKUP($D994,DMKH!$A$6:$D$20000,2,0))</f>
        <v/>
      </c>
      <c r="F994" s="205" t="str">
        <f>IF($D994="","",VLOOKUP($D994,DMKH!$A$6:$D$20000,3,0))</f>
        <v/>
      </c>
      <c r="G994" s="205" t="str">
        <f>IF($D994="","",VLOOKUP($D994,DMKH!$A$6:$D$20000,4,0))</f>
        <v/>
      </c>
      <c r="H994" s="308"/>
      <c r="I994" s="308"/>
      <c r="J994" s="214"/>
      <c r="K994" s="205" t="str">
        <f>IF($J994="","",VLOOKUP($J994,'Tong hop'!$B$10:$P$19999,2,0))</f>
        <v/>
      </c>
      <c r="L994" s="208" t="str">
        <f>IF($J994="","",VLOOKUP($J994,'Tong hop'!$B$10:$P$19999,3,0))</f>
        <v/>
      </c>
      <c r="M994" s="309"/>
      <c r="N994" s="210">
        <f t="shared" si="2"/>
        <v>0</v>
      </c>
      <c r="O994" s="211"/>
      <c r="P994" s="212" t="str">
        <f>IF($J994="","",VLOOKUP($J994,'Tong hop'!$B$10:$L$19999,10,0))</f>
        <v/>
      </c>
      <c r="Q994" s="213" t="str">
        <f>IF($J994="","",VLOOKUP($J994,'Tong hop'!$B$10:$L$19999,11,0))</f>
        <v/>
      </c>
      <c r="R994" s="214"/>
      <c r="S994" s="214"/>
      <c r="T994" s="214"/>
      <c r="U994" s="214"/>
      <c r="V994" s="214"/>
      <c r="W994" s="214"/>
      <c r="X994" s="214"/>
      <c r="Y994" s="214"/>
      <c r="Z994" s="214"/>
    </row>
    <row r="995" ht="18.75" customHeight="1">
      <c r="A995" s="214"/>
      <c r="B995" s="306"/>
      <c r="C995" s="307"/>
      <c r="D995" s="307"/>
      <c r="E995" s="205" t="str">
        <f>IF($D995="","",VLOOKUP($D995,DMKH!$A$6:$D$20000,2,0))</f>
        <v/>
      </c>
      <c r="F995" s="205" t="str">
        <f>IF($D995="","",VLOOKUP($D995,DMKH!$A$6:$D$20000,3,0))</f>
        <v/>
      </c>
      <c r="G995" s="205" t="str">
        <f>IF($D995="","",VLOOKUP($D995,DMKH!$A$6:$D$20000,4,0))</f>
        <v/>
      </c>
      <c r="H995" s="308"/>
      <c r="I995" s="308"/>
      <c r="J995" s="214"/>
      <c r="K995" s="205" t="str">
        <f>IF($J995="","",VLOOKUP($J995,'Tong hop'!$B$10:$P$19999,2,0))</f>
        <v/>
      </c>
      <c r="L995" s="208" t="str">
        <f>IF($J995="","",VLOOKUP($J995,'Tong hop'!$B$10:$P$19999,3,0))</f>
        <v/>
      </c>
      <c r="M995" s="309"/>
      <c r="N995" s="210">
        <f t="shared" si="2"/>
        <v>0</v>
      </c>
      <c r="O995" s="211"/>
      <c r="P995" s="212" t="str">
        <f>IF($J995="","",VLOOKUP($J995,'Tong hop'!$B$10:$L$19999,10,0))</f>
        <v/>
      </c>
      <c r="Q995" s="213" t="str">
        <f>IF($J995="","",VLOOKUP($J995,'Tong hop'!$B$10:$L$19999,11,0))</f>
        <v/>
      </c>
      <c r="R995" s="214"/>
      <c r="S995" s="214"/>
      <c r="T995" s="214"/>
      <c r="U995" s="214"/>
      <c r="V995" s="214"/>
      <c r="W995" s="214"/>
      <c r="X995" s="214"/>
      <c r="Y995" s="214"/>
      <c r="Z995" s="214"/>
    </row>
    <row r="996" ht="18.75" customHeight="1">
      <c r="A996" s="214"/>
      <c r="B996" s="306"/>
      <c r="C996" s="307"/>
      <c r="D996" s="307"/>
      <c r="E996" s="205" t="str">
        <f>IF($D996="","",VLOOKUP($D996,DMKH!$A$6:$D$20000,2,0))</f>
        <v/>
      </c>
      <c r="F996" s="205" t="str">
        <f>IF($D996="","",VLOOKUP($D996,DMKH!$A$6:$D$20000,3,0))</f>
        <v/>
      </c>
      <c r="G996" s="205" t="str">
        <f>IF($D996="","",VLOOKUP($D996,DMKH!$A$6:$D$20000,4,0))</f>
        <v/>
      </c>
      <c r="H996" s="308"/>
      <c r="I996" s="308"/>
      <c r="J996" s="214"/>
      <c r="K996" s="205" t="str">
        <f>IF($J996="","",VLOOKUP($J996,'Tong hop'!$B$10:$P$19999,2,0))</f>
        <v/>
      </c>
      <c r="L996" s="208" t="str">
        <f>IF($J996="","",VLOOKUP($J996,'Tong hop'!$B$10:$P$19999,3,0))</f>
        <v/>
      </c>
      <c r="M996" s="309"/>
      <c r="N996" s="210">
        <f t="shared" si="2"/>
        <v>0</v>
      </c>
      <c r="O996" s="211"/>
      <c r="P996" s="212" t="str">
        <f>IF($J996="","",VLOOKUP($J996,'Tong hop'!$B$10:$L$19999,10,0))</f>
        <v/>
      </c>
      <c r="Q996" s="213" t="str">
        <f>IF($J996="","",VLOOKUP($J996,'Tong hop'!$B$10:$L$19999,11,0))</f>
        <v/>
      </c>
      <c r="R996" s="214"/>
      <c r="S996" s="214"/>
      <c r="T996" s="214"/>
      <c r="U996" s="214"/>
      <c r="V996" s="214"/>
      <c r="W996" s="214"/>
      <c r="X996" s="214"/>
      <c r="Y996" s="214"/>
      <c r="Z996" s="214"/>
    </row>
    <row r="997" ht="18.75" customHeight="1">
      <c r="A997" s="214"/>
      <c r="B997" s="306"/>
      <c r="C997" s="307"/>
      <c r="D997" s="307"/>
      <c r="E997" s="205" t="str">
        <f>IF($D997="","",VLOOKUP($D997,DMKH!$A$6:$D$20000,2,0))</f>
        <v/>
      </c>
      <c r="F997" s="205" t="str">
        <f>IF($D997="","",VLOOKUP($D997,DMKH!$A$6:$D$20000,3,0))</f>
        <v/>
      </c>
      <c r="G997" s="205" t="str">
        <f>IF($D997="","",VLOOKUP($D997,DMKH!$A$6:$D$20000,4,0))</f>
        <v/>
      </c>
      <c r="H997" s="308"/>
      <c r="I997" s="308"/>
      <c r="J997" s="214"/>
      <c r="K997" s="205" t="str">
        <f>IF($J997="","",VLOOKUP($J997,'Tong hop'!$B$10:$P$19999,2,0))</f>
        <v/>
      </c>
      <c r="L997" s="208" t="str">
        <f>IF($J997="","",VLOOKUP($J997,'Tong hop'!$B$10:$P$19999,3,0))</f>
        <v/>
      </c>
      <c r="M997" s="309"/>
      <c r="N997" s="210">
        <f t="shared" si="2"/>
        <v>0</v>
      </c>
      <c r="O997" s="211"/>
      <c r="P997" s="212" t="str">
        <f>IF($J997="","",VLOOKUP($J997,'Tong hop'!$B$10:$L$19999,10,0))</f>
        <v/>
      </c>
      <c r="Q997" s="213" t="str">
        <f>IF($J997="","",VLOOKUP($J997,'Tong hop'!$B$10:$L$19999,11,0))</f>
        <v/>
      </c>
      <c r="R997" s="214"/>
      <c r="S997" s="214"/>
      <c r="T997" s="214"/>
      <c r="U997" s="214"/>
      <c r="V997" s="214"/>
      <c r="W997" s="214"/>
      <c r="X997" s="214"/>
      <c r="Y997" s="214"/>
      <c r="Z997" s="214"/>
    </row>
    <row r="998" ht="18.75" customHeight="1">
      <c r="A998" s="214"/>
      <c r="B998" s="306"/>
      <c r="C998" s="307"/>
      <c r="D998" s="307"/>
      <c r="E998" s="205" t="str">
        <f>IF($D998="","",VLOOKUP($D998,DMKH!$A$6:$D$20000,2,0))</f>
        <v/>
      </c>
      <c r="F998" s="205" t="str">
        <f>IF($D998="","",VLOOKUP($D998,DMKH!$A$6:$D$20000,3,0))</f>
        <v/>
      </c>
      <c r="G998" s="205" t="str">
        <f>IF($D998="","",VLOOKUP($D998,DMKH!$A$6:$D$20000,4,0))</f>
        <v/>
      </c>
      <c r="H998" s="308"/>
      <c r="I998" s="308"/>
      <c r="J998" s="214"/>
      <c r="K998" s="205" t="str">
        <f>IF($J998="","",VLOOKUP($J998,'Tong hop'!$B$10:$P$19999,2,0))</f>
        <v/>
      </c>
      <c r="L998" s="208" t="str">
        <f>IF($J998="","",VLOOKUP($J998,'Tong hop'!$B$10:$P$19999,3,0))</f>
        <v/>
      </c>
      <c r="M998" s="309"/>
      <c r="N998" s="210">
        <f t="shared" si="2"/>
        <v>0</v>
      </c>
      <c r="O998" s="211"/>
      <c r="P998" s="212" t="str">
        <f>IF($J998="","",VLOOKUP($J998,'Tong hop'!$B$10:$L$19999,10,0))</f>
        <v/>
      </c>
      <c r="Q998" s="213" t="str">
        <f>IF($J998="","",VLOOKUP($J998,'Tong hop'!$B$10:$L$19999,11,0))</f>
        <v/>
      </c>
      <c r="R998" s="214"/>
      <c r="S998" s="214"/>
      <c r="T998" s="214"/>
      <c r="U998" s="214"/>
      <c r="V998" s="214"/>
      <c r="W998" s="214"/>
      <c r="X998" s="214"/>
      <c r="Y998" s="214"/>
      <c r="Z998" s="214"/>
    </row>
    <row r="999" ht="18.75" customHeight="1">
      <c r="A999" s="214"/>
      <c r="B999" s="306"/>
      <c r="C999" s="307"/>
      <c r="D999" s="307"/>
      <c r="E999" s="205" t="str">
        <f>IF($D999="","",VLOOKUP($D999,DMKH!$A$6:$D$20000,2,0))</f>
        <v/>
      </c>
      <c r="F999" s="205" t="str">
        <f>IF($D999="","",VLOOKUP($D999,DMKH!$A$6:$D$20000,3,0))</f>
        <v/>
      </c>
      <c r="G999" s="205" t="str">
        <f>IF($D999="","",VLOOKUP($D999,DMKH!$A$6:$D$20000,4,0))</f>
        <v/>
      </c>
      <c r="H999" s="308"/>
      <c r="I999" s="308"/>
      <c r="J999" s="214"/>
      <c r="K999" s="205" t="str">
        <f>IF($J999="","",VLOOKUP($J999,'Tong hop'!$B$10:$P$19999,2,0))</f>
        <v/>
      </c>
      <c r="L999" s="208" t="str">
        <f>IF($J999="","",VLOOKUP($J999,'Tong hop'!$B$10:$P$19999,3,0))</f>
        <v/>
      </c>
      <c r="M999" s="309"/>
      <c r="N999" s="210">
        <f t="shared" si="2"/>
        <v>0</v>
      </c>
      <c r="O999" s="211"/>
      <c r="P999" s="212" t="str">
        <f>IF($J999="","",VLOOKUP($J999,'Tong hop'!$B$10:$L$19999,10,0))</f>
        <v/>
      </c>
      <c r="Q999" s="213" t="str">
        <f>IF($J999="","",VLOOKUP($J999,'Tong hop'!$B$10:$L$19999,11,0))</f>
        <v/>
      </c>
      <c r="R999" s="214"/>
      <c r="S999" s="214"/>
      <c r="T999" s="214"/>
      <c r="U999" s="214"/>
      <c r="V999" s="214"/>
      <c r="W999" s="214"/>
      <c r="X999" s="214"/>
      <c r="Y999" s="214"/>
      <c r="Z999" s="214"/>
    </row>
    <row r="1000" ht="18.75" customHeight="1">
      <c r="A1000" s="214"/>
      <c r="B1000" s="306"/>
      <c r="C1000" s="307"/>
      <c r="D1000" s="307"/>
      <c r="E1000" s="205" t="str">
        <f>IF($D1000="","",VLOOKUP($D1000,DMKH!$A$6:$D$20000,2,0))</f>
        <v/>
      </c>
      <c r="F1000" s="205" t="str">
        <f>IF($D1000="","",VLOOKUP($D1000,DMKH!$A$6:$D$20000,3,0))</f>
        <v/>
      </c>
      <c r="G1000" s="205" t="str">
        <f>IF($D1000="","",VLOOKUP($D1000,DMKH!$A$6:$D$20000,4,0))</f>
        <v/>
      </c>
      <c r="H1000" s="308"/>
      <c r="I1000" s="308"/>
      <c r="J1000" s="214"/>
      <c r="K1000" s="205" t="str">
        <f>IF($J1000="","",VLOOKUP($J1000,'Tong hop'!$B$10:$P$19999,2,0))</f>
        <v/>
      </c>
      <c r="L1000" s="208" t="str">
        <f>IF($J1000="","",VLOOKUP($J1000,'Tong hop'!$B$10:$P$19999,3,0))</f>
        <v/>
      </c>
      <c r="M1000" s="309"/>
      <c r="N1000" s="210">
        <f t="shared" si="2"/>
        <v>0</v>
      </c>
      <c r="O1000" s="211"/>
      <c r="P1000" s="212" t="str">
        <f>IF($J1000="","",VLOOKUP($J1000,'Tong hop'!$B$10:$L$19999,10,0))</f>
        <v/>
      </c>
      <c r="Q1000" s="213" t="str">
        <f>IF($J1000="","",VLOOKUP($J1000,'Tong hop'!$B$10:$L$19999,11,0))</f>
        <v/>
      </c>
      <c r="R1000" s="214"/>
      <c r="S1000" s="214"/>
      <c r="T1000" s="214"/>
      <c r="U1000" s="214"/>
      <c r="V1000" s="214"/>
      <c r="W1000" s="214"/>
      <c r="X1000" s="214"/>
      <c r="Y1000" s="214"/>
      <c r="Z1000" s="214"/>
    </row>
    <row r="1001" ht="18.75" customHeight="1">
      <c r="A1001" s="214"/>
      <c r="B1001" s="306"/>
      <c r="C1001" s="307"/>
      <c r="D1001" s="307"/>
      <c r="E1001" s="205" t="str">
        <f>IF($D1001="","",VLOOKUP($D1001,DMKH!$A$6:$D$20000,2,0))</f>
        <v/>
      </c>
      <c r="F1001" s="205" t="str">
        <f>IF($D1001="","",VLOOKUP($D1001,DMKH!$A$6:$D$20000,3,0))</f>
        <v/>
      </c>
      <c r="G1001" s="205" t="str">
        <f>IF($D1001="","",VLOOKUP($D1001,DMKH!$A$6:$D$20000,4,0))</f>
        <v/>
      </c>
      <c r="H1001" s="308"/>
      <c r="I1001" s="308"/>
      <c r="J1001" s="214"/>
      <c r="K1001" s="205" t="str">
        <f>IF($J1001="","",VLOOKUP($J1001,'Tong hop'!$B$10:$P$19999,2,0))</f>
        <v/>
      </c>
      <c r="L1001" s="208" t="str">
        <f>IF($J1001="","",VLOOKUP($J1001,'Tong hop'!$B$10:$P$19999,3,0))</f>
        <v/>
      </c>
      <c r="M1001" s="309"/>
      <c r="N1001" s="210">
        <f t="shared" si="2"/>
        <v>0</v>
      </c>
      <c r="O1001" s="211"/>
      <c r="P1001" s="212" t="str">
        <f>IF($J1001="","",VLOOKUP($J1001,'Tong hop'!$B$10:$L$19999,10,0))</f>
        <v/>
      </c>
      <c r="Q1001" s="213" t="str">
        <f>IF($J1001="","",VLOOKUP($J1001,'Tong hop'!$B$10:$L$19999,11,0))</f>
        <v/>
      </c>
      <c r="R1001" s="214"/>
      <c r="S1001" s="214"/>
      <c r="T1001" s="214"/>
      <c r="U1001" s="214"/>
      <c r="V1001" s="214"/>
      <c r="W1001" s="214"/>
      <c r="X1001" s="214"/>
      <c r="Y1001" s="214"/>
      <c r="Z1001" s="214"/>
    </row>
    <row r="1002" ht="18.75" customHeight="1">
      <c r="A1002" s="214"/>
      <c r="B1002" s="306"/>
      <c r="C1002" s="307"/>
      <c r="D1002" s="307"/>
      <c r="E1002" s="205" t="str">
        <f>IF($D1002="","",VLOOKUP($D1002,DMKH!$A$6:$D$20000,2,0))</f>
        <v/>
      </c>
      <c r="F1002" s="205" t="str">
        <f>IF($D1002="","",VLOOKUP($D1002,DMKH!$A$6:$D$20000,3,0))</f>
        <v/>
      </c>
      <c r="G1002" s="205" t="str">
        <f>IF($D1002="","",VLOOKUP($D1002,DMKH!$A$6:$D$20000,4,0))</f>
        <v/>
      </c>
      <c r="H1002" s="308"/>
      <c r="I1002" s="308"/>
      <c r="J1002" s="214"/>
      <c r="K1002" s="205" t="str">
        <f>IF($J1002="","",VLOOKUP($J1002,'Tong hop'!$B$10:$P$19999,2,0))</f>
        <v/>
      </c>
      <c r="L1002" s="208" t="str">
        <f>IF($J1002="","",VLOOKUP($J1002,'Tong hop'!$B$10:$P$19999,3,0))</f>
        <v/>
      </c>
      <c r="M1002" s="309"/>
      <c r="N1002" s="210">
        <f t="shared" si="2"/>
        <v>0</v>
      </c>
      <c r="O1002" s="211"/>
      <c r="P1002" s="212" t="str">
        <f>IF($J1002="","",VLOOKUP($J1002,'Tong hop'!$B$10:$L$19999,10,0))</f>
        <v/>
      </c>
      <c r="Q1002" s="213" t="str">
        <f>IF($J1002="","",VLOOKUP($J1002,'Tong hop'!$B$10:$L$19999,11,0))</f>
        <v/>
      </c>
      <c r="R1002" s="214"/>
      <c r="S1002" s="214"/>
      <c r="T1002" s="214"/>
      <c r="U1002" s="214"/>
      <c r="V1002" s="214"/>
      <c r="W1002" s="214"/>
      <c r="X1002" s="214"/>
      <c r="Y1002" s="214"/>
      <c r="Z1002" s="214"/>
    </row>
    <row r="1003" ht="18.75" customHeight="1">
      <c r="A1003" s="214"/>
      <c r="B1003" s="306"/>
      <c r="C1003" s="307"/>
      <c r="D1003" s="307"/>
      <c r="E1003" s="205" t="str">
        <f>IF($D1003="","",VLOOKUP($D1003,DMKH!$A$6:$D$20000,2,0))</f>
        <v/>
      </c>
      <c r="F1003" s="205" t="str">
        <f>IF($D1003="","",VLOOKUP($D1003,DMKH!$A$6:$D$20000,3,0))</f>
        <v/>
      </c>
      <c r="G1003" s="205" t="str">
        <f>IF($D1003="","",VLOOKUP($D1003,DMKH!$A$6:$D$20000,4,0))</f>
        <v/>
      </c>
      <c r="H1003" s="308"/>
      <c r="I1003" s="308"/>
      <c r="J1003" s="214"/>
      <c r="K1003" s="205" t="str">
        <f>IF($J1003="","",VLOOKUP($J1003,'Tong hop'!$B$10:$P$19999,2,0))</f>
        <v/>
      </c>
      <c r="L1003" s="208" t="str">
        <f>IF($J1003="","",VLOOKUP($J1003,'Tong hop'!$B$10:$P$19999,3,0))</f>
        <v/>
      </c>
      <c r="M1003" s="309"/>
      <c r="N1003" s="210">
        <f t="shared" si="2"/>
        <v>0</v>
      </c>
      <c r="O1003" s="211"/>
      <c r="P1003" s="212" t="str">
        <f>IF($J1003="","",VLOOKUP($J1003,'Tong hop'!$B$10:$L$19999,10,0))</f>
        <v/>
      </c>
      <c r="Q1003" s="213" t="str">
        <f>IF($J1003="","",VLOOKUP($J1003,'Tong hop'!$B$10:$L$19999,11,0))</f>
        <v/>
      </c>
      <c r="R1003" s="214"/>
      <c r="S1003" s="214"/>
      <c r="T1003" s="214"/>
      <c r="U1003" s="214"/>
      <c r="V1003" s="214"/>
      <c r="W1003" s="214"/>
      <c r="X1003" s="214"/>
      <c r="Y1003" s="214"/>
      <c r="Z1003" s="214"/>
    </row>
    <row r="1004" ht="18.75" customHeight="1">
      <c r="A1004" s="214"/>
      <c r="B1004" s="306"/>
      <c r="C1004" s="307"/>
      <c r="D1004" s="307"/>
      <c r="E1004" s="205" t="str">
        <f>IF($D1004="","",VLOOKUP($D1004,DMKH!$A$6:$D$20000,2,0))</f>
        <v/>
      </c>
      <c r="F1004" s="205" t="str">
        <f>IF($D1004="","",VLOOKUP($D1004,DMKH!$A$6:$D$20000,3,0))</f>
        <v/>
      </c>
      <c r="G1004" s="205" t="str">
        <f>IF($D1004="","",VLOOKUP($D1004,DMKH!$A$6:$D$20000,4,0))</f>
        <v/>
      </c>
      <c r="H1004" s="308"/>
      <c r="I1004" s="308"/>
      <c r="J1004" s="214"/>
      <c r="K1004" s="205" t="str">
        <f>IF($J1004="","",VLOOKUP($J1004,'Tong hop'!$B$10:$P$19999,2,0))</f>
        <v/>
      </c>
      <c r="L1004" s="208" t="str">
        <f>IF($J1004="","",VLOOKUP($J1004,'Tong hop'!$B$10:$P$19999,3,0))</f>
        <v/>
      </c>
      <c r="M1004" s="309"/>
      <c r="N1004" s="210">
        <f t="shared" si="2"/>
        <v>0</v>
      </c>
      <c r="O1004" s="211"/>
      <c r="P1004" s="212" t="str">
        <f>IF($J1004="","",VLOOKUP($J1004,'Tong hop'!$B$10:$L$19999,10,0))</f>
        <v/>
      </c>
      <c r="Q1004" s="213" t="str">
        <f>IF($J1004="","",VLOOKUP($J1004,'Tong hop'!$B$10:$L$19999,11,0))</f>
        <v/>
      </c>
      <c r="R1004" s="214"/>
      <c r="S1004" s="214"/>
      <c r="T1004" s="214"/>
      <c r="U1004" s="214"/>
      <c r="V1004" s="214"/>
      <c r="W1004" s="214"/>
      <c r="X1004" s="214"/>
      <c r="Y1004" s="214"/>
      <c r="Z1004" s="214"/>
    </row>
    <row r="1005" ht="18.75" customHeight="1">
      <c r="A1005" s="214"/>
      <c r="B1005" s="306"/>
      <c r="C1005" s="307"/>
      <c r="D1005" s="307"/>
      <c r="E1005" s="205" t="str">
        <f>IF($D1005="","",VLOOKUP($D1005,DMKH!$A$6:$D$20000,2,0))</f>
        <v/>
      </c>
      <c r="F1005" s="205" t="str">
        <f>IF($D1005="","",VLOOKUP($D1005,DMKH!$A$6:$D$20000,3,0))</f>
        <v/>
      </c>
      <c r="G1005" s="205" t="str">
        <f>IF($D1005="","",VLOOKUP($D1005,DMKH!$A$6:$D$20000,4,0))</f>
        <v/>
      </c>
      <c r="H1005" s="308"/>
      <c r="I1005" s="308"/>
      <c r="J1005" s="214"/>
      <c r="K1005" s="205" t="str">
        <f>IF($J1005="","",VLOOKUP($J1005,'Tong hop'!$B$10:$P$19999,2,0))</f>
        <v/>
      </c>
      <c r="L1005" s="208" t="str">
        <f>IF($J1005="","",VLOOKUP($J1005,'Tong hop'!$B$10:$P$19999,3,0))</f>
        <v/>
      </c>
      <c r="M1005" s="309"/>
      <c r="N1005" s="210">
        <f t="shared" si="2"/>
        <v>0</v>
      </c>
      <c r="O1005" s="211"/>
      <c r="P1005" s="212" t="str">
        <f>IF($J1005="","",VLOOKUP($J1005,'Tong hop'!$B$10:$L$19999,10,0))</f>
        <v/>
      </c>
      <c r="Q1005" s="213" t="str">
        <f>IF($J1005="","",VLOOKUP($J1005,'Tong hop'!$B$10:$L$19999,11,0))</f>
        <v/>
      </c>
      <c r="R1005" s="214"/>
      <c r="S1005" s="214"/>
      <c r="T1005" s="214"/>
      <c r="U1005" s="214"/>
      <c r="V1005" s="214"/>
      <c r="W1005" s="214"/>
      <c r="X1005" s="214"/>
      <c r="Y1005" s="214"/>
      <c r="Z1005" s="214"/>
    </row>
    <row r="1006" ht="18.75" customHeight="1">
      <c r="A1006" s="214"/>
      <c r="B1006" s="306"/>
      <c r="C1006" s="307"/>
      <c r="D1006" s="307"/>
      <c r="E1006" s="205" t="str">
        <f>IF($D1006="","",VLOOKUP($D1006,DMKH!$A$6:$D$20000,2,0))</f>
        <v/>
      </c>
      <c r="F1006" s="205" t="str">
        <f>IF($D1006="","",VLOOKUP($D1006,DMKH!$A$6:$D$20000,3,0))</f>
        <v/>
      </c>
      <c r="G1006" s="205" t="str">
        <f>IF($D1006="","",VLOOKUP($D1006,DMKH!$A$6:$D$20000,4,0))</f>
        <v/>
      </c>
      <c r="H1006" s="308"/>
      <c r="I1006" s="308"/>
      <c r="J1006" s="214"/>
      <c r="K1006" s="205" t="str">
        <f>IF($J1006="","",VLOOKUP($J1006,'Tong hop'!$B$10:$P$19999,2,0))</f>
        <v/>
      </c>
      <c r="L1006" s="208" t="str">
        <f>IF($J1006="","",VLOOKUP($J1006,'Tong hop'!$B$10:$P$19999,3,0))</f>
        <v/>
      </c>
      <c r="M1006" s="309"/>
      <c r="N1006" s="210">
        <f t="shared" si="2"/>
        <v>0</v>
      </c>
      <c r="O1006" s="211"/>
      <c r="P1006" s="212" t="str">
        <f>IF($J1006="","",VLOOKUP($J1006,'Tong hop'!$B$10:$L$19999,10,0))</f>
        <v/>
      </c>
      <c r="Q1006" s="213" t="str">
        <f>IF($J1006="","",VLOOKUP($J1006,'Tong hop'!$B$10:$L$19999,11,0))</f>
        <v/>
      </c>
      <c r="R1006" s="214"/>
      <c r="S1006" s="214"/>
      <c r="T1006" s="214"/>
      <c r="U1006" s="214"/>
      <c r="V1006" s="214"/>
      <c r="W1006" s="214"/>
      <c r="X1006" s="214"/>
      <c r="Y1006" s="214"/>
      <c r="Z1006" s="214"/>
    </row>
    <row r="1007" ht="18.75" customHeight="1">
      <c r="A1007" s="214"/>
      <c r="B1007" s="306"/>
      <c r="C1007" s="307"/>
      <c r="D1007" s="307"/>
      <c r="E1007" s="205" t="str">
        <f>IF($D1007="","",VLOOKUP($D1007,DMKH!$A$6:$D$20000,2,0))</f>
        <v/>
      </c>
      <c r="F1007" s="205" t="str">
        <f>IF($D1007="","",VLOOKUP($D1007,DMKH!$A$6:$D$20000,3,0))</f>
        <v/>
      </c>
      <c r="G1007" s="205" t="str">
        <f>IF($D1007="","",VLOOKUP($D1007,DMKH!$A$6:$D$20000,4,0))</f>
        <v/>
      </c>
      <c r="H1007" s="308"/>
      <c r="I1007" s="308"/>
      <c r="J1007" s="214"/>
      <c r="K1007" s="205" t="str">
        <f>IF($J1007="","",VLOOKUP($J1007,'Tong hop'!$B$10:$P$19999,2,0))</f>
        <v/>
      </c>
      <c r="L1007" s="208" t="str">
        <f>IF($J1007="","",VLOOKUP($J1007,'Tong hop'!$B$10:$P$19999,3,0))</f>
        <v/>
      </c>
      <c r="M1007" s="309"/>
      <c r="N1007" s="210">
        <f t="shared" si="2"/>
        <v>0</v>
      </c>
      <c r="O1007" s="211"/>
      <c r="P1007" s="212" t="str">
        <f>IF($J1007="","",VLOOKUP($J1007,'Tong hop'!$B$10:$L$19999,10,0))</f>
        <v/>
      </c>
      <c r="Q1007" s="213" t="str">
        <f>IF($J1007="","",VLOOKUP($J1007,'Tong hop'!$B$10:$L$19999,11,0))</f>
        <v/>
      </c>
      <c r="R1007" s="214"/>
      <c r="S1007" s="214"/>
      <c r="T1007" s="214"/>
      <c r="U1007" s="214"/>
      <c r="V1007" s="214"/>
      <c r="W1007" s="214"/>
      <c r="X1007" s="214"/>
      <c r="Y1007" s="214"/>
      <c r="Z1007" s="214"/>
    </row>
    <row r="1008" ht="18.75" customHeight="1">
      <c r="A1008" s="214"/>
      <c r="B1008" s="306"/>
      <c r="C1008" s="307"/>
      <c r="D1008" s="307"/>
      <c r="E1008" s="205" t="str">
        <f>IF($D1008="","",VLOOKUP($D1008,DMKH!$A$6:$D$20000,2,0))</f>
        <v/>
      </c>
      <c r="F1008" s="205" t="str">
        <f>IF($D1008="","",VLOOKUP($D1008,DMKH!$A$6:$D$20000,3,0))</f>
        <v/>
      </c>
      <c r="G1008" s="205" t="str">
        <f>IF($D1008="","",VLOOKUP($D1008,DMKH!$A$6:$D$20000,4,0))</f>
        <v/>
      </c>
      <c r="H1008" s="308"/>
      <c r="I1008" s="308"/>
      <c r="J1008" s="214"/>
      <c r="K1008" s="205" t="str">
        <f>IF($J1008="","",VLOOKUP($J1008,'Tong hop'!$B$10:$P$19999,2,0))</f>
        <v/>
      </c>
      <c r="L1008" s="208" t="str">
        <f>IF($J1008="","",VLOOKUP($J1008,'Tong hop'!$B$10:$P$19999,3,0))</f>
        <v/>
      </c>
      <c r="M1008" s="309"/>
      <c r="N1008" s="210">
        <f t="shared" si="2"/>
        <v>0</v>
      </c>
      <c r="O1008" s="211"/>
      <c r="P1008" s="212" t="str">
        <f>IF($J1008="","",VLOOKUP($J1008,'Tong hop'!$B$10:$L$19999,10,0))</f>
        <v/>
      </c>
      <c r="Q1008" s="213" t="str">
        <f>IF($J1008="","",VLOOKUP($J1008,'Tong hop'!$B$10:$L$19999,11,0))</f>
        <v/>
      </c>
      <c r="R1008" s="214"/>
      <c r="S1008" s="214"/>
      <c r="T1008" s="214"/>
      <c r="U1008" s="214"/>
      <c r="V1008" s="214"/>
      <c r="W1008" s="214"/>
      <c r="X1008" s="214"/>
      <c r="Y1008" s="214"/>
      <c r="Z1008" s="214"/>
    </row>
    <row r="1009" ht="18.75" customHeight="1">
      <c r="A1009" s="214"/>
      <c r="B1009" s="306"/>
      <c r="C1009" s="307"/>
      <c r="D1009" s="307"/>
      <c r="E1009" s="205" t="str">
        <f>IF($D1009="","",VLOOKUP($D1009,DMKH!$A$6:$D$20000,2,0))</f>
        <v/>
      </c>
      <c r="F1009" s="205" t="str">
        <f>IF($D1009="","",VLOOKUP($D1009,DMKH!$A$6:$D$20000,3,0))</f>
        <v/>
      </c>
      <c r="G1009" s="205" t="str">
        <f>IF($D1009="","",VLOOKUP($D1009,DMKH!$A$6:$D$20000,4,0))</f>
        <v/>
      </c>
      <c r="H1009" s="308"/>
      <c r="I1009" s="308"/>
      <c r="J1009" s="214"/>
      <c r="K1009" s="205" t="str">
        <f>IF($J1009="","",VLOOKUP($J1009,'Tong hop'!$B$10:$P$19999,2,0))</f>
        <v/>
      </c>
      <c r="L1009" s="208" t="str">
        <f>IF($J1009="","",VLOOKUP($J1009,'Tong hop'!$B$10:$P$19999,3,0))</f>
        <v/>
      </c>
      <c r="M1009" s="309"/>
      <c r="N1009" s="210">
        <f t="shared" si="2"/>
        <v>0</v>
      </c>
      <c r="O1009" s="211"/>
      <c r="P1009" s="212" t="str">
        <f>IF($J1009="","",VLOOKUP($J1009,'Tong hop'!$B$10:$L$19999,10,0))</f>
        <v/>
      </c>
      <c r="Q1009" s="213" t="str">
        <f>IF($J1009="","",VLOOKUP($J1009,'Tong hop'!$B$10:$L$19999,11,0))</f>
        <v/>
      </c>
      <c r="R1009" s="214"/>
      <c r="S1009" s="214"/>
      <c r="T1009" s="214"/>
      <c r="U1009" s="214"/>
      <c r="V1009" s="214"/>
      <c r="W1009" s="214"/>
      <c r="X1009" s="214"/>
      <c r="Y1009" s="214"/>
      <c r="Z1009" s="214"/>
    </row>
    <row r="1010" ht="18.75" customHeight="1">
      <c r="A1010" s="214"/>
      <c r="B1010" s="306"/>
      <c r="C1010" s="307"/>
      <c r="D1010" s="307"/>
      <c r="E1010" s="205" t="str">
        <f>IF($D1010="","",VLOOKUP($D1010,DMKH!$A$6:$D$20000,2,0))</f>
        <v/>
      </c>
      <c r="F1010" s="205" t="str">
        <f>IF($D1010="","",VLOOKUP($D1010,DMKH!$A$6:$D$20000,3,0))</f>
        <v/>
      </c>
      <c r="G1010" s="205" t="str">
        <f>IF($D1010="","",VLOOKUP($D1010,DMKH!$A$6:$D$20000,4,0))</f>
        <v/>
      </c>
      <c r="H1010" s="308"/>
      <c r="I1010" s="308"/>
      <c r="J1010" s="214"/>
      <c r="K1010" s="205" t="str">
        <f>IF($J1010="","",VLOOKUP($J1010,'Tong hop'!$B$10:$P$19999,2,0))</f>
        <v/>
      </c>
      <c r="L1010" s="208" t="str">
        <f>IF($J1010="","",VLOOKUP($J1010,'Tong hop'!$B$10:$P$19999,3,0))</f>
        <v/>
      </c>
      <c r="M1010" s="309"/>
      <c r="N1010" s="210">
        <f t="shared" si="2"/>
        <v>0</v>
      </c>
      <c r="O1010" s="211"/>
      <c r="P1010" s="212" t="str">
        <f>IF($J1010="","",VLOOKUP($J1010,'Tong hop'!$B$10:$L$19999,10,0))</f>
        <v/>
      </c>
      <c r="Q1010" s="213" t="str">
        <f>IF($J1010="","",VLOOKUP($J1010,'Tong hop'!$B$10:$L$19999,11,0))</f>
        <v/>
      </c>
      <c r="R1010" s="214"/>
      <c r="S1010" s="214"/>
      <c r="T1010" s="214"/>
      <c r="U1010" s="214"/>
      <c r="V1010" s="214"/>
      <c r="W1010" s="214"/>
      <c r="X1010" s="214"/>
      <c r="Y1010" s="214"/>
      <c r="Z1010" s="214"/>
    </row>
    <row r="1011" ht="18.75" customHeight="1">
      <c r="A1011" s="214"/>
      <c r="B1011" s="306"/>
      <c r="C1011" s="307"/>
      <c r="D1011" s="307"/>
      <c r="E1011" s="205" t="str">
        <f>IF($D1011="","",VLOOKUP($D1011,DMKH!$A$6:$D$20000,2,0))</f>
        <v/>
      </c>
      <c r="F1011" s="205" t="str">
        <f>IF($D1011="","",VLOOKUP($D1011,DMKH!$A$6:$D$20000,3,0))</f>
        <v/>
      </c>
      <c r="G1011" s="205" t="str">
        <f>IF($D1011="","",VLOOKUP($D1011,DMKH!$A$6:$D$20000,4,0))</f>
        <v/>
      </c>
      <c r="H1011" s="308"/>
      <c r="I1011" s="308"/>
      <c r="J1011" s="214"/>
      <c r="K1011" s="205" t="str">
        <f>IF($J1011="","",VLOOKUP($J1011,'Tong hop'!$B$10:$P$19999,2,0))</f>
        <v/>
      </c>
      <c r="L1011" s="208" t="str">
        <f>IF($J1011="","",VLOOKUP($J1011,'Tong hop'!$B$10:$P$19999,3,0))</f>
        <v/>
      </c>
      <c r="M1011" s="309"/>
      <c r="N1011" s="210">
        <f t="shared" si="2"/>
        <v>0</v>
      </c>
      <c r="O1011" s="211"/>
      <c r="P1011" s="212" t="str">
        <f>IF($J1011="","",VLOOKUP($J1011,'Tong hop'!$B$10:$L$19999,10,0))</f>
        <v/>
      </c>
      <c r="Q1011" s="213" t="str">
        <f>IF($J1011="","",VLOOKUP($J1011,'Tong hop'!$B$10:$L$19999,11,0))</f>
        <v/>
      </c>
      <c r="R1011" s="214"/>
      <c r="S1011" s="214"/>
      <c r="T1011" s="214"/>
      <c r="U1011" s="214"/>
      <c r="V1011" s="214"/>
      <c r="W1011" s="214"/>
      <c r="X1011" s="214"/>
      <c r="Y1011" s="214"/>
      <c r="Z1011" s="214"/>
    </row>
    <row r="1012" ht="18.75" customHeight="1">
      <c r="A1012" s="214"/>
      <c r="B1012" s="306"/>
      <c r="C1012" s="307"/>
      <c r="D1012" s="307"/>
      <c r="E1012" s="205" t="str">
        <f>IF($D1012="","",VLOOKUP($D1012,DMKH!$A$6:$D$20000,2,0))</f>
        <v/>
      </c>
      <c r="F1012" s="205" t="str">
        <f>IF($D1012="","",VLOOKUP($D1012,DMKH!$A$6:$D$20000,3,0))</f>
        <v/>
      </c>
      <c r="G1012" s="205" t="str">
        <f>IF($D1012="","",VLOOKUP($D1012,DMKH!$A$6:$D$20000,4,0))</f>
        <v/>
      </c>
      <c r="H1012" s="308"/>
      <c r="I1012" s="308"/>
      <c r="J1012" s="214"/>
      <c r="K1012" s="205" t="str">
        <f>IF($J1012="","",VLOOKUP($J1012,'Tong hop'!$B$10:$P$19999,2,0))</f>
        <v/>
      </c>
      <c r="L1012" s="208" t="str">
        <f>IF($J1012="","",VLOOKUP($J1012,'Tong hop'!$B$10:$P$19999,3,0))</f>
        <v/>
      </c>
      <c r="M1012" s="309"/>
      <c r="N1012" s="210">
        <f t="shared" si="2"/>
        <v>0</v>
      </c>
      <c r="O1012" s="211"/>
      <c r="P1012" s="212" t="str">
        <f>IF($J1012="","",VLOOKUP($J1012,'Tong hop'!$B$10:$L$19999,10,0))</f>
        <v/>
      </c>
      <c r="Q1012" s="213" t="str">
        <f>IF($J1012="","",VLOOKUP($J1012,'Tong hop'!$B$10:$L$19999,11,0))</f>
        <v/>
      </c>
      <c r="R1012" s="214"/>
      <c r="S1012" s="214"/>
      <c r="T1012" s="214"/>
      <c r="U1012" s="214"/>
      <c r="V1012" s="214"/>
      <c r="W1012" s="214"/>
      <c r="X1012" s="214"/>
      <c r="Y1012" s="214"/>
      <c r="Z1012" s="214"/>
    </row>
    <row r="1013" ht="18.75" customHeight="1">
      <c r="A1013" s="214"/>
      <c r="B1013" s="306"/>
      <c r="C1013" s="307"/>
      <c r="D1013" s="307"/>
      <c r="E1013" s="205" t="str">
        <f>IF($D1013="","",VLOOKUP($D1013,DMKH!$A$6:$D$20000,2,0))</f>
        <v/>
      </c>
      <c r="F1013" s="205" t="str">
        <f>IF($D1013="","",VLOOKUP($D1013,DMKH!$A$6:$D$20000,3,0))</f>
        <v/>
      </c>
      <c r="G1013" s="205" t="str">
        <f>IF($D1013="","",VLOOKUP($D1013,DMKH!$A$6:$D$20000,4,0))</f>
        <v/>
      </c>
      <c r="H1013" s="308"/>
      <c r="I1013" s="308"/>
      <c r="J1013" s="214"/>
      <c r="K1013" s="205" t="str">
        <f>IF($J1013="","",VLOOKUP($J1013,'Tong hop'!$B$10:$P$19999,2,0))</f>
        <v/>
      </c>
      <c r="L1013" s="208" t="str">
        <f>IF($J1013="","",VLOOKUP($J1013,'Tong hop'!$B$10:$P$19999,3,0))</f>
        <v/>
      </c>
      <c r="M1013" s="309"/>
      <c r="N1013" s="210">
        <f t="shared" si="2"/>
        <v>0</v>
      </c>
      <c r="O1013" s="211"/>
      <c r="P1013" s="212" t="str">
        <f>IF($J1013="","",VLOOKUP($J1013,'Tong hop'!$B$10:$L$19999,10,0))</f>
        <v/>
      </c>
      <c r="Q1013" s="213" t="str">
        <f>IF($J1013="","",VLOOKUP($J1013,'Tong hop'!$B$10:$L$19999,11,0))</f>
        <v/>
      </c>
      <c r="R1013" s="214"/>
      <c r="S1013" s="214"/>
      <c r="T1013" s="214"/>
      <c r="U1013" s="214"/>
      <c r="V1013" s="214"/>
      <c r="W1013" s="214"/>
      <c r="X1013" s="214"/>
      <c r="Y1013" s="214"/>
      <c r="Z1013" s="214"/>
    </row>
    <row r="1014" ht="18.75" customHeight="1">
      <c r="A1014" s="214"/>
      <c r="B1014" s="306"/>
      <c r="C1014" s="307"/>
      <c r="D1014" s="307"/>
      <c r="E1014" s="205" t="str">
        <f>IF($D1014="","",VLOOKUP($D1014,DMKH!$A$6:$D$20000,2,0))</f>
        <v/>
      </c>
      <c r="F1014" s="205" t="str">
        <f>IF($D1014="","",VLOOKUP($D1014,DMKH!$A$6:$D$20000,3,0))</f>
        <v/>
      </c>
      <c r="G1014" s="205" t="str">
        <f>IF($D1014="","",VLOOKUP($D1014,DMKH!$A$6:$D$20000,4,0))</f>
        <v/>
      </c>
      <c r="H1014" s="308"/>
      <c r="I1014" s="308"/>
      <c r="J1014" s="214"/>
      <c r="K1014" s="205" t="str">
        <f>IF($J1014="","",VLOOKUP($J1014,'Tong hop'!$B$10:$P$19999,2,0))</f>
        <v/>
      </c>
      <c r="L1014" s="208" t="str">
        <f>IF($J1014="","",VLOOKUP($J1014,'Tong hop'!$B$10:$P$19999,3,0))</f>
        <v/>
      </c>
      <c r="M1014" s="309"/>
      <c r="N1014" s="210">
        <f t="shared" si="2"/>
        <v>0</v>
      </c>
      <c r="O1014" s="211"/>
      <c r="P1014" s="212" t="str">
        <f>IF($J1014="","",VLOOKUP($J1014,'Tong hop'!$B$10:$L$19999,10,0))</f>
        <v/>
      </c>
      <c r="Q1014" s="213" t="str">
        <f>IF($J1014="","",VLOOKUP($J1014,'Tong hop'!$B$10:$L$19999,11,0))</f>
        <v/>
      </c>
      <c r="R1014" s="214"/>
      <c r="S1014" s="214"/>
      <c r="T1014" s="214"/>
      <c r="U1014" s="214"/>
      <c r="V1014" s="214"/>
      <c r="W1014" s="214"/>
      <c r="X1014" s="214"/>
      <c r="Y1014" s="214"/>
      <c r="Z1014" s="214"/>
    </row>
    <row r="1015" ht="18.75" customHeight="1">
      <c r="A1015" s="214"/>
      <c r="B1015" s="306"/>
      <c r="C1015" s="307"/>
      <c r="D1015" s="307"/>
      <c r="E1015" s="205" t="str">
        <f>IF($D1015="","",VLOOKUP($D1015,DMKH!$A$6:$D$20000,2,0))</f>
        <v/>
      </c>
      <c r="F1015" s="205" t="str">
        <f>IF($D1015="","",VLOOKUP($D1015,DMKH!$A$6:$D$20000,3,0))</f>
        <v/>
      </c>
      <c r="G1015" s="205" t="str">
        <f>IF($D1015="","",VLOOKUP($D1015,DMKH!$A$6:$D$20000,4,0))</f>
        <v/>
      </c>
      <c r="H1015" s="308"/>
      <c r="I1015" s="308"/>
      <c r="J1015" s="214"/>
      <c r="K1015" s="205" t="str">
        <f>IF($J1015="","",VLOOKUP($J1015,'Tong hop'!$B$10:$P$19999,2,0))</f>
        <v/>
      </c>
      <c r="L1015" s="208" t="str">
        <f>IF($J1015="","",VLOOKUP($J1015,'Tong hop'!$B$10:$P$19999,3,0))</f>
        <v/>
      </c>
      <c r="M1015" s="309"/>
      <c r="N1015" s="210">
        <f t="shared" si="2"/>
        <v>0</v>
      </c>
      <c r="O1015" s="211"/>
      <c r="P1015" s="212" t="str">
        <f>IF($J1015="","",VLOOKUP($J1015,'Tong hop'!$B$10:$L$19999,10,0))</f>
        <v/>
      </c>
      <c r="Q1015" s="213" t="str">
        <f>IF($J1015="","",VLOOKUP($J1015,'Tong hop'!$B$10:$L$19999,11,0))</f>
        <v/>
      </c>
      <c r="R1015" s="214"/>
      <c r="S1015" s="214"/>
      <c r="T1015" s="214"/>
      <c r="U1015" s="214"/>
      <c r="V1015" s="214"/>
      <c r="W1015" s="214"/>
      <c r="X1015" s="214"/>
      <c r="Y1015" s="214"/>
      <c r="Z1015" s="214"/>
    </row>
    <row r="1016" ht="18.75" customHeight="1">
      <c r="A1016" s="214"/>
      <c r="B1016" s="306"/>
      <c r="C1016" s="307"/>
      <c r="D1016" s="307"/>
      <c r="E1016" s="205" t="str">
        <f>IF($D1016="","",VLOOKUP($D1016,DMKH!$A$6:$D$20000,2,0))</f>
        <v/>
      </c>
      <c r="F1016" s="205" t="str">
        <f>IF($D1016="","",VLOOKUP($D1016,DMKH!$A$6:$D$20000,3,0))</f>
        <v/>
      </c>
      <c r="G1016" s="205" t="str">
        <f>IF($D1016="","",VLOOKUP($D1016,DMKH!$A$6:$D$20000,4,0))</f>
        <v/>
      </c>
      <c r="H1016" s="308"/>
      <c r="I1016" s="308"/>
      <c r="J1016" s="214"/>
      <c r="K1016" s="205" t="str">
        <f>IF($J1016="","",VLOOKUP($J1016,'Tong hop'!$B$10:$P$19999,2,0))</f>
        <v/>
      </c>
      <c r="L1016" s="208" t="str">
        <f>IF($J1016="","",VLOOKUP($J1016,'Tong hop'!$B$10:$P$19999,3,0))</f>
        <v/>
      </c>
      <c r="M1016" s="309"/>
      <c r="N1016" s="210">
        <f t="shared" si="2"/>
        <v>0</v>
      </c>
      <c r="O1016" s="211"/>
      <c r="P1016" s="212" t="str">
        <f>IF($J1016="","",VLOOKUP($J1016,'Tong hop'!$B$10:$L$19999,10,0))</f>
        <v/>
      </c>
      <c r="Q1016" s="213" t="str">
        <f>IF($J1016="","",VLOOKUP($J1016,'Tong hop'!$B$10:$L$19999,11,0))</f>
        <v/>
      </c>
      <c r="R1016" s="214"/>
      <c r="S1016" s="214"/>
      <c r="T1016" s="214"/>
      <c r="U1016" s="214"/>
      <c r="V1016" s="214"/>
      <c r="W1016" s="214"/>
      <c r="X1016" s="214"/>
      <c r="Y1016" s="214"/>
      <c r="Z1016" s="214"/>
    </row>
    <row r="1017" ht="18.75" customHeight="1">
      <c r="A1017" s="214"/>
      <c r="B1017" s="306"/>
      <c r="C1017" s="307"/>
      <c r="D1017" s="307"/>
      <c r="E1017" s="205" t="str">
        <f>IF($D1017="","",VLOOKUP($D1017,DMKH!$A$6:$D$20000,2,0))</f>
        <v/>
      </c>
      <c r="F1017" s="205" t="str">
        <f>IF($D1017="","",VLOOKUP($D1017,DMKH!$A$6:$D$20000,3,0))</f>
        <v/>
      </c>
      <c r="G1017" s="205" t="str">
        <f>IF($D1017="","",VLOOKUP($D1017,DMKH!$A$6:$D$20000,4,0))</f>
        <v/>
      </c>
      <c r="H1017" s="308"/>
      <c r="I1017" s="308"/>
      <c r="J1017" s="214"/>
      <c r="K1017" s="205" t="str">
        <f>IF($J1017="","",VLOOKUP($J1017,'Tong hop'!$B$10:$P$19999,2,0))</f>
        <v/>
      </c>
      <c r="L1017" s="208" t="str">
        <f>IF($J1017="","",VLOOKUP($J1017,'Tong hop'!$B$10:$P$19999,3,0))</f>
        <v/>
      </c>
      <c r="M1017" s="309"/>
      <c r="N1017" s="210">
        <f t="shared" si="2"/>
        <v>0</v>
      </c>
      <c r="O1017" s="211"/>
      <c r="P1017" s="212" t="str">
        <f>IF($J1017="","",VLOOKUP($J1017,'Tong hop'!$B$10:$L$19999,10,0))</f>
        <v/>
      </c>
      <c r="Q1017" s="213" t="str">
        <f>IF($J1017="","",VLOOKUP($J1017,'Tong hop'!$B$10:$L$19999,11,0))</f>
        <v/>
      </c>
      <c r="R1017" s="214"/>
      <c r="S1017" s="214"/>
      <c r="T1017" s="214"/>
      <c r="U1017" s="214"/>
      <c r="V1017" s="214"/>
      <c r="W1017" s="214"/>
      <c r="X1017" s="214"/>
      <c r="Y1017" s="214"/>
      <c r="Z1017" s="214"/>
    </row>
    <row r="1018" ht="18.75" customHeight="1">
      <c r="A1018" s="214"/>
      <c r="B1018" s="306"/>
      <c r="C1018" s="307"/>
      <c r="D1018" s="307"/>
      <c r="E1018" s="205" t="str">
        <f>IF($D1018="","",VLOOKUP($D1018,DMKH!$A$6:$D$20000,2,0))</f>
        <v/>
      </c>
      <c r="F1018" s="205" t="str">
        <f>IF($D1018="","",VLOOKUP($D1018,DMKH!$A$6:$D$20000,3,0))</f>
        <v/>
      </c>
      <c r="G1018" s="205" t="str">
        <f>IF($D1018="","",VLOOKUP($D1018,DMKH!$A$6:$D$20000,4,0))</f>
        <v/>
      </c>
      <c r="H1018" s="308"/>
      <c r="I1018" s="308"/>
      <c r="J1018" s="214"/>
      <c r="K1018" s="205" t="str">
        <f>IF($J1018="","",VLOOKUP($J1018,'Tong hop'!$B$10:$P$19999,2,0))</f>
        <v/>
      </c>
      <c r="L1018" s="208" t="str">
        <f>IF($J1018="","",VLOOKUP($J1018,'Tong hop'!$B$10:$P$19999,3,0))</f>
        <v/>
      </c>
      <c r="M1018" s="309"/>
      <c r="N1018" s="210">
        <f t="shared" si="2"/>
        <v>0</v>
      </c>
      <c r="O1018" s="211"/>
      <c r="P1018" s="212" t="str">
        <f>IF($J1018="","",VLOOKUP($J1018,'Tong hop'!$B$10:$L$19999,10,0))</f>
        <v/>
      </c>
      <c r="Q1018" s="213" t="str">
        <f>IF($J1018="","",VLOOKUP($J1018,'Tong hop'!$B$10:$L$19999,11,0))</f>
        <v/>
      </c>
      <c r="R1018" s="214"/>
      <c r="S1018" s="214"/>
      <c r="T1018" s="214"/>
      <c r="U1018" s="214"/>
      <c r="V1018" s="214"/>
      <c r="W1018" s="214"/>
      <c r="X1018" s="214"/>
      <c r="Y1018" s="214"/>
      <c r="Z1018" s="214"/>
    </row>
    <row r="1019" ht="18.75" customHeight="1">
      <c r="A1019" s="214"/>
      <c r="B1019" s="306"/>
      <c r="C1019" s="307"/>
      <c r="D1019" s="307"/>
      <c r="E1019" s="205" t="str">
        <f>IF($D1019="","",VLOOKUP($D1019,DMKH!$A$6:$D$20000,2,0))</f>
        <v/>
      </c>
      <c r="F1019" s="205" t="str">
        <f>IF($D1019="","",VLOOKUP($D1019,DMKH!$A$6:$D$20000,3,0))</f>
        <v/>
      </c>
      <c r="G1019" s="205" t="str">
        <f>IF($D1019="","",VLOOKUP($D1019,DMKH!$A$6:$D$20000,4,0))</f>
        <v/>
      </c>
      <c r="H1019" s="308"/>
      <c r="I1019" s="308"/>
      <c r="J1019" s="214"/>
      <c r="K1019" s="205" t="str">
        <f>IF($J1019="","",VLOOKUP($J1019,'Tong hop'!$B$10:$P$19999,2,0))</f>
        <v/>
      </c>
      <c r="L1019" s="208" t="str">
        <f>IF($J1019="","",VLOOKUP($J1019,'Tong hop'!$B$10:$P$19999,3,0))</f>
        <v/>
      </c>
      <c r="M1019" s="309"/>
      <c r="N1019" s="210">
        <f t="shared" si="2"/>
        <v>0</v>
      </c>
      <c r="O1019" s="211"/>
      <c r="P1019" s="212" t="str">
        <f>IF($J1019="","",VLOOKUP($J1019,'Tong hop'!$B$10:$L$19999,10,0))</f>
        <v/>
      </c>
      <c r="Q1019" s="213" t="str">
        <f>IF($J1019="","",VLOOKUP($J1019,'Tong hop'!$B$10:$L$19999,11,0))</f>
        <v/>
      </c>
      <c r="R1019" s="214"/>
      <c r="S1019" s="214"/>
      <c r="T1019" s="214"/>
      <c r="U1019" s="214"/>
      <c r="V1019" s="214"/>
      <c r="W1019" s="214"/>
      <c r="X1019" s="214"/>
      <c r="Y1019" s="214"/>
      <c r="Z1019" s="214"/>
    </row>
    <row r="1020" ht="18.75" customHeight="1">
      <c r="A1020" s="214"/>
      <c r="B1020" s="306"/>
      <c r="C1020" s="307"/>
      <c r="D1020" s="307"/>
      <c r="E1020" s="205" t="str">
        <f>IF($D1020="","",VLOOKUP($D1020,DMKH!$A$6:$D$20000,2,0))</f>
        <v/>
      </c>
      <c r="F1020" s="205" t="str">
        <f>IF($D1020="","",VLOOKUP($D1020,DMKH!$A$6:$D$20000,3,0))</f>
        <v/>
      </c>
      <c r="G1020" s="205" t="str">
        <f>IF($D1020="","",VLOOKUP($D1020,DMKH!$A$6:$D$20000,4,0))</f>
        <v/>
      </c>
      <c r="H1020" s="308"/>
      <c r="I1020" s="308"/>
      <c r="J1020" s="214"/>
      <c r="K1020" s="205" t="str">
        <f>IF($J1020="","",VLOOKUP($J1020,'Tong hop'!$B$10:$P$19999,2,0))</f>
        <v/>
      </c>
      <c r="L1020" s="208" t="str">
        <f>IF($J1020="","",VLOOKUP($J1020,'Tong hop'!$B$10:$P$19999,3,0))</f>
        <v/>
      </c>
      <c r="M1020" s="309"/>
      <c r="N1020" s="210">
        <f t="shared" si="2"/>
        <v>0</v>
      </c>
      <c r="O1020" s="211"/>
      <c r="P1020" s="212" t="str">
        <f>IF($J1020="","",VLOOKUP($J1020,'Tong hop'!$B$10:$L$19999,10,0))</f>
        <v/>
      </c>
      <c r="Q1020" s="213" t="str">
        <f>IF($J1020="","",VLOOKUP($J1020,'Tong hop'!$B$10:$L$19999,11,0))</f>
        <v/>
      </c>
      <c r="R1020" s="214"/>
      <c r="S1020" s="214"/>
      <c r="T1020" s="214"/>
      <c r="U1020" s="214"/>
      <c r="V1020" s="214"/>
      <c r="W1020" s="214"/>
      <c r="X1020" s="214"/>
      <c r="Y1020" s="214"/>
      <c r="Z1020" s="214"/>
    </row>
    <row r="1021" ht="18.75" customHeight="1">
      <c r="A1021" s="214"/>
      <c r="B1021" s="306"/>
      <c r="C1021" s="307"/>
      <c r="D1021" s="307"/>
      <c r="E1021" s="205" t="str">
        <f>IF($D1021="","",VLOOKUP($D1021,DMKH!$A$6:$D$20000,2,0))</f>
        <v/>
      </c>
      <c r="F1021" s="205" t="str">
        <f>IF($D1021="","",VLOOKUP($D1021,DMKH!$A$6:$D$20000,3,0))</f>
        <v/>
      </c>
      <c r="G1021" s="205" t="str">
        <f>IF($D1021="","",VLOOKUP($D1021,DMKH!$A$6:$D$20000,4,0))</f>
        <v/>
      </c>
      <c r="H1021" s="308"/>
      <c r="I1021" s="308"/>
      <c r="J1021" s="214"/>
      <c r="K1021" s="205" t="str">
        <f>IF($J1021="","",VLOOKUP($J1021,'Tong hop'!$B$10:$P$19999,2,0))</f>
        <v/>
      </c>
      <c r="L1021" s="208" t="str">
        <f>IF($J1021="","",VLOOKUP($J1021,'Tong hop'!$B$10:$P$19999,3,0))</f>
        <v/>
      </c>
      <c r="M1021" s="309"/>
      <c r="N1021" s="210">
        <f t="shared" si="2"/>
        <v>0</v>
      </c>
      <c r="O1021" s="211"/>
      <c r="P1021" s="212" t="str">
        <f>IF($J1021="","",VLOOKUP($J1021,'Tong hop'!$B$10:$L$19999,10,0))</f>
        <v/>
      </c>
      <c r="Q1021" s="213" t="str">
        <f>IF($J1021="","",VLOOKUP($J1021,'Tong hop'!$B$10:$L$19999,11,0))</f>
        <v/>
      </c>
      <c r="R1021" s="214"/>
      <c r="S1021" s="214"/>
      <c r="T1021" s="214"/>
      <c r="U1021" s="214"/>
      <c r="V1021" s="214"/>
      <c r="W1021" s="214"/>
      <c r="X1021" s="214"/>
      <c r="Y1021" s="214"/>
      <c r="Z1021" s="214"/>
    </row>
    <row r="1022" ht="18.75" customHeight="1">
      <c r="A1022" s="214"/>
      <c r="B1022" s="306"/>
      <c r="C1022" s="307"/>
      <c r="D1022" s="307"/>
      <c r="E1022" s="205" t="str">
        <f>IF($D1022="","",VLOOKUP($D1022,DMKH!$A$6:$D$20000,2,0))</f>
        <v/>
      </c>
      <c r="F1022" s="205" t="str">
        <f>IF($D1022="","",VLOOKUP($D1022,DMKH!$A$6:$D$20000,3,0))</f>
        <v/>
      </c>
      <c r="G1022" s="205" t="str">
        <f>IF($D1022="","",VLOOKUP($D1022,DMKH!$A$6:$D$20000,4,0))</f>
        <v/>
      </c>
      <c r="H1022" s="308"/>
      <c r="I1022" s="308"/>
      <c r="J1022" s="214"/>
      <c r="K1022" s="205" t="str">
        <f>IF($J1022="","",VLOOKUP($J1022,'Tong hop'!$B$10:$P$19999,2,0))</f>
        <v/>
      </c>
      <c r="L1022" s="208" t="str">
        <f>IF($J1022="","",VLOOKUP($J1022,'Tong hop'!$B$10:$P$19999,3,0))</f>
        <v/>
      </c>
      <c r="M1022" s="309"/>
      <c r="N1022" s="210">
        <f t="shared" si="2"/>
        <v>0</v>
      </c>
      <c r="O1022" s="211"/>
      <c r="P1022" s="212" t="str">
        <f>IF($J1022="","",VLOOKUP($J1022,'Tong hop'!$B$10:$L$19999,10,0))</f>
        <v/>
      </c>
      <c r="Q1022" s="213" t="str">
        <f>IF($J1022="","",VLOOKUP($J1022,'Tong hop'!$B$10:$L$19999,11,0))</f>
        <v/>
      </c>
      <c r="R1022" s="214"/>
      <c r="S1022" s="214"/>
      <c r="T1022" s="214"/>
      <c r="U1022" s="214"/>
      <c r="V1022" s="214"/>
      <c r="W1022" s="214"/>
      <c r="X1022" s="214"/>
      <c r="Y1022" s="214"/>
      <c r="Z1022" s="214"/>
    </row>
    <row r="1023" ht="18.75" customHeight="1">
      <c r="A1023" s="214"/>
      <c r="B1023" s="306"/>
      <c r="C1023" s="307"/>
      <c r="D1023" s="307"/>
      <c r="E1023" s="205" t="str">
        <f>IF($D1023="","",VLOOKUP($D1023,DMKH!$A$6:$D$20000,2,0))</f>
        <v/>
      </c>
      <c r="F1023" s="205" t="str">
        <f>IF($D1023="","",VLOOKUP($D1023,DMKH!$A$6:$D$20000,3,0))</f>
        <v/>
      </c>
      <c r="G1023" s="205" t="str">
        <f>IF($D1023="","",VLOOKUP($D1023,DMKH!$A$6:$D$20000,4,0))</f>
        <v/>
      </c>
      <c r="H1023" s="308"/>
      <c r="I1023" s="308"/>
      <c r="J1023" s="214"/>
      <c r="K1023" s="205" t="str">
        <f>IF($J1023="","",VLOOKUP($J1023,'Tong hop'!$B$10:$P$19999,2,0))</f>
        <v/>
      </c>
      <c r="L1023" s="208" t="str">
        <f>IF($J1023="","",VLOOKUP($J1023,'Tong hop'!$B$10:$P$19999,3,0))</f>
        <v/>
      </c>
      <c r="M1023" s="309"/>
      <c r="N1023" s="210">
        <f t="shared" si="2"/>
        <v>0</v>
      </c>
      <c r="O1023" s="211"/>
      <c r="P1023" s="212" t="str">
        <f>IF($J1023="","",VLOOKUP($J1023,'Tong hop'!$B$10:$L$19999,10,0))</f>
        <v/>
      </c>
      <c r="Q1023" s="213" t="str">
        <f>IF($J1023="","",VLOOKUP($J1023,'Tong hop'!$B$10:$L$19999,11,0))</f>
        <v/>
      </c>
      <c r="R1023" s="214"/>
      <c r="S1023" s="214"/>
      <c r="T1023" s="214"/>
      <c r="U1023" s="214"/>
      <c r="V1023" s="214"/>
      <c r="W1023" s="214"/>
      <c r="X1023" s="214"/>
      <c r="Y1023" s="214"/>
      <c r="Z1023" s="214"/>
    </row>
    <row r="1024" ht="18.75" customHeight="1">
      <c r="A1024" s="214"/>
      <c r="B1024" s="306"/>
      <c r="C1024" s="307"/>
      <c r="D1024" s="307"/>
      <c r="E1024" s="205" t="str">
        <f>IF($D1024="","",VLOOKUP($D1024,DMKH!$A$6:$D$20000,2,0))</f>
        <v/>
      </c>
      <c r="F1024" s="205" t="str">
        <f>IF($D1024="","",VLOOKUP($D1024,DMKH!$A$6:$D$20000,3,0))</f>
        <v/>
      </c>
      <c r="G1024" s="205" t="str">
        <f>IF($D1024="","",VLOOKUP($D1024,DMKH!$A$6:$D$20000,4,0))</f>
        <v/>
      </c>
      <c r="H1024" s="308"/>
      <c r="I1024" s="308"/>
      <c r="J1024" s="214"/>
      <c r="K1024" s="205" t="str">
        <f>IF($J1024="","",VLOOKUP($J1024,'Tong hop'!$B$10:$P$19999,2,0))</f>
        <v/>
      </c>
      <c r="L1024" s="208" t="str">
        <f>IF($J1024="","",VLOOKUP($J1024,'Tong hop'!$B$10:$P$19999,3,0))</f>
        <v/>
      </c>
      <c r="M1024" s="309"/>
      <c r="N1024" s="210">
        <f t="shared" si="2"/>
        <v>0</v>
      </c>
      <c r="O1024" s="211"/>
      <c r="P1024" s="212" t="str">
        <f>IF($J1024="","",VLOOKUP($J1024,'Tong hop'!$B$10:$L$19999,10,0))</f>
        <v/>
      </c>
      <c r="Q1024" s="213" t="str">
        <f>IF($J1024="","",VLOOKUP($J1024,'Tong hop'!$B$10:$L$19999,11,0))</f>
        <v/>
      </c>
      <c r="R1024" s="214"/>
      <c r="S1024" s="214"/>
      <c r="T1024" s="214"/>
      <c r="U1024" s="214"/>
      <c r="V1024" s="214"/>
      <c r="W1024" s="214"/>
      <c r="X1024" s="214"/>
      <c r="Y1024" s="214"/>
      <c r="Z1024" s="214"/>
    </row>
    <row r="1025" ht="18.75" customHeight="1">
      <c r="A1025" s="214"/>
      <c r="B1025" s="306"/>
      <c r="C1025" s="307"/>
      <c r="D1025" s="307"/>
      <c r="E1025" s="205" t="str">
        <f>IF($D1025="","",VLOOKUP($D1025,DMKH!$A$6:$D$20000,2,0))</f>
        <v/>
      </c>
      <c r="F1025" s="205" t="str">
        <f>IF($D1025="","",VLOOKUP($D1025,DMKH!$A$6:$D$20000,3,0))</f>
        <v/>
      </c>
      <c r="G1025" s="205" t="str">
        <f>IF($D1025="","",VLOOKUP($D1025,DMKH!$A$6:$D$20000,4,0))</f>
        <v/>
      </c>
      <c r="H1025" s="308"/>
      <c r="I1025" s="308"/>
      <c r="J1025" s="214"/>
      <c r="K1025" s="205" t="str">
        <f>IF($J1025="","",VLOOKUP($J1025,'Tong hop'!$B$10:$P$19999,2,0))</f>
        <v/>
      </c>
      <c r="L1025" s="208" t="str">
        <f>IF($J1025="","",VLOOKUP($J1025,'Tong hop'!$B$10:$P$19999,3,0))</f>
        <v/>
      </c>
      <c r="M1025" s="309"/>
      <c r="N1025" s="210">
        <f t="shared" si="2"/>
        <v>0</v>
      </c>
      <c r="O1025" s="211"/>
      <c r="P1025" s="212" t="str">
        <f>IF($J1025="","",VLOOKUP($J1025,'Tong hop'!$B$10:$L$19999,10,0))</f>
        <v/>
      </c>
      <c r="Q1025" s="213" t="str">
        <f>IF($J1025="","",VLOOKUP($J1025,'Tong hop'!$B$10:$L$19999,11,0))</f>
        <v/>
      </c>
      <c r="R1025" s="214"/>
      <c r="S1025" s="214"/>
      <c r="T1025" s="214"/>
      <c r="U1025" s="214"/>
      <c r="V1025" s="214"/>
      <c r="W1025" s="214"/>
      <c r="X1025" s="214"/>
      <c r="Y1025" s="214"/>
      <c r="Z1025" s="214"/>
    </row>
    <row r="1026" ht="18.75" customHeight="1">
      <c r="A1026" s="214"/>
      <c r="B1026" s="306"/>
      <c r="C1026" s="307"/>
      <c r="D1026" s="307"/>
      <c r="E1026" s="205" t="str">
        <f>IF($D1026="","",VLOOKUP($D1026,DMKH!$A$6:$D$20000,2,0))</f>
        <v/>
      </c>
      <c r="F1026" s="205" t="str">
        <f>IF($D1026="","",VLOOKUP($D1026,DMKH!$A$6:$D$20000,3,0))</f>
        <v/>
      </c>
      <c r="G1026" s="205" t="str">
        <f>IF($D1026="","",VLOOKUP($D1026,DMKH!$A$6:$D$20000,4,0))</f>
        <v/>
      </c>
      <c r="H1026" s="308"/>
      <c r="I1026" s="308"/>
      <c r="J1026" s="214"/>
      <c r="K1026" s="205" t="str">
        <f>IF($J1026="","",VLOOKUP($J1026,'Tong hop'!$B$10:$P$19999,2,0))</f>
        <v/>
      </c>
      <c r="L1026" s="208" t="str">
        <f>IF($J1026="","",VLOOKUP($J1026,'Tong hop'!$B$10:$P$19999,3,0))</f>
        <v/>
      </c>
      <c r="M1026" s="309"/>
      <c r="N1026" s="210">
        <f t="shared" si="2"/>
        <v>0</v>
      </c>
      <c r="O1026" s="211"/>
      <c r="P1026" s="212" t="str">
        <f>IF($J1026="","",VLOOKUP($J1026,'Tong hop'!$B$10:$L$19999,10,0))</f>
        <v/>
      </c>
      <c r="Q1026" s="213" t="str">
        <f>IF($J1026="","",VLOOKUP($J1026,'Tong hop'!$B$10:$L$19999,11,0))</f>
        <v/>
      </c>
      <c r="R1026" s="214"/>
      <c r="S1026" s="214"/>
      <c r="T1026" s="214"/>
      <c r="U1026" s="214"/>
      <c r="V1026" s="214"/>
      <c r="W1026" s="214"/>
      <c r="X1026" s="214"/>
      <c r="Y1026" s="214"/>
      <c r="Z1026" s="214"/>
    </row>
    <row r="1027" ht="18.75" customHeight="1">
      <c r="A1027" s="214"/>
      <c r="B1027" s="306"/>
      <c r="C1027" s="307"/>
      <c r="D1027" s="307"/>
      <c r="E1027" s="205" t="str">
        <f>IF($D1027="","",VLOOKUP($D1027,DMKH!$A$6:$D$20000,2,0))</f>
        <v/>
      </c>
      <c r="F1027" s="205" t="str">
        <f>IF($D1027="","",VLOOKUP($D1027,DMKH!$A$6:$D$20000,3,0))</f>
        <v/>
      </c>
      <c r="G1027" s="205" t="str">
        <f>IF($D1027="","",VLOOKUP($D1027,DMKH!$A$6:$D$20000,4,0))</f>
        <v/>
      </c>
      <c r="H1027" s="308"/>
      <c r="I1027" s="308"/>
      <c r="J1027" s="214"/>
      <c r="K1027" s="205" t="str">
        <f>IF($J1027="","",VLOOKUP($J1027,'Tong hop'!$B$10:$P$19999,2,0))</f>
        <v/>
      </c>
      <c r="L1027" s="208" t="str">
        <f>IF($J1027="","",VLOOKUP($J1027,'Tong hop'!$B$10:$P$19999,3,0))</f>
        <v/>
      </c>
      <c r="M1027" s="309"/>
      <c r="N1027" s="210">
        <f t="shared" si="2"/>
        <v>0</v>
      </c>
      <c r="O1027" s="211"/>
      <c r="P1027" s="212" t="str">
        <f>IF($J1027="","",VLOOKUP($J1027,'Tong hop'!$B$10:$L$19999,10,0))</f>
        <v/>
      </c>
      <c r="Q1027" s="213" t="str">
        <f>IF($J1027="","",VLOOKUP($J1027,'Tong hop'!$B$10:$L$19999,11,0))</f>
        <v/>
      </c>
      <c r="R1027" s="214"/>
      <c r="S1027" s="214"/>
      <c r="T1027" s="214"/>
      <c r="U1027" s="214"/>
      <c r="V1027" s="214"/>
      <c r="W1027" s="214"/>
      <c r="X1027" s="214"/>
      <c r="Y1027" s="214"/>
      <c r="Z1027" s="214"/>
    </row>
    <row r="1028" ht="18.75" customHeight="1">
      <c r="A1028" s="214"/>
      <c r="B1028" s="306"/>
      <c r="C1028" s="307"/>
      <c r="D1028" s="307"/>
      <c r="E1028" s="205" t="str">
        <f>IF($D1028="","",VLOOKUP($D1028,DMKH!$A$6:$D$20000,2,0))</f>
        <v/>
      </c>
      <c r="F1028" s="205" t="str">
        <f>IF($D1028="","",VLOOKUP($D1028,DMKH!$A$6:$D$20000,3,0))</f>
        <v/>
      </c>
      <c r="G1028" s="205" t="str">
        <f>IF($D1028="","",VLOOKUP($D1028,DMKH!$A$6:$D$20000,4,0))</f>
        <v/>
      </c>
      <c r="H1028" s="308"/>
      <c r="I1028" s="308"/>
      <c r="J1028" s="214"/>
      <c r="K1028" s="205" t="str">
        <f>IF($J1028="","",VLOOKUP($J1028,'Tong hop'!$B$10:$P$19999,2,0))</f>
        <v/>
      </c>
      <c r="L1028" s="208" t="str">
        <f>IF($J1028="","",VLOOKUP($J1028,'Tong hop'!$B$10:$P$19999,3,0))</f>
        <v/>
      </c>
      <c r="M1028" s="309"/>
      <c r="N1028" s="210">
        <f t="shared" si="2"/>
        <v>0</v>
      </c>
      <c r="O1028" s="211"/>
      <c r="P1028" s="212" t="str">
        <f>IF($J1028="","",VLOOKUP($J1028,'Tong hop'!$B$10:$L$19999,10,0))</f>
        <v/>
      </c>
      <c r="Q1028" s="213" t="str">
        <f>IF($J1028="","",VLOOKUP($J1028,'Tong hop'!$B$10:$L$19999,11,0))</f>
        <v/>
      </c>
      <c r="R1028" s="214"/>
      <c r="S1028" s="214"/>
      <c r="T1028" s="214"/>
      <c r="U1028" s="214"/>
      <c r="V1028" s="214"/>
      <c r="W1028" s="214"/>
      <c r="X1028" s="214"/>
      <c r="Y1028" s="214"/>
      <c r="Z1028" s="214"/>
    </row>
    <row r="1029" ht="18.75" customHeight="1">
      <c r="A1029" s="214"/>
      <c r="B1029" s="306"/>
      <c r="C1029" s="307"/>
      <c r="D1029" s="307"/>
      <c r="E1029" s="205" t="str">
        <f>IF($D1029="","",VLOOKUP($D1029,DMKH!$A$6:$D$20000,2,0))</f>
        <v/>
      </c>
      <c r="F1029" s="205" t="str">
        <f>IF($D1029="","",VLOOKUP($D1029,DMKH!$A$6:$D$20000,3,0))</f>
        <v/>
      </c>
      <c r="G1029" s="205" t="str">
        <f>IF($D1029="","",VLOOKUP($D1029,DMKH!$A$6:$D$20000,4,0))</f>
        <v/>
      </c>
      <c r="H1029" s="308"/>
      <c r="I1029" s="308"/>
      <c r="J1029" s="214"/>
      <c r="K1029" s="205" t="str">
        <f>IF($J1029="","",VLOOKUP($J1029,'Tong hop'!$B$10:$P$19999,2,0))</f>
        <v/>
      </c>
      <c r="L1029" s="208" t="str">
        <f>IF($J1029="","",VLOOKUP($J1029,'Tong hop'!$B$10:$P$19999,3,0))</f>
        <v/>
      </c>
      <c r="M1029" s="309"/>
      <c r="N1029" s="210">
        <f t="shared" si="2"/>
        <v>0</v>
      </c>
      <c r="O1029" s="211"/>
      <c r="P1029" s="212" t="str">
        <f>IF($J1029="","",VLOOKUP($J1029,'Tong hop'!$B$10:$L$19999,10,0))</f>
        <v/>
      </c>
      <c r="Q1029" s="213" t="str">
        <f>IF($J1029="","",VLOOKUP($J1029,'Tong hop'!$B$10:$L$19999,11,0))</f>
        <v/>
      </c>
      <c r="R1029" s="214"/>
      <c r="S1029" s="214"/>
      <c r="T1029" s="214"/>
      <c r="U1029" s="214"/>
      <c r="V1029" s="214"/>
      <c r="W1029" s="214"/>
      <c r="X1029" s="214"/>
      <c r="Y1029" s="214"/>
      <c r="Z1029" s="214"/>
    </row>
    <row r="1030" ht="18.75" customHeight="1">
      <c r="A1030" s="214"/>
      <c r="B1030" s="306"/>
      <c r="C1030" s="307"/>
      <c r="D1030" s="307"/>
      <c r="E1030" s="205" t="str">
        <f>IF($D1030="","",VLOOKUP($D1030,DMKH!$A$6:$D$20000,2,0))</f>
        <v/>
      </c>
      <c r="F1030" s="205" t="str">
        <f>IF($D1030="","",VLOOKUP($D1030,DMKH!$A$6:$D$20000,3,0))</f>
        <v/>
      </c>
      <c r="G1030" s="205" t="str">
        <f>IF($D1030="","",VLOOKUP($D1030,DMKH!$A$6:$D$20000,4,0))</f>
        <v/>
      </c>
      <c r="H1030" s="308"/>
      <c r="I1030" s="308"/>
      <c r="J1030" s="214"/>
      <c r="K1030" s="205" t="str">
        <f>IF($J1030="","",VLOOKUP($J1030,'Tong hop'!$B$10:$P$19999,2,0))</f>
        <v/>
      </c>
      <c r="L1030" s="208" t="str">
        <f>IF($J1030="","",VLOOKUP($J1030,'Tong hop'!$B$10:$P$19999,3,0))</f>
        <v/>
      </c>
      <c r="M1030" s="309"/>
      <c r="N1030" s="210">
        <f t="shared" si="2"/>
        <v>0</v>
      </c>
      <c r="O1030" s="211"/>
      <c r="P1030" s="212" t="str">
        <f>IF($J1030="","",VLOOKUP($J1030,'Tong hop'!$B$10:$L$19999,10,0))</f>
        <v/>
      </c>
      <c r="Q1030" s="213" t="str">
        <f>IF($J1030="","",VLOOKUP($J1030,'Tong hop'!$B$10:$L$19999,11,0))</f>
        <v/>
      </c>
      <c r="R1030" s="214"/>
      <c r="S1030" s="214"/>
      <c r="T1030" s="214"/>
      <c r="U1030" s="214"/>
      <c r="V1030" s="214"/>
      <c r="W1030" s="214"/>
      <c r="X1030" s="214"/>
      <c r="Y1030" s="214"/>
      <c r="Z1030" s="214"/>
    </row>
    <row r="1031" ht="18.75" customHeight="1">
      <c r="A1031" s="214"/>
      <c r="B1031" s="306"/>
      <c r="C1031" s="307"/>
      <c r="D1031" s="307"/>
      <c r="E1031" s="205" t="str">
        <f>IF($D1031="","",VLOOKUP($D1031,DMKH!$A$6:$D$20000,2,0))</f>
        <v/>
      </c>
      <c r="F1031" s="205" t="str">
        <f>IF($D1031="","",VLOOKUP($D1031,DMKH!$A$6:$D$20000,3,0))</f>
        <v/>
      </c>
      <c r="G1031" s="205" t="str">
        <f>IF($D1031="","",VLOOKUP($D1031,DMKH!$A$6:$D$20000,4,0))</f>
        <v/>
      </c>
      <c r="H1031" s="308"/>
      <c r="I1031" s="308"/>
      <c r="J1031" s="214"/>
      <c r="K1031" s="205" t="str">
        <f>IF($J1031="","",VLOOKUP($J1031,'Tong hop'!$B$10:$P$19999,2,0))</f>
        <v/>
      </c>
      <c r="L1031" s="208" t="str">
        <f>IF($J1031="","",VLOOKUP($J1031,'Tong hop'!$B$10:$P$19999,3,0))</f>
        <v/>
      </c>
      <c r="M1031" s="309"/>
      <c r="N1031" s="210">
        <f t="shared" si="2"/>
        <v>0</v>
      </c>
      <c r="O1031" s="211"/>
      <c r="P1031" s="212" t="str">
        <f>IF($J1031="","",VLOOKUP($J1031,'Tong hop'!$B$10:$L$19999,10,0))</f>
        <v/>
      </c>
      <c r="Q1031" s="213" t="str">
        <f>IF($J1031="","",VLOOKUP($J1031,'Tong hop'!$B$10:$L$19999,11,0))</f>
        <v/>
      </c>
      <c r="R1031" s="214"/>
      <c r="S1031" s="214"/>
      <c r="T1031" s="214"/>
      <c r="U1031" s="214"/>
      <c r="V1031" s="214"/>
      <c r="W1031" s="214"/>
      <c r="X1031" s="214"/>
      <c r="Y1031" s="214"/>
      <c r="Z1031" s="214"/>
    </row>
    <row r="1032" ht="18.75" customHeight="1">
      <c r="A1032" s="214"/>
      <c r="B1032" s="306"/>
      <c r="C1032" s="307"/>
      <c r="D1032" s="307"/>
      <c r="E1032" s="205" t="str">
        <f>IF($D1032="","",VLOOKUP($D1032,DMKH!$A$6:$D$20000,2,0))</f>
        <v/>
      </c>
      <c r="F1032" s="205" t="str">
        <f>IF($D1032="","",VLOOKUP($D1032,DMKH!$A$6:$D$20000,3,0))</f>
        <v/>
      </c>
      <c r="G1032" s="205" t="str">
        <f>IF($D1032="","",VLOOKUP($D1032,DMKH!$A$6:$D$20000,4,0))</f>
        <v/>
      </c>
      <c r="H1032" s="308"/>
      <c r="I1032" s="308"/>
      <c r="J1032" s="214"/>
      <c r="K1032" s="205" t="str">
        <f>IF($J1032="","",VLOOKUP($J1032,'Tong hop'!$B$10:$P$19999,2,0))</f>
        <v/>
      </c>
      <c r="L1032" s="208" t="str">
        <f>IF($J1032="","",VLOOKUP($J1032,'Tong hop'!$B$10:$P$19999,3,0))</f>
        <v/>
      </c>
      <c r="M1032" s="309"/>
      <c r="N1032" s="210">
        <f t="shared" si="2"/>
        <v>0</v>
      </c>
      <c r="O1032" s="211"/>
      <c r="P1032" s="212" t="str">
        <f>IF($J1032="","",VLOOKUP($J1032,'Tong hop'!$B$10:$L$19999,10,0))</f>
        <v/>
      </c>
      <c r="Q1032" s="213" t="str">
        <f>IF($J1032="","",VLOOKUP($J1032,'Tong hop'!$B$10:$L$19999,11,0))</f>
        <v/>
      </c>
      <c r="R1032" s="214"/>
      <c r="S1032" s="214"/>
      <c r="T1032" s="214"/>
      <c r="U1032" s="214"/>
      <c r="V1032" s="214"/>
      <c r="W1032" s="214"/>
      <c r="X1032" s="214"/>
      <c r="Y1032" s="214"/>
      <c r="Z1032" s="214"/>
    </row>
    <row r="1033" ht="18.75" customHeight="1">
      <c r="A1033" s="214"/>
      <c r="B1033" s="306"/>
      <c r="C1033" s="307"/>
      <c r="D1033" s="307"/>
      <c r="E1033" s="205" t="str">
        <f>IF($D1033="","",VLOOKUP($D1033,DMKH!$A$6:$D$20000,2,0))</f>
        <v/>
      </c>
      <c r="F1033" s="205" t="str">
        <f>IF($D1033="","",VLOOKUP($D1033,DMKH!$A$6:$D$20000,3,0))</f>
        <v/>
      </c>
      <c r="G1033" s="205" t="str">
        <f>IF($D1033="","",VLOOKUP($D1033,DMKH!$A$6:$D$20000,4,0))</f>
        <v/>
      </c>
      <c r="H1033" s="308"/>
      <c r="I1033" s="308"/>
      <c r="J1033" s="214"/>
      <c r="K1033" s="205" t="str">
        <f>IF($J1033="","",VLOOKUP($J1033,'Tong hop'!$B$10:$P$19999,2,0))</f>
        <v/>
      </c>
      <c r="L1033" s="208" t="str">
        <f>IF($J1033="","",VLOOKUP($J1033,'Tong hop'!$B$10:$P$19999,3,0))</f>
        <v/>
      </c>
      <c r="M1033" s="309"/>
      <c r="N1033" s="210">
        <f t="shared" si="2"/>
        <v>0</v>
      </c>
      <c r="O1033" s="211"/>
      <c r="P1033" s="212" t="str">
        <f>IF($J1033="","",VLOOKUP($J1033,'Tong hop'!$B$10:$L$19999,10,0))</f>
        <v/>
      </c>
      <c r="Q1033" s="213" t="str">
        <f>IF($J1033="","",VLOOKUP($J1033,'Tong hop'!$B$10:$L$19999,11,0))</f>
        <v/>
      </c>
      <c r="R1033" s="214"/>
      <c r="S1033" s="214"/>
      <c r="T1033" s="214"/>
      <c r="U1033" s="214"/>
      <c r="V1033" s="214"/>
      <c r="W1033" s="214"/>
      <c r="X1033" s="214"/>
      <c r="Y1033" s="214"/>
      <c r="Z1033" s="214"/>
    </row>
    <row r="1034" ht="18.75" customHeight="1">
      <c r="A1034" s="214"/>
      <c r="B1034" s="306"/>
      <c r="C1034" s="307"/>
      <c r="D1034" s="307"/>
      <c r="E1034" s="205" t="str">
        <f>IF($D1034="","",VLOOKUP($D1034,DMKH!$A$6:$D$20000,2,0))</f>
        <v/>
      </c>
      <c r="F1034" s="205" t="str">
        <f>IF($D1034="","",VLOOKUP($D1034,DMKH!$A$6:$D$20000,3,0))</f>
        <v/>
      </c>
      <c r="G1034" s="205" t="str">
        <f>IF($D1034="","",VLOOKUP($D1034,DMKH!$A$6:$D$20000,4,0))</f>
        <v/>
      </c>
      <c r="H1034" s="308"/>
      <c r="I1034" s="308"/>
      <c r="J1034" s="214"/>
      <c r="K1034" s="205" t="str">
        <f>IF($J1034="","",VLOOKUP($J1034,'Tong hop'!$B$10:$P$19999,2,0))</f>
        <v/>
      </c>
      <c r="L1034" s="208" t="str">
        <f>IF($J1034="","",VLOOKUP($J1034,'Tong hop'!$B$10:$P$19999,3,0))</f>
        <v/>
      </c>
      <c r="M1034" s="309"/>
      <c r="N1034" s="210">
        <f t="shared" si="2"/>
        <v>0</v>
      </c>
      <c r="O1034" s="211"/>
      <c r="P1034" s="212" t="str">
        <f>IF($J1034="","",VLOOKUP($J1034,'Tong hop'!$B$10:$L$19999,10,0))</f>
        <v/>
      </c>
      <c r="Q1034" s="213" t="str">
        <f>IF($J1034="","",VLOOKUP($J1034,'Tong hop'!$B$10:$L$19999,11,0))</f>
        <v/>
      </c>
      <c r="R1034" s="214"/>
      <c r="S1034" s="214"/>
      <c r="T1034" s="214"/>
      <c r="U1034" s="214"/>
      <c r="V1034" s="214"/>
      <c r="W1034" s="214"/>
      <c r="X1034" s="214"/>
      <c r="Y1034" s="214"/>
      <c r="Z1034" s="214"/>
    </row>
    <row r="1035" ht="18.75" customHeight="1">
      <c r="A1035" s="214"/>
      <c r="B1035" s="306"/>
      <c r="C1035" s="307"/>
      <c r="D1035" s="307"/>
      <c r="E1035" s="205" t="str">
        <f>IF($D1035="","",VLOOKUP($D1035,DMKH!$A$6:$D$20000,2,0))</f>
        <v/>
      </c>
      <c r="F1035" s="205" t="str">
        <f>IF($D1035="","",VLOOKUP($D1035,DMKH!$A$6:$D$20000,3,0))</f>
        <v/>
      </c>
      <c r="G1035" s="205" t="str">
        <f>IF($D1035="","",VLOOKUP($D1035,DMKH!$A$6:$D$20000,4,0))</f>
        <v/>
      </c>
      <c r="H1035" s="308"/>
      <c r="I1035" s="308"/>
      <c r="J1035" s="214"/>
      <c r="K1035" s="205" t="str">
        <f>IF($J1035="","",VLOOKUP($J1035,'Tong hop'!$B$10:$P$19999,2,0))</f>
        <v/>
      </c>
      <c r="L1035" s="208" t="str">
        <f>IF($J1035="","",VLOOKUP($J1035,'Tong hop'!$B$10:$P$19999,3,0))</f>
        <v/>
      </c>
      <c r="M1035" s="309"/>
      <c r="N1035" s="210">
        <f t="shared" si="2"/>
        <v>0</v>
      </c>
      <c r="O1035" s="211"/>
      <c r="P1035" s="212" t="str">
        <f>IF($J1035="","",VLOOKUP($J1035,'Tong hop'!$B$10:$L$19999,10,0))</f>
        <v/>
      </c>
      <c r="Q1035" s="213" t="str">
        <f>IF($J1035="","",VLOOKUP($J1035,'Tong hop'!$B$10:$L$19999,11,0))</f>
        <v/>
      </c>
      <c r="R1035" s="214"/>
      <c r="S1035" s="214"/>
      <c r="T1035" s="214"/>
      <c r="U1035" s="214"/>
      <c r="V1035" s="214"/>
      <c r="W1035" s="214"/>
      <c r="X1035" s="214"/>
      <c r="Y1035" s="214"/>
      <c r="Z1035" s="214"/>
    </row>
    <row r="1036" ht="18.75" customHeight="1">
      <c r="A1036" s="214"/>
      <c r="B1036" s="306"/>
      <c r="C1036" s="307"/>
      <c r="D1036" s="307"/>
      <c r="E1036" s="205" t="str">
        <f>IF($D1036="","",VLOOKUP($D1036,DMKH!$A$6:$D$20000,2,0))</f>
        <v/>
      </c>
      <c r="F1036" s="205" t="str">
        <f>IF($D1036="","",VLOOKUP($D1036,DMKH!$A$6:$D$20000,3,0))</f>
        <v/>
      </c>
      <c r="G1036" s="205" t="str">
        <f>IF($D1036="","",VLOOKUP($D1036,DMKH!$A$6:$D$20000,4,0))</f>
        <v/>
      </c>
      <c r="H1036" s="308"/>
      <c r="I1036" s="308"/>
      <c r="J1036" s="214"/>
      <c r="K1036" s="205" t="str">
        <f>IF($J1036="","",VLOOKUP($J1036,'Tong hop'!$B$10:$P$19999,2,0))</f>
        <v/>
      </c>
      <c r="L1036" s="208" t="str">
        <f>IF($J1036="","",VLOOKUP($J1036,'Tong hop'!$B$10:$P$19999,3,0))</f>
        <v/>
      </c>
      <c r="M1036" s="309"/>
      <c r="N1036" s="210">
        <f t="shared" si="2"/>
        <v>0</v>
      </c>
      <c r="O1036" s="211"/>
      <c r="P1036" s="212" t="str">
        <f>IF($J1036="","",VLOOKUP($J1036,'Tong hop'!$B$10:$L$19999,10,0))</f>
        <v/>
      </c>
      <c r="Q1036" s="213" t="str">
        <f>IF($J1036="","",VLOOKUP($J1036,'Tong hop'!$B$10:$L$19999,11,0))</f>
        <v/>
      </c>
      <c r="R1036" s="214"/>
      <c r="S1036" s="214"/>
      <c r="T1036" s="214"/>
      <c r="U1036" s="214"/>
      <c r="V1036" s="214"/>
      <c r="W1036" s="214"/>
      <c r="X1036" s="214"/>
      <c r="Y1036" s="214"/>
      <c r="Z1036" s="214"/>
    </row>
    <row r="1037" ht="18.75" customHeight="1">
      <c r="A1037" s="214"/>
      <c r="B1037" s="306"/>
      <c r="C1037" s="307"/>
      <c r="D1037" s="307"/>
      <c r="E1037" s="205" t="str">
        <f>IF($D1037="","",VLOOKUP($D1037,DMKH!$A$6:$D$20000,2,0))</f>
        <v/>
      </c>
      <c r="F1037" s="205" t="str">
        <f>IF($D1037="","",VLOOKUP($D1037,DMKH!$A$6:$D$20000,3,0))</f>
        <v/>
      </c>
      <c r="G1037" s="205" t="str">
        <f>IF($D1037="","",VLOOKUP($D1037,DMKH!$A$6:$D$20000,4,0))</f>
        <v/>
      </c>
      <c r="H1037" s="308"/>
      <c r="I1037" s="308"/>
      <c r="J1037" s="214"/>
      <c r="K1037" s="205" t="str">
        <f>IF($J1037="","",VLOOKUP($J1037,'Tong hop'!$B$10:$P$19999,2,0))</f>
        <v/>
      </c>
      <c r="L1037" s="208" t="str">
        <f>IF($J1037="","",VLOOKUP($J1037,'Tong hop'!$B$10:$P$19999,3,0))</f>
        <v/>
      </c>
      <c r="M1037" s="309"/>
      <c r="N1037" s="210">
        <f t="shared" si="2"/>
        <v>0</v>
      </c>
      <c r="O1037" s="211"/>
      <c r="P1037" s="212" t="str">
        <f>IF($J1037="","",VLOOKUP($J1037,'Tong hop'!$B$10:$L$19999,10,0))</f>
        <v/>
      </c>
      <c r="Q1037" s="213" t="str">
        <f>IF($J1037="","",VLOOKUP($J1037,'Tong hop'!$B$10:$L$19999,11,0))</f>
        <v/>
      </c>
      <c r="R1037" s="214"/>
      <c r="S1037" s="214"/>
      <c r="T1037" s="214"/>
      <c r="U1037" s="214"/>
      <c r="V1037" s="214"/>
      <c r="W1037" s="214"/>
      <c r="X1037" s="214"/>
      <c r="Y1037" s="214"/>
      <c r="Z1037" s="214"/>
    </row>
    <row r="1038" ht="18.75" customHeight="1">
      <c r="A1038" s="214"/>
      <c r="B1038" s="306"/>
      <c r="C1038" s="307"/>
      <c r="D1038" s="307"/>
      <c r="E1038" s="205" t="str">
        <f>IF($D1038="","",VLOOKUP($D1038,DMKH!$A$6:$D$20000,2,0))</f>
        <v/>
      </c>
      <c r="F1038" s="205" t="str">
        <f>IF($D1038="","",VLOOKUP($D1038,DMKH!$A$6:$D$20000,3,0))</f>
        <v/>
      </c>
      <c r="G1038" s="205" t="str">
        <f>IF($D1038="","",VLOOKUP($D1038,DMKH!$A$6:$D$20000,4,0))</f>
        <v/>
      </c>
      <c r="H1038" s="308"/>
      <c r="I1038" s="308"/>
      <c r="J1038" s="214"/>
      <c r="K1038" s="205" t="str">
        <f>IF($J1038="","",VLOOKUP($J1038,'Tong hop'!$B$10:$P$19999,2,0))</f>
        <v/>
      </c>
      <c r="L1038" s="208" t="str">
        <f>IF($J1038="","",VLOOKUP($J1038,'Tong hop'!$B$10:$P$19999,3,0))</f>
        <v/>
      </c>
      <c r="M1038" s="309"/>
      <c r="N1038" s="210">
        <f t="shared" si="2"/>
        <v>0</v>
      </c>
      <c r="O1038" s="211"/>
      <c r="P1038" s="212" t="str">
        <f>IF($J1038="","",VLOOKUP($J1038,'Tong hop'!$B$10:$L$19999,10,0))</f>
        <v/>
      </c>
      <c r="Q1038" s="213" t="str">
        <f>IF($J1038="","",VLOOKUP($J1038,'Tong hop'!$B$10:$L$19999,11,0))</f>
        <v/>
      </c>
      <c r="R1038" s="214"/>
      <c r="S1038" s="214"/>
      <c r="T1038" s="214"/>
      <c r="U1038" s="214"/>
      <c r="V1038" s="214"/>
      <c r="W1038" s="214"/>
      <c r="X1038" s="214"/>
      <c r="Y1038" s="214"/>
      <c r="Z1038" s="214"/>
    </row>
    <row r="1039" ht="18.75" customHeight="1">
      <c r="A1039" s="214"/>
      <c r="B1039" s="306"/>
      <c r="C1039" s="307"/>
      <c r="D1039" s="307"/>
      <c r="E1039" s="205" t="str">
        <f>IF($D1039="","",VLOOKUP($D1039,DMKH!$A$6:$D$20000,2,0))</f>
        <v/>
      </c>
      <c r="F1039" s="205" t="str">
        <f>IF($D1039="","",VLOOKUP($D1039,DMKH!$A$6:$D$20000,3,0))</f>
        <v/>
      </c>
      <c r="G1039" s="205" t="str">
        <f>IF($D1039="","",VLOOKUP($D1039,DMKH!$A$6:$D$20000,4,0))</f>
        <v/>
      </c>
      <c r="H1039" s="308"/>
      <c r="I1039" s="308"/>
      <c r="J1039" s="214"/>
      <c r="K1039" s="205" t="str">
        <f>IF($J1039="","",VLOOKUP($J1039,'Tong hop'!$B$10:$P$19999,2,0))</f>
        <v/>
      </c>
      <c r="L1039" s="208" t="str">
        <f>IF($J1039="","",VLOOKUP($J1039,'Tong hop'!$B$10:$P$19999,3,0))</f>
        <v/>
      </c>
      <c r="M1039" s="309"/>
      <c r="N1039" s="210">
        <f t="shared" si="2"/>
        <v>0</v>
      </c>
      <c r="O1039" s="211"/>
      <c r="P1039" s="212" t="str">
        <f>IF($J1039="","",VLOOKUP($J1039,'Tong hop'!$B$10:$L$19999,10,0))</f>
        <v/>
      </c>
      <c r="Q1039" s="213" t="str">
        <f>IF($J1039="","",VLOOKUP($J1039,'Tong hop'!$B$10:$L$19999,11,0))</f>
        <v/>
      </c>
      <c r="R1039" s="214"/>
      <c r="S1039" s="214"/>
      <c r="T1039" s="214"/>
      <c r="U1039" s="214"/>
      <c r="V1039" s="214"/>
      <c r="W1039" s="214"/>
      <c r="X1039" s="214"/>
      <c r="Y1039" s="214"/>
      <c r="Z1039" s="214"/>
    </row>
    <row r="1040" ht="18.75" customHeight="1">
      <c r="A1040" s="214"/>
      <c r="B1040" s="306"/>
      <c r="C1040" s="307"/>
      <c r="D1040" s="307"/>
      <c r="E1040" s="205" t="str">
        <f>IF($D1040="","",VLOOKUP($D1040,DMKH!$A$6:$D$20000,2,0))</f>
        <v/>
      </c>
      <c r="F1040" s="205" t="str">
        <f>IF($D1040="","",VLOOKUP($D1040,DMKH!$A$6:$D$20000,3,0))</f>
        <v/>
      </c>
      <c r="G1040" s="205" t="str">
        <f>IF($D1040="","",VLOOKUP($D1040,DMKH!$A$6:$D$20000,4,0))</f>
        <v/>
      </c>
      <c r="H1040" s="308"/>
      <c r="I1040" s="308"/>
      <c r="J1040" s="214"/>
      <c r="K1040" s="205" t="str">
        <f>IF($J1040="","",VLOOKUP($J1040,'Tong hop'!$B$10:$P$19999,2,0))</f>
        <v/>
      </c>
      <c r="L1040" s="208" t="str">
        <f>IF($J1040="","",VLOOKUP($J1040,'Tong hop'!$B$10:$P$19999,3,0))</f>
        <v/>
      </c>
      <c r="M1040" s="309"/>
      <c r="N1040" s="210">
        <f t="shared" si="2"/>
        <v>0</v>
      </c>
      <c r="O1040" s="211"/>
      <c r="P1040" s="212" t="str">
        <f>IF($J1040="","",VLOOKUP($J1040,'Tong hop'!$B$10:$L$19999,10,0))</f>
        <v/>
      </c>
      <c r="Q1040" s="213" t="str">
        <f>IF($J1040="","",VLOOKUP($J1040,'Tong hop'!$B$10:$L$19999,11,0))</f>
        <v/>
      </c>
      <c r="R1040" s="214"/>
      <c r="S1040" s="214"/>
      <c r="T1040" s="214"/>
      <c r="U1040" s="214"/>
      <c r="V1040" s="214"/>
      <c r="W1040" s="214"/>
      <c r="X1040" s="214"/>
      <c r="Y1040" s="214"/>
      <c r="Z1040" s="214"/>
    </row>
    <row r="1041" ht="18.75" customHeight="1">
      <c r="A1041" s="214"/>
      <c r="B1041" s="306"/>
      <c r="C1041" s="307"/>
      <c r="D1041" s="307"/>
      <c r="E1041" s="205" t="str">
        <f>IF($D1041="","",VLOOKUP($D1041,DMKH!$A$6:$D$20000,2,0))</f>
        <v/>
      </c>
      <c r="F1041" s="205" t="str">
        <f>IF($D1041="","",VLOOKUP($D1041,DMKH!$A$6:$D$20000,3,0))</f>
        <v/>
      </c>
      <c r="G1041" s="205" t="str">
        <f>IF($D1041="","",VLOOKUP($D1041,DMKH!$A$6:$D$20000,4,0))</f>
        <v/>
      </c>
      <c r="H1041" s="308"/>
      <c r="I1041" s="308"/>
      <c r="J1041" s="214"/>
      <c r="K1041" s="205" t="str">
        <f>IF($J1041="","",VLOOKUP($J1041,'Tong hop'!$B$10:$P$19999,2,0))</f>
        <v/>
      </c>
      <c r="L1041" s="208" t="str">
        <f>IF($J1041="","",VLOOKUP($J1041,'Tong hop'!$B$10:$P$19999,3,0))</f>
        <v/>
      </c>
      <c r="M1041" s="309"/>
      <c r="N1041" s="210">
        <f t="shared" si="2"/>
        <v>0</v>
      </c>
      <c r="O1041" s="211"/>
      <c r="P1041" s="212" t="str">
        <f>IF($J1041="","",VLOOKUP($J1041,'Tong hop'!$B$10:$L$19999,10,0))</f>
        <v/>
      </c>
      <c r="Q1041" s="213" t="str">
        <f>IF($J1041="","",VLOOKUP($J1041,'Tong hop'!$B$10:$L$19999,11,0))</f>
        <v/>
      </c>
      <c r="R1041" s="214"/>
      <c r="S1041" s="214"/>
      <c r="T1041" s="214"/>
      <c r="U1041" s="214"/>
      <c r="V1041" s="214"/>
      <c r="W1041" s="214"/>
      <c r="X1041" s="214"/>
      <c r="Y1041" s="214"/>
      <c r="Z1041" s="214"/>
    </row>
    <row r="1042" ht="18.75" customHeight="1">
      <c r="A1042" s="214"/>
      <c r="B1042" s="306"/>
      <c r="C1042" s="307"/>
      <c r="D1042" s="307"/>
      <c r="E1042" s="205" t="str">
        <f>IF($D1042="","",VLOOKUP($D1042,DMKH!$A$6:$D$20000,2,0))</f>
        <v/>
      </c>
      <c r="F1042" s="205" t="str">
        <f>IF($D1042="","",VLOOKUP($D1042,DMKH!$A$6:$D$20000,3,0))</f>
        <v/>
      </c>
      <c r="G1042" s="205" t="str">
        <f>IF($D1042="","",VLOOKUP($D1042,DMKH!$A$6:$D$20000,4,0))</f>
        <v/>
      </c>
      <c r="H1042" s="308"/>
      <c r="I1042" s="308"/>
      <c r="J1042" s="214"/>
      <c r="K1042" s="205" t="str">
        <f>IF($J1042="","",VLOOKUP($J1042,'Tong hop'!$B$10:$P$19999,2,0))</f>
        <v/>
      </c>
      <c r="L1042" s="208" t="str">
        <f>IF($J1042="","",VLOOKUP($J1042,'Tong hop'!$B$10:$P$19999,3,0))</f>
        <v/>
      </c>
      <c r="M1042" s="309"/>
      <c r="N1042" s="210">
        <f t="shared" si="2"/>
        <v>0</v>
      </c>
      <c r="O1042" s="211"/>
      <c r="P1042" s="212" t="str">
        <f>IF($J1042="","",VLOOKUP($J1042,'Tong hop'!$B$10:$L$19999,10,0))</f>
        <v/>
      </c>
      <c r="Q1042" s="213" t="str">
        <f>IF($J1042="","",VLOOKUP($J1042,'Tong hop'!$B$10:$L$19999,11,0))</f>
        <v/>
      </c>
      <c r="R1042" s="214"/>
      <c r="S1042" s="214"/>
      <c r="T1042" s="214"/>
      <c r="U1042" s="214"/>
      <c r="V1042" s="214"/>
      <c r="W1042" s="214"/>
      <c r="X1042" s="214"/>
      <c r="Y1042" s="214"/>
      <c r="Z1042" s="214"/>
    </row>
    <row r="1043" ht="18.75" customHeight="1">
      <c r="A1043" s="214"/>
      <c r="B1043" s="306"/>
      <c r="C1043" s="307"/>
      <c r="D1043" s="307"/>
      <c r="E1043" s="205" t="str">
        <f>IF($D1043="","",VLOOKUP($D1043,DMKH!$A$6:$D$20000,2,0))</f>
        <v/>
      </c>
      <c r="F1043" s="205" t="str">
        <f>IF($D1043="","",VLOOKUP($D1043,DMKH!$A$6:$D$20000,3,0))</f>
        <v/>
      </c>
      <c r="G1043" s="205" t="str">
        <f>IF($D1043="","",VLOOKUP($D1043,DMKH!$A$6:$D$20000,4,0))</f>
        <v/>
      </c>
      <c r="H1043" s="308"/>
      <c r="I1043" s="308"/>
      <c r="J1043" s="214"/>
      <c r="K1043" s="205" t="str">
        <f>IF($J1043="","",VLOOKUP($J1043,'Tong hop'!$B$10:$P$19999,2,0))</f>
        <v/>
      </c>
      <c r="L1043" s="208" t="str">
        <f>IF($J1043="","",VLOOKUP($J1043,'Tong hop'!$B$10:$P$19999,3,0))</f>
        <v/>
      </c>
      <c r="M1043" s="309"/>
      <c r="N1043" s="210">
        <f t="shared" si="2"/>
        <v>0</v>
      </c>
      <c r="O1043" s="211"/>
      <c r="P1043" s="212" t="str">
        <f>IF($J1043="","",VLOOKUP($J1043,'Tong hop'!$B$10:$L$19999,10,0))</f>
        <v/>
      </c>
      <c r="Q1043" s="213" t="str">
        <f>IF($J1043="","",VLOOKUP($J1043,'Tong hop'!$B$10:$L$19999,11,0))</f>
        <v/>
      </c>
      <c r="R1043" s="214"/>
      <c r="S1043" s="214"/>
      <c r="T1043" s="214"/>
      <c r="U1043" s="214"/>
      <c r="V1043" s="214"/>
      <c r="W1043" s="214"/>
      <c r="X1043" s="214"/>
      <c r="Y1043" s="214"/>
      <c r="Z1043" s="214"/>
    </row>
    <row r="1044" ht="18.75" customHeight="1">
      <c r="A1044" s="214"/>
      <c r="B1044" s="306"/>
      <c r="C1044" s="307"/>
      <c r="D1044" s="307"/>
      <c r="E1044" s="205" t="str">
        <f>IF($D1044="","",VLOOKUP($D1044,DMKH!$A$6:$D$20000,2,0))</f>
        <v/>
      </c>
      <c r="F1044" s="205" t="str">
        <f>IF($D1044="","",VLOOKUP($D1044,DMKH!$A$6:$D$20000,3,0))</f>
        <v/>
      </c>
      <c r="G1044" s="205" t="str">
        <f>IF($D1044="","",VLOOKUP($D1044,DMKH!$A$6:$D$20000,4,0))</f>
        <v/>
      </c>
      <c r="H1044" s="308"/>
      <c r="I1044" s="308"/>
      <c r="J1044" s="214"/>
      <c r="K1044" s="205" t="str">
        <f>IF($J1044="","",VLOOKUP($J1044,'Tong hop'!$B$10:$P$19999,2,0))</f>
        <v/>
      </c>
      <c r="L1044" s="208" t="str">
        <f>IF($J1044="","",VLOOKUP($J1044,'Tong hop'!$B$10:$P$19999,3,0))</f>
        <v/>
      </c>
      <c r="M1044" s="309"/>
      <c r="N1044" s="210">
        <f t="shared" si="2"/>
        <v>0</v>
      </c>
      <c r="O1044" s="211"/>
      <c r="P1044" s="212" t="str">
        <f>IF($J1044="","",VLOOKUP($J1044,'Tong hop'!$B$10:$L$19999,10,0))</f>
        <v/>
      </c>
      <c r="Q1044" s="213" t="str">
        <f>IF($J1044="","",VLOOKUP($J1044,'Tong hop'!$B$10:$L$19999,11,0))</f>
        <v/>
      </c>
      <c r="R1044" s="214"/>
      <c r="S1044" s="214"/>
      <c r="T1044" s="214"/>
      <c r="U1044" s="214"/>
      <c r="V1044" s="214"/>
      <c r="W1044" s="214"/>
      <c r="X1044" s="214"/>
      <c r="Y1044" s="214"/>
      <c r="Z1044" s="214"/>
    </row>
    <row r="1045" ht="18.75" customHeight="1">
      <c r="A1045" s="214"/>
      <c r="B1045" s="306"/>
      <c r="C1045" s="307"/>
      <c r="D1045" s="307"/>
      <c r="E1045" s="205" t="str">
        <f>IF($D1045="","",VLOOKUP($D1045,DMKH!$A$6:$D$20000,2,0))</f>
        <v/>
      </c>
      <c r="F1045" s="205" t="str">
        <f>IF($D1045="","",VLOOKUP($D1045,DMKH!$A$6:$D$20000,3,0))</f>
        <v/>
      </c>
      <c r="G1045" s="205" t="str">
        <f>IF($D1045="","",VLOOKUP($D1045,DMKH!$A$6:$D$20000,4,0))</f>
        <v/>
      </c>
      <c r="H1045" s="308"/>
      <c r="I1045" s="308"/>
      <c r="J1045" s="214"/>
      <c r="K1045" s="205" t="str">
        <f>IF($J1045="","",VLOOKUP($J1045,'Tong hop'!$B$10:$P$19999,2,0))</f>
        <v/>
      </c>
      <c r="L1045" s="208" t="str">
        <f>IF($J1045="","",VLOOKUP($J1045,'Tong hop'!$B$10:$P$19999,3,0))</f>
        <v/>
      </c>
      <c r="M1045" s="309"/>
      <c r="N1045" s="210">
        <f t="shared" si="2"/>
        <v>0</v>
      </c>
      <c r="O1045" s="211"/>
      <c r="P1045" s="212" t="str">
        <f>IF($J1045="","",VLOOKUP($J1045,'Tong hop'!$B$10:$L$19999,10,0))</f>
        <v/>
      </c>
      <c r="Q1045" s="213" t="str">
        <f>IF($J1045="","",VLOOKUP($J1045,'Tong hop'!$B$10:$L$19999,11,0))</f>
        <v/>
      </c>
      <c r="R1045" s="214"/>
      <c r="S1045" s="214"/>
      <c r="T1045" s="214"/>
      <c r="U1045" s="214"/>
      <c r="V1045" s="214"/>
      <c r="W1045" s="214"/>
      <c r="X1045" s="214"/>
      <c r="Y1045" s="214"/>
      <c r="Z1045" s="214"/>
    </row>
    <row r="1046" ht="18.75" customHeight="1">
      <c r="A1046" s="214"/>
      <c r="B1046" s="306"/>
      <c r="C1046" s="307"/>
      <c r="D1046" s="307"/>
      <c r="E1046" s="205" t="str">
        <f>IF($D1046="","",VLOOKUP($D1046,DMKH!$A$6:$D$20000,2,0))</f>
        <v/>
      </c>
      <c r="F1046" s="205" t="str">
        <f>IF($D1046="","",VLOOKUP($D1046,DMKH!$A$6:$D$20000,3,0))</f>
        <v/>
      </c>
      <c r="G1046" s="205" t="str">
        <f>IF($D1046="","",VLOOKUP($D1046,DMKH!$A$6:$D$20000,4,0))</f>
        <v/>
      </c>
      <c r="H1046" s="308"/>
      <c r="I1046" s="308"/>
      <c r="J1046" s="214"/>
      <c r="K1046" s="205" t="str">
        <f>IF($J1046="","",VLOOKUP($J1046,'Tong hop'!$B$10:$P$19999,2,0))</f>
        <v/>
      </c>
      <c r="L1046" s="208" t="str">
        <f>IF($J1046="","",VLOOKUP($J1046,'Tong hop'!$B$10:$P$19999,3,0))</f>
        <v/>
      </c>
      <c r="M1046" s="309"/>
      <c r="N1046" s="210">
        <f t="shared" si="2"/>
        <v>0</v>
      </c>
      <c r="O1046" s="211"/>
      <c r="P1046" s="212" t="str">
        <f>IF($J1046="","",VLOOKUP($J1046,'Tong hop'!$B$10:$L$19999,10,0))</f>
        <v/>
      </c>
      <c r="Q1046" s="213" t="str">
        <f>IF($J1046="","",VLOOKUP($J1046,'Tong hop'!$B$10:$L$19999,11,0))</f>
        <v/>
      </c>
      <c r="R1046" s="214"/>
      <c r="S1046" s="214"/>
      <c r="T1046" s="214"/>
      <c r="U1046" s="214"/>
      <c r="V1046" s="214"/>
      <c r="W1046" s="214"/>
      <c r="X1046" s="214"/>
      <c r="Y1046" s="214"/>
      <c r="Z1046" s="214"/>
    </row>
    <row r="1047" ht="18.75" customHeight="1">
      <c r="A1047" s="214"/>
      <c r="B1047" s="306"/>
      <c r="C1047" s="307"/>
      <c r="D1047" s="307"/>
      <c r="E1047" s="205" t="str">
        <f>IF($D1047="","",VLOOKUP($D1047,DMKH!$A$6:$D$20000,2,0))</f>
        <v/>
      </c>
      <c r="F1047" s="205" t="str">
        <f>IF($D1047="","",VLOOKUP($D1047,DMKH!$A$6:$D$20000,3,0))</f>
        <v/>
      </c>
      <c r="G1047" s="205" t="str">
        <f>IF($D1047="","",VLOOKUP($D1047,DMKH!$A$6:$D$20000,4,0))</f>
        <v/>
      </c>
      <c r="H1047" s="308"/>
      <c r="I1047" s="308"/>
      <c r="J1047" s="214"/>
      <c r="K1047" s="205" t="str">
        <f>IF($J1047="","",VLOOKUP($J1047,'Tong hop'!$B$10:$P$19999,2,0))</f>
        <v/>
      </c>
      <c r="L1047" s="208" t="str">
        <f>IF($J1047="","",VLOOKUP($J1047,'Tong hop'!$B$10:$P$19999,3,0))</f>
        <v/>
      </c>
      <c r="M1047" s="309"/>
      <c r="N1047" s="210">
        <f t="shared" si="2"/>
        <v>0</v>
      </c>
      <c r="O1047" s="211"/>
      <c r="P1047" s="212" t="str">
        <f>IF($J1047="","",VLOOKUP($J1047,'Tong hop'!$B$10:$L$19999,10,0))</f>
        <v/>
      </c>
      <c r="Q1047" s="213" t="str">
        <f>IF($J1047="","",VLOOKUP($J1047,'Tong hop'!$B$10:$L$19999,11,0))</f>
        <v/>
      </c>
      <c r="R1047" s="214"/>
      <c r="S1047" s="214"/>
      <c r="T1047" s="214"/>
      <c r="U1047" s="214"/>
      <c r="V1047" s="214"/>
      <c r="W1047" s="214"/>
      <c r="X1047" s="214"/>
      <c r="Y1047" s="214"/>
      <c r="Z1047" s="214"/>
    </row>
    <row r="1048" ht="18.75" customHeight="1">
      <c r="A1048" s="214"/>
      <c r="B1048" s="306"/>
      <c r="C1048" s="307"/>
      <c r="D1048" s="307"/>
      <c r="E1048" s="205" t="str">
        <f>IF($D1048="","",VLOOKUP($D1048,DMKH!$A$6:$D$20000,2,0))</f>
        <v/>
      </c>
      <c r="F1048" s="205" t="str">
        <f>IF($D1048="","",VLOOKUP($D1048,DMKH!$A$6:$D$20000,3,0))</f>
        <v/>
      </c>
      <c r="G1048" s="205" t="str">
        <f>IF($D1048="","",VLOOKUP($D1048,DMKH!$A$6:$D$20000,4,0))</f>
        <v/>
      </c>
      <c r="H1048" s="308"/>
      <c r="I1048" s="308"/>
      <c r="J1048" s="214"/>
      <c r="K1048" s="205" t="str">
        <f>IF($J1048="","",VLOOKUP($J1048,'Tong hop'!$B$10:$P$19999,2,0))</f>
        <v/>
      </c>
      <c r="L1048" s="208" t="str">
        <f>IF($J1048="","",VLOOKUP($J1048,'Tong hop'!$B$10:$P$19999,3,0))</f>
        <v/>
      </c>
      <c r="M1048" s="309"/>
      <c r="N1048" s="210">
        <f t="shared" si="2"/>
        <v>0</v>
      </c>
      <c r="O1048" s="211"/>
      <c r="P1048" s="212" t="str">
        <f>IF($J1048="","",VLOOKUP($J1048,'Tong hop'!$B$10:$L$19999,10,0))</f>
        <v/>
      </c>
      <c r="Q1048" s="213" t="str">
        <f>IF($J1048="","",VLOOKUP($J1048,'Tong hop'!$B$10:$L$19999,11,0))</f>
        <v/>
      </c>
      <c r="R1048" s="214"/>
      <c r="S1048" s="214"/>
      <c r="T1048" s="214"/>
      <c r="U1048" s="214"/>
      <c r="V1048" s="214"/>
      <c r="W1048" s="214"/>
      <c r="X1048" s="214"/>
      <c r="Y1048" s="214"/>
      <c r="Z1048" s="214"/>
    </row>
    <row r="1049" ht="18.75" customHeight="1">
      <c r="A1049" s="214"/>
      <c r="B1049" s="306"/>
      <c r="C1049" s="307"/>
      <c r="D1049" s="307"/>
      <c r="E1049" s="205" t="str">
        <f>IF($D1049="","",VLOOKUP($D1049,DMKH!$A$6:$D$20000,2,0))</f>
        <v/>
      </c>
      <c r="F1049" s="205" t="str">
        <f>IF($D1049="","",VLOOKUP($D1049,DMKH!$A$6:$D$20000,3,0))</f>
        <v/>
      </c>
      <c r="G1049" s="205" t="str">
        <f>IF($D1049="","",VLOOKUP($D1049,DMKH!$A$6:$D$20000,4,0))</f>
        <v/>
      </c>
      <c r="H1049" s="308"/>
      <c r="I1049" s="308"/>
      <c r="J1049" s="214"/>
      <c r="K1049" s="205" t="str">
        <f>IF($J1049="","",VLOOKUP($J1049,'Tong hop'!$B$10:$P$19999,2,0))</f>
        <v/>
      </c>
      <c r="L1049" s="208" t="str">
        <f>IF($J1049="","",VLOOKUP($J1049,'Tong hop'!$B$10:$P$19999,3,0))</f>
        <v/>
      </c>
      <c r="M1049" s="309"/>
      <c r="N1049" s="210">
        <f t="shared" si="2"/>
        <v>0</v>
      </c>
      <c r="O1049" s="211"/>
      <c r="P1049" s="212" t="str">
        <f>IF($J1049="","",VLOOKUP($J1049,'Tong hop'!$B$10:$L$19999,10,0))</f>
        <v/>
      </c>
      <c r="Q1049" s="213" t="str">
        <f>IF($J1049="","",VLOOKUP($J1049,'Tong hop'!$B$10:$L$19999,11,0))</f>
        <v/>
      </c>
      <c r="R1049" s="214"/>
      <c r="S1049" s="214"/>
      <c r="T1049" s="214"/>
      <c r="U1049" s="214"/>
      <c r="V1049" s="214"/>
      <c r="W1049" s="214"/>
      <c r="X1049" s="214"/>
      <c r="Y1049" s="214"/>
      <c r="Z1049" s="214"/>
    </row>
    <row r="1050" ht="18.75" customHeight="1">
      <c r="A1050" s="214"/>
      <c r="B1050" s="306"/>
      <c r="C1050" s="307"/>
      <c r="D1050" s="307"/>
      <c r="E1050" s="205" t="str">
        <f>IF($D1050="","",VLOOKUP($D1050,DMKH!$A$6:$D$20000,2,0))</f>
        <v/>
      </c>
      <c r="F1050" s="205" t="str">
        <f>IF($D1050="","",VLOOKUP($D1050,DMKH!$A$6:$D$20000,3,0))</f>
        <v/>
      </c>
      <c r="G1050" s="205" t="str">
        <f>IF($D1050="","",VLOOKUP($D1050,DMKH!$A$6:$D$20000,4,0))</f>
        <v/>
      </c>
      <c r="H1050" s="308"/>
      <c r="I1050" s="308"/>
      <c r="J1050" s="214"/>
      <c r="K1050" s="205" t="str">
        <f>IF($J1050="","",VLOOKUP($J1050,'Tong hop'!$B$10:$P$19999,2,0))</f>
        <v/>
      </c>
      <c r="L1050" s="208" t="str">
        <f>IF($J1050="","",VLOOKUP($J1050,'Tong hop'!$B$10:$P$19999,3,0))</f>
        <v/>
      </c>
      <c r="M1050" s="309"/>
      <c r="N1050" s="210">
        <f t="shared" si="2"/>
        <v>0</v>
      </c>
      <c r="O1050" s="211"/>
      <c r="P1050" s="212" t="str">
        <f>IF($J1050="","",VLOOKUP($J1050,'Tong hop'!$B$10:$L$19999,10,0))</f>
        <v/>
      </c>
      <c r="Q1050" s="213" t="str">
        <f>IF($J1050="","",VLOOKUP($J1050,'Tong hop'!$B$10:$L$19999,11,0))</f>
        <v/>
      </c>
      <c r="R1050" s="214"/>
      <c r="S1050" s="214"/>
      <c r="T1050" s="214"/>
      <c r="U1050" s="214"/>
      <c r="V1050" s="214"/>
      <c r="W1050" s="214"/>
      <c r="X1050" s="214"/>
      <c r="Y1050" s="214"/>
      <c r="Z1050" s="214"/>
    </row>
    <row r="1051" ht="18.75" customHeight="1">
      <c r="A1051" s="214"/>
      <c r="B1051" s="306"/>
      <c r="C1051" s="307"/>
      <c r="D1051" s="307"/>
      <c r="E1051" s="205" t="str">
        <f>IF($D1051="","",VLOOKUP($D1051,DMKH!$A$6:$D$20000,2,0))</f>
        <v/>
      </c>
      <c r="F1051" s="205" t="str">
        <f>IF($D1051="","",VLOOKUP($D1051,DMKH!$A$6:$D$20000,3,0))</f>
        <v/>
      </c>
      <c r="G1051" s="205" t="str">
        <f>IF($D1051="","",VLOOKUP($D1051,DMKH!$A$6:$D$20000,4,0))</f>
        <v/>
      </c>
      <c r="H1051" s="308"/>
      <c r="I1051" s="308"/>
      <c r="J1051" s="214"/>
      <c r="K1051" s="205" t="str">
        <f>IF($J1051="","",VLOOKUP($J1051,'Tong hop'!$B$10:$P$19999,2,0))</f>
        <v/>
      </c>
      <c r="L1051" s="208" t="str">
        <f>IF($J1051="","",VLOOKUP($J1051,'Tong hop'!$B$10:$P$19999,3,0))</f>
        <v/>
      </c>
      <c r="M1051" s="309"/>
      <c r="N1051" s="210">
        <f t="shared" si="2"/>
        <v>0</v>
      </c>
      <c r="O1051" s="211"/>
      <c r="P1051" s="212" t="str">
        <f>IF($J1051="","",VLOOKUP($J1051,'Tong hop'!$B$10:$L$19999,10,0))</f>
        <v/>
      </c>
      <c r="Q1051" s="213" t="str">
        <f>IF($J1051="","",VLOOKUP($J1051,'Tong hop'!$B$10:$L$19999,11,0))</f>
        <v/>
      </c>
      <c r="R1051" s="214"/>
      <c r="S1051" s="214"/>
      <c r="T1051" s="214"/>
      <c r="U1051" s="214"/>
      <c r="V1051" s="214"/>
      <c r="W1051" s="214"/>
      <c r="X1051" s="214"/>
      <c r="Y1051" s="214"/>
      <c r="Z1051" s="214"/>
    </row>
    <row r="1052" ht="18.75" customHeight="1">
      <c r="A1052" s="214"/>
      <c r="B1052" s="306"/>
      <c r="C1052" s="307"/>
      <c r="D1052" s="307"/>
      <c r="E1052" s="205" t="str">
        <f>IF($D1052="","",VLOOKUP($D1052,DMKH!$A$6:$D$20000,2,0))</f>
        <v/>
      </c>
      <c r="F1052" s="205" t="str">
        <f>IF($D1052="","",VLOOKUP($D1052,DMKH!$A$6:$D$20000,3,0))</f>
        <v/>
      </c>
      <c r="G1052" s="205" t="str">
        <f>IF($D1052="","",VLOOKUP($D1052,DMKH!$A$6:$D$20000,4,0))</f>
        <v/>
      </c>
      <c r="H1052" s="308"/>
      <c r="I1052" s="308"/>
      <c r="J1052" s="214"/>
      <c r="K1052" s="205" t="str">
        <f>IF($J1052="","",VLOOKUP($J1052,'Tong hop'!$B$10:$P$19999,2,0))</f>
        <v/>
      </c>
      <c r="L1052" s="208" t="str">
        <f>IF($J1052="","",VLOOKUP($J1052,'Tong hop'!$B$10:$P$19999,3,0))</f>
        <v/>
      </c>
      <c r="M1052" s="309"/>
      <c r="N1052" s="210">
        <f t="shared" si="2"/>
        <v>0</v>
      </c>
      <c r="O1052" s="211"/>
      <c r="P1052" s="212" t="str">
        <f>IF($J1052="","",VLOOKUP($J1052,'Tong hop'!$B$10:$L$19999,10,0))</f>
        <v/>
      </c>
      <c r="Q1052" s="213" t="str">
        <f>IF($J1052="","",VLOOKUP($J1052,'Tong hop'!$B$10:$L$19999,11,0))</f>
        <v/>
      </c>
      <c r="R1052" s="214"/>
      <c r="S1052" s="214"/>
      <c r="T1052" s="214"/>
      <c r="U1052" s="214"/>
      <c r="V1052" s="214"/>
      <c r="W1052" s="214"/>
      <c r="X1052" s="214"/>
      <c r="Y1052" s="214"/>
      <c r="Z1052" s="214"/>
    </row>
    <row r="1053" ht="18.75" customHeight="1">
      <c r="A1053" s="214"/>
      <c r="B1053" s="306"/>
      <c r="C1053" s="307"/>
      <c r="D1053" s="307"/>
      <c r="E1053" s="205" t="str">
        <f>IF($D1053="","",VLOOKUP($D1053,DMKH!$A$6:$D$20000,2,0))</f>
        <v/>
      </c>
      <c r="F1053" s="205" t="str">
        <f>IF($D1053="","",VLOOKUP($D1053,DMKH!$A$6:$D$20000,3,0))</f>
        <v/>
      </c>
      <c r="G1053" s="205" t="str">
        <f>IF($D1053="","",VLOOKUP($D1053,DMKH!$A$6:$D$20000,4,0))</f>
        <v/>
      </c>
      <c r="H1053" s="308"/>
      <c r="I1053" s="308"/>
      <c r="J1053" s="214"/>
      <c r="K1053" s="205" t="str">
        <f>IF($J1053="","",VLOOKUP($J1053,'Tong hop'!$B$10:$P$19999,2,0))</f>
        <v/>
      </c>
      <c r="L1053" s="208" t="str">
        <f>IF($J1053="","",VLOOKUP($J1053,'Tong hop'!$B$10:$P$19999,3,0))</f>
        <v/>
      </c>
      <c r="M1053" s="309"/>
      <c r="N1053" s="210">
        <f t="shared" si="2"/>
        <v>0</v>
      </c>
      <c r="O1053" s="211"/>
      <c r="P1053" s="212" t="str">
        <f>IF($J1053="","",VLOOKUP($J1053,'Tong hop'!$B$10:$L$19999,10,0))</f>
        <v/>
      </c>
      <c r="Q1053" s="213" t="str">
        <f>IF($J1053="","",VLOOKUP($J1053,'Tong hop'!$B$10:$L$19999,11,0))</f>
        <v/>
      </c>
      <c r="R1053" s="214"/>
      <c r="S1053" s="214"/>
      <c r="T1053" s="214"/>
      <c r="U1053" s="214"/>
      <c r="V1053" s="214"/>
      <c r="W1053" s="214"/>
      <c r="X1053" s="214"/>
      <c r="Y1053" s="214"/>
      <c r="Z1053" s="214"/>
    </row>
    <row r="1054" ht="18.75" customHeight="1">
      <c r="A1054" s="214"/>
      <c r="B1054" s="306"/>
      <c r="C1054" s="307"/>
      <c r="D1054" s="307"/>
      <c r="E1054" s="205" t="str">
        <f>IF($D1054="","",VLOOKUP($D1054,DMKH!$A$6:$D$20000,2,0))</f>
        <v/>
      </c>
      <c r="F1054" s="205" t="str">
        <f>IF($D1054="","",VLOOKUP($D1054,DMKH!$A$6:$D$20000,3,0))</f>
        <v/>
      </c>
      <c r="G1054" s="205" t="str">
        <f>IF($D1054="","",VLOOKUP($D1054,DMKH!$A$6:$D$20000,4,0))</f>
        <v/>
      </c>
      <c r="H1054" s="308"/>
      <c r="I1054" s="308"/>
      <c r="J1054" s="214"/>
      <c r="K1054" s="205" t="str">
        <f>IF($J1054="","",VLOOKUP($J1054,'Tong hop'!$B$10:$P$19999,2,0))</f>
        <v/>
      </c>
      <c r="L1054" s="208" t="str">
        <f>IF($J1054="","",VLOOKUP($J1054,'Tong hop'!$B$10:$P$19999,3,0))</f>
        <v/>
      </c>
      <c r="M1054" s="309"/>
      <c r="N1054" s="210">
        <f t="shared" si="2"/>
        <v>0</v>
      </c>
      <c r="O1054" s="211"/>
      <c r="P1054" s="212" t="str">
        <f>IF($J1054="","",VLOOKUP($J1054,'Tong hop'!$B$10:$L$19999,10,0))</f>
        <v/>
      </c>
      <c r="Q1054" s="213" t="str">
        <f>IF($J1054="","",VLOOKUP($J1054,'Tong hop'!$B$10:$L$19999,11,0))</f>
        <v/>
      </c>
      <c r="R1054" s="214"/>
      <c r="S1054" s="214"/>
      <c r="T1054" s="214"/>
      <c r="U1054" s="214"/>
      <c r="V1054" s="214"/>
      <c r="W1054" s="214"/>
      <c r="X1054" s="214"/>
      <c r="Y1054" s="214"/>
      <c r="Z1054" s="214"/>
    </row>
    <row r="1055" ht="18.75" customHeight="1">
      <c r="A1055" s="214"/>
      <c r="B1055" s="306"/>
      <c r="C1055" s="307"/>
      <c r="D1055" s="307"/>
      <c r="E1055" s="205" t="str">
        <f>IF($D1055="","",VLOOKUP($D1055,DMKH!$A$6:$D$20000,2,0))</f>
        <v/>
      </c>
      <c r="F1055" s="205" t="str">
        <f>IF($D1055="","",VLOOKUP($D1055,DMKH!$A$6:$D$20000,3,0))</f>
        <v/>
      </c>
      <c r="G1055" s="205" t="str">
        <f>IF($D1055="","",VLOOKUP($D1055,DMKH!$A$6:$D$20000,4,0))</f>
        <v/>
      </c>
      <c r="H1055" s="308"/>
      <c r="I1055" s="308"/>
      <c r="J1055" s="214"/>
      <c r="K1055" s="205" t="str">
        <f>IF($J1055="","",VLOOKUP($J1055,'Tong hop'!$B$10:$P$19999,2,0))</f>
        <v/>
      </c>
      <c r="L1055" s="208" t="str">
        <f>IF($J1055="","",VLOOKUP($J1055,'Tong hop'!$B$10:$P$19999,3,0))</f>
        <v/>
      </c>
      <c r="M1055" s="309"/>
      <c r="N1055" s="210">
        <f t="shared" si="2"/>
        <v>0</v>
      </c>
      <c r="O1055" s="211"/>
      <c r="P1055" s="212" t="str">
        <f>IF($J1055="","",VLOOKUP($J1055,'Tong hop'!$B$10:$L$19999,10,0))</f>
        <v/>
      </c>
      <c r="Q1055" s="213" t="str">
        <f>IF($J1055="","",VLOOKUP($J1055,'Tong hop'!$B$10:$L$19999,11,0))</f>
        <v/>
      </c>
      <c r="R1055" s="214"/>
      <c r="S1055" s="214"/>
      <c r="T1055" s="214"/>
      <c r="U1055" s="214"/>
      <c r="V1055" s="214"/>
      <c r="W1055" s="214"/>
      <c r="X1055" s="214"/>
      <c r="Y1055" s="214"/>
      <c r="Z1055" s="214"/>
    </row>
    <row r="1056" ht="18.75" customHeight="1">
      <c r="A1056" s="214"/>
      <c r="B1056" s="306"/>
      <c r="C1056" s="307"/>
      <c r="D1056" s="307"/>
      <c r="E1056" s="205" t="str">
        <f>IF($D1056="","",VLOOKUP($D1056,DMKH!$A$6:$D$20000,2,0))</f>
        <v/>
      </c>
      <c r="F1056" s="205" t="str">
        <f>IF($D1056="","",VLOOKUP($D1056,DMKH!$A$6:$D$20000,3,0))</f>
        <v/>
      </c>
      <c r="G1056" s="205" t="str">
        <f>IF($D1056="","",VLOOKUP($D1056,DMKH!$A$6:$D$20000,4,0))</f>
        <v/>
      </c>
      <c r="H1056" s="308"/>
      <c r="I1056" s="308"/>
      <c r="J1056" s="214"/>
      <c r="K1056" s="205" t="str">
        <f>IF($J1056="","",VLOOKUP($J1056,'Tong hop'!$B$10:$P$19999,2,0))</f>
        <v/>
      </c>
      <c r="L1056" s="208" t="str">
        <f>IF($J1056="","",VLOOKUP($J1056,'Tong hop'!$B$10:$P$19999,3,0))</f>
        <v/>
      </c>
      <c r="M1056" s="309"/>
      <c r="N1056" s="210">
        <f t="shared" si="2"/>
        <v>0</v>
      </c>
      <c r="O1056" s="211"/>
      <c r="P1056" s="212" t="str">
        <f>IF($J1056="","",VLOOKUP($J1056,'Tong hop'!$B$10:$L$19999,10,0))</f>
        <v/>
      </c>
      <c r="Q1056" s="213" t="str">
        <f>IF($J1056="","",VLOOKUP($J1056,'Tong hop'!$B$10:$L$19999,11,0))</f>
        <v/>
      </c>
      <c r="R1056" s="214"/>
      <c r="S1056" s="214"/>
      <c r="T1056" s="214"/>
      <c r="U1056" s="214"/>
      <c r="V1056" s="214"/>
      <c r="W1056" s="214"/>
      <c r="X1056" s="214"/>
      <c r="Y1056" s="214"/>
      <c r="Z1056" s="214"/>
    </row>
    <row r="1057" ht="18.75" customHeight="1">
      <c r="A1057" s="214"/>
      <c r="B1057" s="306"/>
      <c r="C1057" s="307"/>
      <c r="D1057" s="307"/>
      <c r="E1057" s="205" t="str">
        <f>IF($D1057="","",VLOOKUP($D1057,DMKH!$A$6:$D$20000,2,0))</f>
        <v/>
      </c>
      <c r="F1057" s="205" t="str">
        <f>IF($D1057="","",VLOOKUP($D1057,DMKH!$A$6:$D$20000,3,0))</f>
        <v/>
      </c>
      <c r="G1057" s="205" t="str">
        <f>IF($D1057="","",VLOOKUP($D1057,DMKH!$A$6:$D$20000,4,0))</f>
        <v/>
      </c>
      <c r="H1057" s="308"/>
      <c r="I1057" s="308"/>
      <c r="J1057" s="214"/>
      <c r="K1057" s="205" t="str">
        <f>IF($J1057="","",VLOOKUP($J1057,'Tong hop'!$B$10:$P$19999,2,0))</f>
        <v/>
      </c>
      <c r="L1057" s="208" t="str">
        <f>IF($J1057="","",VLOOKUP($J1057,'Tong hop'!$B$10:$P$19999,3,0))</f>
        <v/>
      </c>
      <c r="M1057" s="309"/>
      <c r="N1057" s="210">
        <f t="shared" si="2"/>
        <v>0</v>
      </c>
      <c r="O1057" s="211"/>
      <c r="P1057" s="212" t="str">
        <f>IF($J1057="","",VLOOKUP($J1057,'Tong hop'!$B$10:$L$19999,10,0))</f>
        <v/>
      </c>
      <c r="Q1057" s="213" t="str">
        <f>IF($J1057="","",VLOOKUP($J1057,'Tong hop'!$B$10:$L$19999,11,0))</f>
        <v/>
      </c>
      <c r="R1057" s="214"/>
      <c r="S1057" s="214"/>
      <c r="T1057" s="214"/>
      <c r="U1057" s="214"/>
      <c r="V1057" s="214"/>
      <c r="W1057" s="214"/>
      <c r="X1057" s="214"/>
      <c r="Y1057" s="214"/>
      <c r="Z1057" s="214"/>
    </row>
    <row r="1058" ht="18.75" customHeight="1">
      <c r="A1058" s="214"/>
      <c r="B1058" s="306"/>
      <c r="C1058" s="307"/>
      <c r="D1058" s="307"/>
      <c r="E1058" s="205" t="str">
        <f>IF($D1058="","",VLOOKUP($D1058,DMKH!$A$6:$D$20000,2,0))</f>
        <v/>
      </c>
      <c r="F1058" s="205" t="str">
        <f>IF($D1058="","",VLOOKUP($D1058,DMKH!$A$6:$D$20000,3,0))</f>
        <v/>
      </c>
      <c r="G1058" s="205" t="str">
        <f>IF($D1058="","",VLOOKUP($D1058,DMKH!$A$6:$D$20000,4,0))</f>
        <v/>
      </c>
      <c r="H1058" s="308"/>
      <c r="I1058" s="308"/>
      <c r="J1058" s="214"/>
      <c r="K1058" s="205" t="str">
        <f>IF($J1058="","",VLOOKUP($J1058,'Tong hop'!$B$10:$P$19999,2,0))</f>
        <v/>
      </c>
      <c r="L1058" s="208" t="str">
        <f>IF($J1058="","",VLOOKUP($J1058,'Tong hop'!$B$10:$P$19999,3,0))</f>
        <v/>
      </c>
      <c r="M1058" s="309"/>
      <c r="N1058" s="210">
        <f t="shared" si="2"/>
        <v>0</v>
      </c>
      <c r="O1058" s="211"/>
      <c r="P1058" s="212" t="str">
        <f>IF($J1058="","",VLOOKUP($J1058,'Tong hop'!$B$10:$L$19999,10,0))</f>
        <v/>
      </c>
      <c r="Q1058" s="213" t="str">
        <f>IF($J1058="","",VLOOKUP($J1058,'Tong hop'!$B$10:$L$19999,11,0))</f>
        <v/>
      </c>
      <c r="R1058" s="214"/>
      <c r="S1058" s="214"/>
      <c r="T1058" s="214"/>
      <c r="U1058" s="214"/>
      <c r="V1058" s="214"/>
      <c r="W1058" s="214"/>
      <c r="X1058" s="214"/>
      <c r="Y1058" s="214"/>
      <c r="Z1058" s="214"/>
    </row>
    <row r="1059" ht="18.75" customHeight="1">
      <c r="A1059" s="214"/>
      <c r="B1059" s="306"/>
      <c r="C1059" s="307"/>
      <c r="D1059" s="307"/>
      <c r="E1059" s="205" t="str">
        <f>IF($D1059="","",VLOOKUP($D1059,DMKH!$A$6:$D$20000,2,0))</f>
        <v/>
      </c>
      <c r="F1059" s="205" t="str">
        <f>IF($D1059="","",VLOOKUP($D1059,DMKH!$A$6:$D$20000,3,0))</f>
        <v/>
      </c>
      <c r="G1059" s="205" t="str">
        <f>IF($D1059="","",VLOOKUP($D1059,DMKH!$A$6:$D$20000,4,0))</f>
        <v/>
      </c>
      <c r="H1059" s="308"/>
      <c r="I1059" s="308"/>
      <c r="J1059" s="214"/>
      <c r="K1059" s="205" t="str">
        <f>IF($J1059="","",VLOOKUP($J1059,'Tong hop'!$B$10:$P$19999,2,0))</f>
        <v/>
      </c>
      <c r="L1059" s="208" t="str">
        <f>IF($J1059="","",VLOOKUP($J1059,'Tong hop'!$B$10:$P$19999,3,0))</f>
        <v/>
      </c>
      <c r="M1059" s="309"/>
      <c r="N1059" s="210">
        <f t="shared" si="2"/>
        <v>0</v>
      </c>
      <c r="O1059" s="211"/>
      <c r="P1059" s="212" t="str">
        <f>IF($J1059="","",VLOOKUP($J1059,'Tong hop'!$B$10:$L$19999,10,0))</f>
        <v/>
      </c>
      <c r="Q1059" s="213" t="str">
        <f>IF($J1059="","",VLOOKUP($J1059,'Tong hop'!$B$10:$L$19999,11,0))</f>
        <v/>
      </c>
      <c r="R1059" s="214"/>
      <c r="S1059" s="214"/>
      <c r="T1059" s="214"/>
      <c r="U1059" s="214"/>
      <c r="V1059" s="214"/>
      <c r="W1059" s="214"/>
      <c r="X1059" s="214"/>
      <c r="Y1059" s="214"/>
      <c r="Z1059" s="214"/>
    </row>
    <row r="1060" ht="18.75" customHeight="1">
      <c r="A1060" s="214"/>
      <c r="B1060" s="306"/>
      <c r="C1060" s="307"/>
      <c r="D1060" s="307"/>
      <c r="E1060" s="205" t="str">
        <f>IF($D1060="","",VLOOKUP($D1060,DMKH!$A$6:$D$20000,2,0))</f>
        <v/>
      </c>
      <c r="F1060" s="205" t="str">
        <f>IF($D1060="","",VLOOKUP($D1060,DMKH!$A$6:$D$20000,3,0))</f>
        <v/>
      </c>
      <c r="G1060" s="205" t="str">
        <f>IF($D1060="","",VLOOKUP($D1060,DMKH!$A$6:$D$20000,4,0))</f>
        <v/>
      </c>
      <c r="H1060" s="308"/>
      <c r="I1060" s="308"/>
      <c r="J1060" s="214"/>
      <c r="K1060" s="205" t="str">
        <f>IF($J1060="","",VLOOKUP($J1060,'Tong hop'!$B$10:$P$19999,2,0))</f>
        <v/>
      </c>
      <c r="L1060" s="208" t="str">
        <f>IF($J1060="","",VLOOKUP($J1060,'Tong hop'!$B$10:$P$19999,3,0))</f>
        <v/>
      </c>
      <c r="M1060" s="309"/>
      <c r="N1060" s="210">
        <f t="shared" si="2"/>
        <v>0</v>
      </c>
      <c r="O1060" s="211"/>
      <c r="P1060" s="212" t="str">
        <f>IF($J1060="","",VLOOKUP($J1060,'Tong hop'!$B$10:$L$19999,10,0))</f>
        <v/>
      </c>
      <c r="Q1060" s="213" t="str">
        <f>IF($J1060="","",VLOOKUP($J1060,'Tong hop'!$B$10:$L$19999,11,0))</f>
        <v/>
      </c>
      <c r="R1060" s="214"/>
      <c r="S1060" s="214"/>
      <c r="T1060" s="214"/>
      <c r="U1060" s="214"/>
      <c r="V1060" s="214"/>
      <c r="W1060" s="214"/>
      <c r="X1060" s="214"/>
      <c r="Y1060" s="214"/>
      <c r="Z1060" s="214"/>
    </row>
    <row r="1061" ht="18.75" customHeight="1">
      <c r="A1061" s="214"/>
      <c r="B1061" s="306"/>
      <c r="C1061" s="307"/>
      <c r="D1061" s="307"/>
      <c r="E1061" s="205" t="str">
        <f>IF($D1061="","",VLOOKUP($D1061,DMKH!$A$6:$D$20000,2,0))</f>
        <v/>
      </c>
      <c r="F1061" s="205" t="str">
        <f>IF($D1061="","",VLOOKUP($D1061,DMKH!$A$6:$D$20000,3,0))</f>
        <v/>
      </c>
      <c r="G1061" s="205" t="str">
        <f>IF($D1061="","",VLOOKUP($D1061,DMKH!$A$6:$D$20000,4,0))</f>
        <v/>
      </c>
      <c r="H1061" s="308"/>
      <c r="I1061" s="308"/>
      <c r="J1061" s="214"/>
      <c r="K1061" s="205" t="str">
        <f>IF($J1061="","",VLOOKUP($J1061,'Tong hop'!$B$10:$P$19999,2,0))</f>
        <v/>
      </c>
      <c r="L1061" s="208" t="str">
        <f>IF($J1061="","",VLOOKUP($J1061,'Tong hop'!$B$10:$P$19999,3,0))</f>
        <v/>
      </c>
      <c r="M1061" s="309"/>
      <c r="N1061" s="210">
        <f t="shared" si="2"/>
        <v>0</v>
      </c>
      <c r="O1061" s="211"/>
      <c r="P1061" s="212" t="str">
        <f>IF($J1061="","",VLOOKUP($J1061,'Tong hop'!$B$10:$L$19999,10,0))</f>
        <v/>
      </c>
      <c r="Q1061" s="213" t="str">
        <f>IF($J1061="","",VLOOKUP($J1061,'Tong hop'!$B$10:$L$19999,11,0))</f>
        <v/>
      </c>
      <c r="R1061" s="214"/>
      <c r="S1061" s="214"/>
      <c r="T1061" s="214"/>
      <c r="U1061" s="214"/>
      <c r="V1061" s="214"/>
      <c r="W1061" s="214"/>
      <c r="X1061" s="214"/>
      <c r="Y1061" s="214"/>
      <c r="Z1061" s="214"/>
    </row>
    <row r="1062" ht="18.75" customHeight="1">
      <c r="A1062" s="214"/>
      <c r="B1062" s="306"/>
      <c r="C1062" s="307"/>
      <c r="D1062" s="307"/>
      <c r="E1062" s="205" t="str">
        <f>IF($D1062="","",VLOOKUP($D1062,DMKH!$A$6:$D$20000,2,0))</f>
        <v/>
      </c>
      <c r="F1062" s="205" t="str">
        <f>IF($D1062="","",VLOOKUP($D1062,DMKH!$A$6:$D$20000,3,0))</f>
        <v/>
      </c>
      <c r="G1062" s="205" t="str">
        <f>IF($D1062="","",VLOOKUP($D1062,DMKH!$A$6:$D$20000,4,0))</f>
        <v/>
      </c>
      <c r="H1062" s="308"/>
      <c r="I1062" s="308"/>
      <c r="J1062" s="214"/>
      <c r="K1062" s="205" t="str">
        <f>IF($J1062="","",VLOOKUP($J1062,'Tong hop'!$B$10:$P$19999,2,0))</f>
        <v/>
      </c>
      <c r="L1062" s="208" t="str">
        <f>IF($J1062="","",VLOOKUP($J1062,'Tong hop'!$B$10:$P$19999,3,0))</f>
        <v/>
      </c>
      <c r="M1062" s="309"/>
      <c r="N1062" s="210">
        <f t="shared" si="2"/>
        <v>0</v>
      </c>
      <c r="O1062" s="211"/>
      <c r="P1062" s="212" t="str">
        <f>IF($J1062="","",VLOOKUP($J1062,'Tong hop'!$B$10:$L$19999,10,0))</f>
        <v/>
      </c>
      <c r="Q1062" s="213" t="str">
        <f>IF($J1062="","",VLOOKUP($J1062,'Tong hop'!$B$10:$L$19999,11,0))</f>
        <v/>
      </c>
      <c r="R1062" s="214"/>
      <c r="S1062" s="214"/>
      <c r="T1062" s="214"/>
      <c r="U1062" s="214"/>
      <c r="V1062" s="214"/>
      <c r="W1062" s="214"/>
      <c r="X1062" s="214"/>
      <c r="Y1062" s="214"/>
      <c r="Z1062" s="214"/>
    </row>
    <row r="1063" ht="18.75" customHeight="1">
      <c r="A1063" s="214"/>
      <c r="B1063" s="306"/>
      <c r="C1063" s="307"/>
      <c r="D1063" s="307"/>
      <c r="E1063" s="205" t="str">
        <f>IF($D1063="","",VLOOKUP($D1063,DMKH!$A$6:$D$20000,2,0))</f>
        <v/>
      </c>
      <c r="F1063" s="205" t="str">
        <f>IF($D1063="","",VLOOKUP($D1063,DMKH!$A$6:$D$20000,3,0))</f>
        <v/>
      </c>
      <c r="G1063" s="205" t="str">
        <f>IF($D1063="","",VLOOKUP($D1063,DMKH!$A$6:$D$20000,4,0))</f>
        <v/>
      </c>
      <c r="H1063" s="308"/>
      <c r="I1063" s="308"/>
      <c r="J1063" s="214"/>
      <c r="K1063" s="205" t="str">
        <f>IF($J1063="","",VLOOKUP($J1063,'Tong hop'!$B$10:$P$19999,2,0))</f>
        <v/>
      </c>
      <c r="L1063" s="208" t="str">
        <f>IF($J1063="","",VLOOKUP($J1063,'Tong hop'!$B$10:$P$19999,3,0))</f>
        <v/>
      </c>
      <c r="M1063" s="309"/>
      <c r="N1063" s="210">
        <f t="shared" si="2"/>
        <v>0</v>
      </c>
      <c r="O1063" s="211"/>
      <c r="P1063" s="212" t="str">
        <f>IF($J1063="","",VLOOKUP($J1063,'Tong hop'!$B$10:$L$19999,10,0))</f>
        <v/>
      </c>
      <c r="Q1063" s="213" t="str">
        <f>IF($J1063="","",VLOOKUP($J1063,'Tong hop'!$B$10:$L$19999,11,0))</f>
        <v/>
      </c>
      <c r="R1063" s="214"/>
      <c r="S1063" s="214"/>
      <c r="T1063" s="214"/>
      <c r="U1063" s="214"/>
      <c r="V1063" s="214"/>
      <c r="W1063" s="214"/>
      <c r="X1063" s="214"/>
      <c r="Y1063" s="214"/>
      <c r="Z1063" s="214"/>
    </row>
    <row r="1064" ht="18.75" customHeight="1">
      <c r="A1064" s="214"/>
      <c r="B1064" s="306"/>
      <c r="C1064" s="307"/>
      <c r="D1064" s="307"/>
      <c r="E1064" s="205" t="str">
        <f>IF($D1064="","",VLOOKUP($D1064,DMKH!$A$6:$D$20000,2,0))</f>
        <v/>
      </c>
      <c r="F1064" s="205" t="str">
        <f>IF($D1064="","",VLOOKUP($D1064,DMKH!$A$6:$D$20000,3,0))</f>
        <v/>
      </c>
      <c r="G1064" s="205" t="str">
        <f>IF($D1064="","",VLOOKUP($D1064,DMKH!$A$6:$D$20000,4,0))</f>
        <v/>
      </c>
      <c r="H1064" s="308"/>
      <c r="I1064" s="308"/>
      <c r="J1064" s="214"/>
      <c r="K1064" s="205" t="str">
        <f>IF($J1064="","",VLOOKUP($J1064,'Tong hop'!$B$10:$P$19999,2,0))</f>
        <v/>
      </c>
      <c r="L1064" s="208" t="str">
        <f>IF($J1064="","",VLOOKUP($J1064,'Tong hop'!$B$10:$P$19999,3,0))</f>
        <v/>
      </c>
      <c r="M1064" s="309"/>
      <c r="N1064" s="210">
        <f t="shared" si="2"/>
        <v>0</v>
      </c>
      <c r="O1064" s="211"/>
      <c r="P1064" s="212" t="str">
        <f>IF($J1064="","",VLOOKUP($J1064,'Tong hop'!$B$10:$L$19999,10,0))</f>
        <v/>
      </c>
      <c r="Q1064" s="213" t="str">
        <f>IF($J1064="","",VLOOKUP($J1064,'Tong hop'!$B$10:$L$19999,11,0))</f>
        <v/>
      </c>
      <c r="R1064" s="214"/>
      <c r="S1064" s="214"/>
      <c r="T1064" s="214"/>
      <c r="U1064" s="214"/>
      <c r="V1064" s="214"/>
      <c r="W1064" s="214"/>
      <c r="X1064" s="214"/>
      <c r="Y1064" s="214"/>
      <c r="Z1064" s="214"/>
    </row>
    <row r="1065" ht="18.75" customHeight="1">
      <c r="A1065" s="214"/>
      <c r="B1065" s="306"/>
      <c r="C1065" s="307"/>
      <c r="D1065" s="307"/>
      <c r="E1065" s="205" t="str">
        <f>IF($D1065="","",VLOOKUP($D1065,DMKH!$A$6:$D$20000,2,0))</f>
        <v/>
      </c>
      <c r="F1065" s="205" t="str">
        <f>IF($D1065="","",VLOOKUP($D1065,DMKH!$A$6:$D$20000,3,0))</f>
        <v/>
      </c>
      <c r="G1065" s="205" t="str">
        <f>IF($D1065="","",VLOOKUP($D1065,DMKH!$A$6:$D$20000,4,0))</f>
        <v/>
      </c>
      <c r="H1065" s="308"/>
      <c r="I1065" s="308"/>
      <c r="J1065" s="214"/>
      <c r="K1065" s="205" t="str">
        <f>IF($J1065="","",VLOOKUP($J1065,'Tong hop'!$B$10:$P$19999,2,0))</f>
        <v/>
      </c>
      <c r="L1065" s="208" t="str">
        <f>IF($J1065="","",VLOOKUP($J1065,'Tong hop'!$B$10:$P$19999,3,0))</f>
        <v/>
      </c>
      <c r="M1065" s="309"/>
      <c r="N1065" s="210">
        <f t="shared" si="2"/>
        <v>0</v>
      </c>
      <c r="O1065" s="211"/>
      <c r="P1065" s="212" t="str">
        <f>IF($J1065="","",VLOOKUP($J1065,'Tong hop'!$B$10:$L$19999,10,0))</f>
        <v/>
      </c>
      <c r="Q1065" s="213" t="str">
        <f>IF($J1065="","",VLOOKUP($J1065,'Tong hop'!$B$10:$L$19999,11,0))</f>
        <v/>
      </c>
      <c r="R1065" s="214"/>
      <c r="S1065" s="214"/>
      <c r="T1065" s="214"/>
      <c r="U1065" s="214"/>
      <c r="V1065" s="214"/>
      <c r="W1065" s="214"/>
      <c r="X1065" s="214"/>
      <c r="Y1065" s="214"/>
      <c r="Z1065" s="214"/>
    </row>
    <row r="1066" ht="18.75" customHeight="1">
      <c r="A1066" s="214"/>
      <c r="B1066" s="306"/>
      <c r="C1066" s="307"/>
      <c r="D1066" s="307"/>
      <c r="E1066" s="205" t="str">
        <f>IF($D1066="","",VLOOKUP($D1066,DMKH!$A$6:$D$20000,2,0))</f>
        <v/>
      </c>
      <c r="F1066" s="205" t="str">
        <f>IF($D1066="","",VLOOKUP($D1066,DMKH!$A$6:$D$20000,3,0))</f>
        <v/>
      </c>
      <c r="G1066" s="205" t="str">
        <f>IF($D1066="","",VLOOKUP($D1066,DMKH!$A$6:$D$20000,4,0))</f>
        <v/>
      </c>
      <c r="H1066" s="308"/>
      <c r="I1066" s="308"/>
      <c r="J1066" s="214"/>
      <c r="K1066" s="205" t="str">
        <f>IF($J1066="","",VLOOKUP($J1066,'Tong hop'!$B$10:$P$19999,2,0))</f>
        <v/>
      </c>
      <c r="L1066" s="208" t="str">
        <f>IF($J1066="","",VLOOKUP($J1066,'Tong hop'!$B$10:$P$19999,3,0))</f>
        <v/>
      </c>
      <c r="M1066" s="309"/>
      <c r="N1066" s="210">
        <f t="shared" si="2"/>
        <v>0</v>
      </c>
      <c r="O1066" s="211"/>
      <c r="P1066" s="212" t="str">
        <f>IF($J1066="","",VLOOKUP($J1066,'Tong hop'!$B$10:$L$19999,10,0))</f>
        <v/>
      </c>
      <c r="Q1066" s="213" t="str">
        <f>IF($J1066="","",VLOOKUP($J1066,'Tong hop'!$B$10:$L$19999,11,0))</f>
        <v/>
      </c>
      <c r="R1066" s="214"/>
      <c r="S1066" s="214"/>
      <c r="T1066" s="214"/>
      <c r="U1066" s="214"/>
      <c r="V1066" s="214"/>
      <c r="W1066" s="214"/>
      <c r="X1066" s="214"/>
      <c r="Y1066" s="214"/>
      <c r="Z1066" s="214"/>
    </row>
    <row r="1067" ht="18.75" customHeight="1">
      <c r="A1067" s="214"/>
      <c r="B1067" s="306"/>
      <c r="C1067" s="307"/>
      <c r="D1067" s="307"/>
      <c r="E1067" s="205" t="str">
        <f>IF($D1067="","",VLOOKUP($D1067,DMKH!$A$6:$D$20000,2,0))</f>
        <v/>
      </c>
      <c r="F1067" s="205" t="str">
        <f>IF($D1067="","",VLOOKUP($D1067,DMKH!$A$6:$D$20000,3,0))</f>
        <v/>
      </c>
      <c r="G1067" s="205" t="str">
        <f>IF($D1067="","",VLOOKUP($D1067,DMKH!$A$6:$D$20000,4,0))</f>
        <v/>
      </c>
      <c r="H1067" s="308"/>
      <c r="I1067" s="308"/>
      <c r="J1067" s="214"/>
      <c r="K1067" s="205" t="str">
        <f>IF($J1067="","",VLOOKUP($J1067,'Tong hop'!$B$10:$P$19999,2,0))</f>
        <v/>
      </c>
      <c r="L1067" s="208" t="str">
        <f>IF($J1067="","",VLOOKUP($J1067,'Tong hop'!$B$10:$P$19999,3,0))</f>
        <v/>
      </c>
      <c r="M1067" s="309"/>
      <c r="N1067" s="210">
        <f t="shared" si="2"/>
        <v>0</v>
      </c>
      <c r="O1067" s="211"/>
      <c r="P1067" s="212" t="str">
        <f>IF($J1067="","",VLOOKUP($J1067,'Tong hop'!$B$10:$L$19999,10,0))</f>
        <v/>
      </c>
      <c r="Q1067" s="213" t="str">
        <f>IF($J1067="","",VLOOKUP($J1067,'Tong hop'!$B$10:$L$19999,11,0))</f>
        <v/>
      </c>
      <c r="R1067" s="214"/>
      <c r="S1067" s="214"/>
      <c r="T1067" s="214"/>
      <c r="U1067" s="214"/>
      <c r="V1067" s="214"/>
      <c r="W1067" s="214"/>
      <c r="X1067" s="214"/>
      <c r="Y1067" s="214"/>
      <c r="Z1067" s="214"/>
    </row>
    <row r="1068" ht="18.75" customHeight="1">
      <c r="A1068" s="214"/>
      <c r="B1068" s="306"/>
      <c r="C1068" s="307"/>
      <c r="D1068" s="307"/>
      <c r="E1068" s="205" t="str">
        <f>IF($D1068="","",VLOOKUP($D1068,DMKH!$A$6:$D$20000,2,0))</f>
        <v/>
      </c>
      <c r="F1068" s="205" t="str">
        <f>IF($D1068="","",VLOOKUP($D1068,DMKH!$A$6:$D$20000,3,0))</f>
        <v/>
      </c>
      <c r="G1068" s="205" t="str">
        <f>IF($D1068="","",VLOOKUP($D1068,DMKH!$A$6:$D$20000,4,0))</f>
        <v/>
      </c>
      <c r="H1068" s="308"/>
      <c r="I1068" s="308"/>
      <c r="J1068" s="214"/>
      <c r="K1068" s="205" t="str">
        <f>IF($J1068="","",VLOOKUP($J1068,'Tong hop'!$B$10:$P$19999,2,0))</f>
        <v/>
      </c>
      <c r="L1068" s="208" t="str">
        <f>IF($J1068="","",VLOOKUP($J1068,'Tong hop'!$B$10:$P$19999,3,0))</f>
        <v/>
      </c>
      <c r="M1068" s="309"/>
      <c r="N1068" s="210">
        <f t="shared" si="2"/>
        <v>0</v>
      </c>
      <c r="O1068" s="211"/>
      <c r="P1068" s="212" t="str">
        <f>IF($J1068="","",VLOOKUP($J1068,'Tong hop'!$B$10:$L$19999,10,0))</f>
        <v/>
      </c>
      <c r="Q1068" s="213" t="str">
        <f>IF($J1068="","",VLOOKUP($J1068,'Tong hop'!$B$10:$L$19999,11,0))</f>
        <v/>
      </c>
      <c r="R1068" s="214"/>
      <c r="S1068" s="214"/>
      <c r="T1068" s="214"/>
      <c r="U1068" s="214"/>
      <c r="V1068" s="214"/>
      <c r="W1068" s="214"/>
      <c r="X1068" s="214"/>
      <c r="Y1068" s="214"/>
      <c r="Z1068" s="214"/>
    </row>
    <row r="1069" ht="18.75" customHeight="1">
      <c r="A1069" s="214"/>
      <c r="B1069" s="306"/>
      <c r="C1069" s="307"/>
      <c r="D1069" s="307"/>
      <c r="E1069" s="205" t="str">
        <f>IF($D1069="","",VLOOKUP($D1069,DMKH!$A$6:$D$20000,2,0))</f>
        <v/>
      </c>
      <c r="F1069" s="205" t="str">
        <f>IF($D1069="","",VLOOKUP($D1069,DMKH!$A$6:$D$20000,3,0))</f>
        <v/>
      </c>
      <c r="G1069" s="205" t="str">
        <f>IF($D1069="","",VLOOKUP($D1069,DMKH!$A$6:$D$20000,4,0))</f>
        <v/>
      </c>
      <c r="H1069" s="308"/>
      <c r="I1069" s="308"/>
      <c r="J1069" s="214"/>
      <c r="K1069" s="205" t="str">
        <f>IF($J1069="","",VLOOKUP($J1069,'Tong hop'!$B$10:$P$19999,2,0))</f>
        <v/>
      </c>
      <c r="L1069" s="208" t="str">
        <f>IF($J1069="","",VLOOKUP($J1069,'Tong hop'!$B$10:$P$19999,3,0))</f>
        <v/>
      </c>
      <c r="M1069" s="309"/>
      <c r="N1069" s="210">
        <f t="shared" si="2"/>
        <v>0</v>
      </c>
      <c r="O1069" s="211"/>
      <c r="P1069" s="212" t="str">
        <f>IF($J1069="","",VLOOKUP($J1069,'Tong hop'!$B$10:$L$19999,10,0))</f>
        <v/>
      </c>
      <c r="Q1069" s="213" t="str">
        <f>IF($J1069="","",VLOOKUP($J1069,'Tong hop'!$B$10:$L$19999,11,0))</f>
        <v/>
      </c>
      <c r="R1069" s="214"/>
      <c r="S1069" s="214"/>
      <c r="T1069" s="214"/>
      <c r="U1069" s="214"/>
      <c r="V1069" s="214"/>
      <c r="W1069" s="214"/>
      <c r="X1069" s="214"/>
      <c r="Y1069" s="214"/>
      <c r="Z1069" s="214"/>
    </row>
    <row r="1070" ht="18.75" customHeight="1">
      <c r="A1070" s="214"/>
      <c r="B1070" s="306"/>
      <c r="C1070" s="307"/>
      <c r="D1070" s="307"/>
      <c r="E1070" s="205" t="str">
        <f>IF($D1070="","",VLOOKUP($D1070,DMKH!$A$6:$D$20000,2,0))</f>
        <v/>
      </c>
      <c r="F1070" s="205" t="str">
        <f>IF($D1070="","",VLOOKUP($D1070,DMKH!$A$6:$D$20000,3,0))</f>
        <v/>
      </c>
      <c r="G1070" s="205" t="str">
        <f>IF($D1070="","",VLOOKUP($D1070,DMKH!$A$6:$D$20000,4,0))</f>
        <v/>
      </c>
      <c r="H1070" s="308"/>
      <c r="I1070" s="308"/>
      <c r="J1070" s="214"/>
      <c r="K1070" s="205" t="str">
        <f>IF($J1070="","",VLOOKUP($J1070,'Tong hop'!$B$10:$P$19999,2,0))</f>
        <v/>
      </c>
      <c r="L1070" s="208" t="str">
        <f>IF($J1070="","",VLOOKUP($J1070,'Tong hop'!$B$10:$P$19999,3,0))</f>
        <v/>
      </c>
      <c r="M1070" s="309"/>
      <c r="N1070" s="210">
        <f t="shared" si="2"/>
        <v>0</v>
      </c>
      <c r="O1070" s="211"/>
      <c r="P1070" s="212" t="str">
        <f>IF($J1070="","",VLOOKUP($J1070,'Tong hop'!$B$10:$L$19999,10,0))</f>
        <v/>
      </c>
      <c r="Q1070" s="213" t="str">
        <f>IF($J1070="","",VLOOKUP($J1070,'Tong hop'!$B$10:$L$19999,11,0))</f>
        <v/>
      </c>
      <c r="R1070" s="214"/>
      <c r="S1070" s="214"/>
      <c r="T1070" s="214"/>
      <c r="U1070" s="214"/>
      <c r="V1070" s="214"/>
      <c r="W1070" s="214"/>
      <c r="X1070" s="214"/>
      <c r="Y1070" s="214"/>
      <c r="Z1070" s="214"/>
    </row>
    <row r="1071" ht="18.75" customHeight="1">
      <c r="A1071" s="214"/>
      <c r="B1071" s="306"/>
      <c r="C1071" s="307"/>
      <c r="D1071" s="307"/>
      <c r="E1071" s="205" t="str">
        <f>IF($D1071="","",VLOOKUP($D1071,DMKH!$A$6:$D$20000,2,0))</f>
        <v/>
      </c>
      <c r="F1071" s="205" t="str">
        <f>IF($D1071="","",VLOOKUP($D1071,DMKH!$A$6:$D$20000,3,0))</f>
        <v/>
      </c>
      <c r="G1071" s="205" t="str">
        <f>IF($D1071="","",VLOOKUP($D1071,DMKH!$A$6:$D$20000,4,0))</f>
        <v/>
      </c>
      <c r="H1071" s="308"/>
      <c r="I1071" s="308"/>
      <c r="J1071" s="214"/>
      <c r="K1071" s="205" t="str">
        <f>IF($J1071="","",VLOOKUP($J1071,'Tong hop'!$B$10:$P$19999,2,0))</f>
        <v/>
      </c>
      <c r="L1071" s="208" t="str">
        <f>IF($J1071="","",VLOOKUP($J1071,'Tong hop'!$B$10:$P$19999,3,0))</f>
        <v/>
      </c>
      <c r="M1071" s="309"/>
      <c r="N1071" s="210">
        <f t="shared" si="2"/>
        <v>0</v>
      </c>
      <c r="O1071" s="211"/>
      <c r="P1071" s="212" t="str">
        <f>IF($J1071="","",VLOOKUP($J1071,'Tong hop'!$B$10:$L$19999,10,0))</f>
        <v/>
      </c>
      <c r="Q1071" s="213" t="str">
        <f>IF($J1071="","",VLOOKUP($J1071,'Tong hop'!$B$10:$L$19999,11,0))</f>
        <v/>
      </c>
      <c r="R1071" s="214"/>
      <c r="S1071" s="214"/>
      <c r="T1071" s="214"/>
      <c r="U1071" s="214"/>
      <c r="V1071" s="214"/>
      <c r="W1071" s="214"/>
      <c r="X1071" s="214"/>
      <c r="Y1071" s="214"/>
      <c r="Z1071" s="214"/>
    </row>
    <row r="1072" ht="18.75" customHeight="1">
      <c r="A1072" s="214"/>
      <c r="B1072" s="306"/>
      <c r="C1072" s="307"/>
      <c r="D1072" s="307"/>
      <c r="E1072" s="205" t="str">
        <f>IF($D1072="","",VLOOKUP($D1072,DMKH!$A$6:$D$20000,2,0))</f>
        <v/>
      </c>
      <c r="F1072" s="205" t="str">
        <f>IF($D1072="","",VLOOKUP($D1072,DMKH!$A$6:$D$20000,3,0))</f>
        <v/>
      </c>
      <c r="G1072" s="205" t="str">
        <f>IF($D1072="","",VLOOKUP($D1072,DMKH!$A$6:$D$20000,4,0))</f>
        <v/>
      </c>
      <c r="H1072" s="308"/>
      <c r="I1072" s="308"/>
      <c r="J1072" s="214"/>
      <c r="K1072" s="205" t="str">
        <f>IF($J1072="","",VLOOKUP($J1072,'Tong hop'!$B$10:$P$19999,2,0))</f>
        <v/>
      </c>
      <c r="L1072" s="208" t="str">
        <f>IF($J1072="","",VLOOKUP($J1072,'Tong hop'!$B$10:$P$19999,3,0))</f>
        <v/>
      </c>
      <c r="M1072" s="309"/>
      <c r="N1072" s="210">
        <f t="shared" si="2"/>
        <v>0</v>
      </c>
      <c r="O1072" s="211"/>
      <c r="P1072" s="212" t="str">
        <f>IF($J1072="","",VLOOKUP($J1072,'Tong hop'!$B$10:$L$19999,10,0))</f>
        <v/>
      </c>
      <c r="Q1072" s="213" t="str">
        <f>IF($J1072="","",VLOOKUP($J1072,'Tong hop'!$B$10:$L$19999,11,0))</f>
        <v/>
      </c>
      <c r="R1072" s="214"/>
      <c r="S1072" s="214"/>
      <c r="T1072" s="214"/>
      <c r="U1072" s="214"/>
      <c r="V1072" s="214"/>
      <c r="W1072" s="214"/>
      <c r="X1072" s="214"/>
      <c r="Y1072" s="214"/>
      <c r="Z1072" s="214"/>
    </row>
    <row r="1073" ht="18.75" customHeight="1">
      <c r="A1073" s="214"/>
      <c r="B1073" s="306"/>
      <c r="C1073" s="307"/>
      <c r="D1073" s="307"/>
      <c r="E1073" s="205" t="str">
        <f>IF($D1073="","",VLOOKUP($D1073,DMKH!$A$6:$D$20000,2,0))</f>
        <v/>
      </c>
      <c r="F1073" s="205" t="str">
        <f>IF($D1073="","",VLOOKUP($D1073,DMKH!$A$6:$D$20000,3,0))</f>
        <v/>
      </c>
      <c r="G1073" s="205" t="str">
        <f>IF($D1073="","",VLOOKUP($D1073,DMKH!$A$6:$D$20000,4,0))</f>
        <v/>
      </c>
      <c r="H1073" s="308"/>
      <c r="I1073" s="308"/>
      <c r="J1073" s="214"/>
      <c r="K1073" s="205" t="str">
        <f>IF($J1073="","",VLOOKUP($J1073,'Tong hop'!$B$10:$P$19999,2,0))</f>
        <v/>
      </c>
      <c r="L1073" s="208" t="str">
        <f>IF($J1073="","",VLOOKUP($J1073,'Tong hop'!$B$10:$P$19999,3,0))</f>
        <v/>
      </c>
      <c r="M1073" s="309"/>
      <c r="N1073" s="210">
        <f t="shared" si="2"/>
        <v>0</v>
      </c>
      <c r="O1073" s="211"/>
      <c r="P1073" s="212" t="str">
        <f>IF($J1073="","",VLOOKUP($J1073,'Tong hop'!$B$10:$L$19999,10,0))</f>
        <v/>
      </c>
      <c r="Q1073" s="213" t="str">
        <f>IF($J1073="","",VLOOKUP($J1073,'Tong hop'!$B$10:$L$19999,11,0))</f>
        <v/>
      </c>
      <c r="R1073" s="214"/>
      <c r="S1073" s="214"/>
      <c r="T1073" s="214"/>
      <c r="U1073" s="214"/>
      <c r="V1073" s="214"/>
      <c r="W1073" s="214"/>
      <c r="X1073" s="214"/>
      <c r="Y1073" s="214"/>
      <c r="Z1073" s="214"/>
    </row>
    <row r="1074" ht="18.75" customHeight="1">
      <c r="A1074" s="214"/>
      <c r="B1074" s="306"/>
      <c r="C1074" s="307"/>
      <c r="D1074" s="307"/>
      <c r="E1074" s="205" t="str">
        <f>IF($D1074="","",VLOOKUP($D1074,DMKH!$A$6:$D$20000,2,0))</f>
        <v/>
      </c>
      <c r="F1074" s="205" t="str">
        <f>IF($D1074="","",VLOOKUP($D1074,DMKH!$A$6:$D$20000,3,0))</f>
        <v/>
      </c>
      <c r="G1074" s="205" t="str">
        <f>IF($D1074="","",VLOOKUP($D1074,DMKH!$A$6:$D$20000,4,0))</f>
        <v/>
      </c>
      <c r="H1074" s="308"/>
      <c r="I1074" s="308"/>
      <c r="J1074" s="214"/>
      <c r="K1074" s="205" t="str">
        <f>IF($J1074="","",VLOOKUP($J1074,'Tong hop'!$B$10:$P$19999,2,0))</f>
        <v/>
      </c>
      <c r="L1074" s="208" t="str">
        <f>IF($J1074="","",VLOOKUP($J1074,'Tong hop'!$B$10:$P$19999,3,0))</f>
        <v/>
      </c>
      <c r="M1074" s="309"/>
      <c r="N1074" s="210">
        <f t="shared" si="2"/>
        <v>0</v>
      </c>
      <c r="O1074" s="211"/>
      <c r="P1074" s="212" t="str">
        <f>IF($J1074="","",VLOOKUP($J1074,'Tong hop'!$B$10:$L$19999,10,0))</f>
        <v/>
      </c>
      <c r="Q1074" s="213" t="str">
        <f>IF($J1074="","",VLOOKUP($J1074,'Tong hop'!$B$10:$L$19999,11,0))</f>
        <v/>
      </c>
      <c r="R1074" s="214"/>
      <c r="S1074" s="214"/>
      <c r="T1074" s="214"/>
      <c r="U1074" s="214"/>
      <c r="V1074" s="214"/>
      <c r="W1074" s="214"/>
      <c r="X1074" s="214"/>
      <c r="Y1074" s="214"/>
      <c r="Z1074" s="214"/>
    </row>
    <row r="1075" ht="18.75" customHeight="1">
      <c r="A1075" s="214"/>
      <c r="B1075" s="306"/>
      <c r="C1075" s="307"/>
      <c r="D1075" s="307"/>
      <c r="E1075" s="205" t="str">
        <f>IF($D1075="","",VLOOKUP($D1075,DMKH!$A$6:$D$20000,2,0))</f>
        <v/>
      </c>
      <c r="F1075" s="205" t="str">
        <f>IF($D1075="","",VLOOKUP($D1075,DMKH!$A$6:$D$20000,3,0))</f>
        <v/>
      </c>
      <c r="G1075" s="205" t="str">
        <f>IF($D1075="","",VLOOKUP($D1075,DMKH!$A$6:$D$20000,4,0))</f>
        <v/>
      </c>
      <c r="H1075" s="308"/>
      <c r="I1075" s="308"/>
      <c r="J1075" s="214"/>
      <c r="K1075" s="205" t="str">
        <f>IF($J1075="","",VLOOKUP($J1075,'Tong hop'!$B$10:$P$19999,2,0))</f>
        <v/>
      </c>
      <c r="L1075" s="208" t="str">
        <f>IF($J1075="","",VLOOKUP($J1075,'Tong hop'!$B$10:$P$19999,3,0))</f>
        <v/>
      </c>
      <c r="M1075" s="309"/>
      <c r="N1075" s="210">
        <f t="shared" si="2"/>
        <v>0</v>
      </c>
      <c r="O1075" s="211"/>
      <c r="P1075" s="212" t="str">
        <f>IF($J1075="","",VLOOKUP($J1075,'Tong hop'!$B$10:$L$19999,10,0))</f>
        <v/>
      </c>
      <c r="Q1075" s="213" t="str">
        <f>IF($J1075="","",VLOOKUP($J1075,'Tong hop'!$B$10:$L$19999,11,0))</f>
        <v/>
      </c>
      <c r="R1075" s="214"/>
      <c r="S1075" s="214"/>
      <c r="T1075" s="214"/>
      <c r="U1075" s="214"/>
      <c r="V1075" s="214"/>
      <c r="W1075" s="214"/>
      <c r="X1075" s="214"/>
      <c r="Y1075" s="214"/>
      <c r="Z1075" s="214"/>
    </row>
    <row r="1076" ht="18.75" customHeight="1">
      <c r="A1076" s="214"/>
      <c r="B1076" s="306"/>
      <c r="C1076" s="307"/>
      <c r="D1076" s="307"/>
      <c r="E1076" s="205" t="str">
        <f>IF($D1076="","",VLOOKUP($D1076,DMKH!$A$6:$D$20000,2,0))</f>
        <v/>
      </c>
      <c r="F1076" s="205" t="str">
        <f>IF($D1076="","",VLOOKUP($D1076,DMKH!$A$6:$D$20000,3,0))</f>
        <v/>
      </c>
      <c r="G1076" s="205" t="str">
        <f>IF($D1076="","",VLOOKUP($D1076,DMKH!$A$6:$D$20000,4,0))</f>
        <v/>
      </c>
      <c r="H1076" s="308"/>
      <c r="I1076" s="308"/>
      <c r="J1076" s="214"/>
      <c r="K1076" s="205" t="str">
        <f>IF($J1076="","",VLOOKUP($J1076,'Tong hop'!$B$10:$P$19999,2,0))</f>
        <v/>
      </c>
      <c r="L1076" s="208" t="str">
        <f>IF($J1076="","",VLOOKUP($J1076,'Tong hop'!$B$10:$P$19999,3,0))</f>
        <v/>
      </c>
      <c r="M1076" s="309"/>
      <c r="N1076" s="210">
        <f t="shared" si="2"/>
        <v>0</v>
      </c>
      <c r="O1076" s="211"/>
      <c r="P1076" s="212" t="str">
        <f>IF($J1076="","",VLOOKUP($J1076,'Tong hop'!$B$10:$L$19999,10,0))</f>
        <v/>
      </c>
      <c r="Q1076" s="213" t="str">
        <f>IF($J1076="","",VLOOKUP($J1076,'Tong hop'!$B$10:$L$19999,11,0))</f>
        <v/>
      </c>
      <c r="R1076" s="214"/>
      <c r="S1076" s="214"/>
      <c r="T1076" s="214"/>
      <c r="U1076" s="214"/>
      <c r="V1076" s="214"/>
      <c r="W1076" s="214"/>
      <c r="X1076" s="214"/>
      <c r="Y1076" s="214"/>
      <c r="Z1076" s="214"/>
    </row>
    <row r="1077" ht="18.75" customHeight="1">
      <c r="A1077" s="214"/>
      <c r="B1077" s="306"/>
      <c r="C1077" s="307"/>
      <c r="D1077" s="307"/>
      <c r="E1077" s="205" t="str">
        <f>IF($D1077="","",VLOOKUP($D1077,DMKH!$A$6:$D$20000,2,0))</f>
        <v/>
      </c>
      <c r="F1077" s="205" t="str">
        <f>IF($D1077="","",VLOOKUP($D1077,DMKH!$A$6:$D$20000,3,0))</f>
        <v/>
      </c>
      <c r="G1077" s="205" t="str">
        <f>IF($D1077="","",VLOOKUP($D1077,DMKH!$A$6:$D$20000,4,0))</f>
        <v/>
      </c>
      <c r="H1077" s="308"/>
      <c r="I1077" s="308"/>
      <c r="J1077" s="214"/>
      <c r="K1077" s="205" t="str">
        <f>IF($J1077="","",VLOOKUP($J1077,'Tong hop'!$B$10:$P$19999,2,0))</f>
        <v/>
      </c>
      <c r="L1077" s="208" t="str">
        <f>IF($J1077="","",VLOOKUP($J1077,'Tong hop'!$B$10:$P$19999,3,0))</f>
        <v/>
      </c>
      <c r="M1077" s="309"/>
      <c r="N1077" s="210">
        <f t="shared" si="2"/>
        <v>0</v>
      </c>
      <c r="O1077" s="211"/>
      <c r="P1077" s="212" t="str">
        <f>IF($J1077="","",VLOOKUP($J1077,'Tong hop'!$B$10:$L$19999,10,0))</f>
        <v/>
      </c>
      <c r="Q1077" s="213" t="str">
        <f>IF($J1077="","",VLOOKUP($J1077,'Tong hop'!$B$10:$L$19999,11,0))</f>
        <v/>
      </c>
      <c r="R1077" s="214"/>
      <c r="S1077" s="214"/>
      <c r="T1077" s="214"/>
      <c r="U1077" s="214"/>
      <c r="V1077" s="214"/>
      <c r="W1077" s="214"/>
      <c r="X1077" s="214"/>
      <c r="Y1077" s="214"/>
      <c r="Z1077" s="214"/>
    </row>
    <row r="1078" ht="18.75" customHeight="1">
      <c r="A1078" s="214"/>
      <c r="B1078" s="306"/>
      <c r="C1078" s="307"/>
      <c r="D1078" s="307"/>
      <c r="E1078" s="205" t="str">
        <f>IF($D1078="","",VLOOKUP($D1078,DMKH!$A$6:$D$20000,2,0))</f>
        <v/>
      </c>
      <c r="F1078" s="205" t="str">
        <f>IF($D1078="","",VLOOKUP($D1078,DMKH!$A$6:$D$20000,3,0))</f>
        <v/>
      </c>
      <c r="G1078" s="205" t="str">
        <f>IF($D1078="","",VLOOKUP($D1078,DMKH!$A$6:$D$20000,4,0))</f>
        <v/>
      </c>
      <c r="H1078" s="308"/>
      <c r="I1078" s="308"/>
      <c r="J1078" s="214"/>
      <c r="K1078" s="205" t="str">
        <f>IF($J1078="","",VLOOKUP($J1078,'Tong hop'!$B$10:$P$19999,2,0))</f>
        <v/>
      </c>
      <c r="L1078" s="208" t="str">
        <f>IF($J1078="","",VLOOKUP($J1078,'Tong hop'!$B$10:$P$19999,3,0))</f>
        <v/>
      </c>
      <c r="M1078" s="309"/>
      <c r="N1078" s="210">
        <f t="shared" si="2"/>
        <v>0</v>
      </c>
      <c r="O1078" s="211"/>
      <c r="P1078" s="212" t="str">
        <f>IF($J1078="","",VLOOKUP($J1078,'Tong hop'!$B$10:$L$19999,10,0))</f>
        <v/>
      </c>
      <c r="Q1078" s="213" t="str">
        <f>IF($J1078="","",VLOOKUP($J1078,'Tong hop'!$B$10:$L$19999,11,0))</f>
        <v/>
      </c>
      <c r="R1078" s="214"/>
      <c r="S1078" s="214"/>
      <c r="T1078" s="214"/>
      <c r="U1078" s="214"/>
      <c r="V1078" s="214"/>
      <c r="W1078" s="214"/>
      <c r="X1078" s="214"/>
      <c r="Y1078" s="214"/>
      <c r="Z1078" s="214"/>
    </row>
    <row r="1079" ht="18.75" customHeight="1">
      <c r="A1079" s="214"/>
      <c r="B1079" s="306"/>
      <c r="C1079" s="307"/>
      <c r="D1079" s="307"/>
      <c r="E1079" s="205" t="str">
        <f>IF($D1079="","",VLOOKUP($D1079,DMKH!$A$6:$D$20000,2,0))</f>
        <v/>
      </c>
      <c r="F1079" s="205" t="str">
        <f>IF($D1079="","",VLOOKUP($D1079,DMKH!$A$6:$D$20000,3,0))</f>
        <v/>
      </c>
      <c r="G1079" s="205" t="str">
        <f>IF($D1079="","",VLOOKUP($D1079,DMKH!$A$6:$D$20000,4,0))</f>
        <v/>
      </c>
      <c r="H1079" s="308"/>
      <c r="I1079" s="308"/>
      <c r="J1079" s="214"/>
      <c r="K1079" s="205" t="str">
        <f>IF($J1079="","",VLOOKUP($J1079,'Tong hop'!$B$10:$P$19999,2,0))</f>
        <v/>
      </c>
      <c r="L1079" s="208" t="str">
        <f>IF($J1079="","",VLOOKUP($J1079,'Tong hop'!$B$10:$P$19999,3,0))</f>
        <v/>
      </c>
      <c r="M1079" s="309"/>
      <c r="N1079" s="210">
        <f t="shared" si="2"/>
        <v>0</v>
      </c>
      <c r="O1079" s="211"/>
      <c r="P1079" s="212" t="str">
        <f>IF($J1079="","",VLOOKUP($J1079,'Tong hop'!$B$10:$L$19999,10,0))</f>
        <v/>
      </c>
      <c r="Q1079" s="213" t="str">
        <f>IF($J1079="","",VLOOKUP($J1079,'Tong hop'!$B$10:$L$19999,11,0))</f>
        <v/>
      </c>
      <c r="R1079" s="214"/>
      <c r="S1079" s="214"/>
      <c r="T1079" s="214"/>
      <c r="U1079" s="214"/>
      <c r="V1079" s="214"/>
      <c r="W1079" s="214"/>
      <c r="X1079" s="214"/>
      <c r="Y1079" s="214"/>
      <c r="Z1079" s="214"/>
    </row>
    <row r="1080" ht="18.75" customHeight="1">
      <c r="A1080" s="214"/>
      <c r="B1080" s="306"/>
      <c r="C1080" s="307"/>
      <c r="D1080" s="307"/>
      <c r="E1080" s="205" t="str">
        <f>IF($D1080="","",VLOOKUP($D1080,DMKH!$A$6:$D$20000,2,0))</f>
        <v/>
      </c>
      <c r="F1080" s="205" t="str">
        <f>IF($D1080="","",VLOOKUP($D1080,DMKH!$A$6:$D$20000,3,0))</f>
        <v/>
      </c>
      <c r="G1080" s="205" t="str">
        <f>IF($D1080="","",VLOOKUP($D1080,DMKH!$A$6:$D$20000,4,0))</f>
        <v/>
      </c>
      <c r="H1080" s="308"/>
      <c r="I1080" s="308"/>
      <c r="J1080" s="214"/>
      <c r="K1080" s="205" t="str">
        <f>IF($J1080="","",VLOOKUP($J1080,'Tong hop'!$B$10:$P$19999,2,0))</f>
        <v/>
      </c>
      <c r="L1080" s="208" t="str">
        <f>IF($J1080="","",VLOOKUP($J1080,'Tong hop'!$B$10:$P$19999,3,0))</f>
        <v/>
      </c>
      <c r="M1080" s="309"/>
      <c r="N1080" s="210">
        <f t="shared" si="2"/>
        <v>0</v>
      </c>
      <c r="O1080" s="211"/>
      <c r="P1080" s="212" t="str">
        <f>IF($J1080="","",VLOOKUP($J1080,'Tong hop'!$B$10:$L$19999,10,0))</f>
        <v/>
      </c>
      <c r="Q1080" s="213" t="str">
        <f>IF($J1080="","",VLOOKUP($J1080,'Tong hop'!$B$10:$L$19999,11,0))</f>
        <v/>
      </c>
      <c r="R1080" s="214"/>
      <c r="S1080" s="214"/>
      <c r="T1080" s="214"/>
      <c r="U1080" s="214"/>
      <c r="V1080" s="214"/>
      <c r="W1080" s="214"/>
      <c r="X1080" s="214"/>
      <c r="Y1080" s="214"/>
      <c r="Z1080" s="214"/>
    </row>
    <row r="1081" ht="18.75" customHeight="1">
      <c r="A1081" s="214"/>
      <c r="B1081" s="306"/>
      <c r="C1081" s="307"/>
      <c r="D1081" s="307"/>
      <c r="E1081" s="205" t="str">
        <f>IF($D1081="","",VLOOKUP($D1081,DMKH!$A$6:$D$20000,2,0))</f>
        <v/>
      </c>
      <c r="F1081" s="205" t="str">
        <f>IF($D1081="","",VLOOKUP($D1081,DMKH!$A$6:$D$20000,3,0))</f>
        <v/>
      </c>
      <c r="G1081" s="205" t="str">
        <f>IF($D1081="","",VLOOKUP($D1081,DMKH!$A$6:$D$20000,4,0))</f>
        <v/>
      </c>
      <c r="H1081" s="308"/>
      <c r="I1081" s="308"/>
      <c r="J1081" s="214"/>
      <c r="K1081" s="205" t="str">
        <f>IF($J1081="","",VLOOKUP($J1081,'Tong hop'!$B$10:$P$19999,2,0))</f>
        <v/>
      </c>
      <c r="L1081" s="208" t="str">
        <f>IF($J1081="","",VLOOKUP($J1081,'Tong hop'!$B$10:$P$19999,3,0))</f>
        <v/>
      </c>
      <c r="M1081" s="309"/>
      <c r="N1081" s="210">
        <f t="shared" si="2"/>
        <v>0</v>
      </c>
      <c r="O1081" s="211"/>
      <c r="P1081" s="212" t="str">
        <f>IF($J1081="","",VLOOKUP($J1081,'Tong hop'!$B$10:$L$19999,10,0))</f>
        <v/>
      </c>
      <c r="Q1081" s="213" t="str">
        <f>IF($J1081="","",VLOOKUP($J1081,'Tong hop'!$B$10:$L$19999,11,0))</f>
        <v/>
      </c>
      <c r="R1081" s="214"/>
      <c r="S1081" s="214"/>
      <c r="T1081" s="214"/>
      <c r="U1081" s="214"/>
      <c r="V1081" s="214"/>
      <c r="W1081" s="214"/>
      <c r="X1081" s="214"/>
      <c r="Y1081" s="214"/>
      <c r="Z1081" s="214"/>
    </row>
    <row r="1082" ht="18.75" customHeight="1">
      <c r="A1082" s="214"/>
      <c r="B1082" s="306"/>
      <c r="C1082" s="307"/>
      <c r="D1082" s="307"/>
      <c r="E1082" s="205" t="str">
        <f>IF($D1082="","",VLOOKUP($D1082,DMKH!$A$6:$D$20000,2,0))</f>
        <v/>
      </c>
      <c r="F1082" s="205" t="str">
        <f>IF($D1082="","",VLOOKUP($D1082,DMKH!$A$6:$D$20000,3,0))</f>
        <v/>
      </c>
      <c r="G1082" s="205" t="str">
        <f>IF($D1082="","",VLOOKUP($D1082,DMKH!$A$6:$D$20000,4,0))</f>
        <v/>
      </c>
      <c r="H1082" s="308"/>
      <c r="I1082" s="308"/>
      <c r="J1082" s="214"/>
      <c r="K1082" s="205" t="str">
        <f>IF($J1082="","",VLOOKUP($J1082,'Tong hop'!$B$10:$P$19999,2,0))</f>
        <v/>
      </c>
      <c r="L1082" s="208" t="str">
        <f>IF($J1082="","",VLOOKUP($J1082,'Tong hop'!$B$10:$P$19999,3,0))</f>
        <v/>
      </c>
      <c r="M1082" s="309"/>
      <c r="N1082" s="210">
        <f t="shared" si="2"/>
        <v>0</v>
      </c>
      <c r="O1082" s="211"/>
      <c r="P1082" s="212" t="str">
        <f>IF($J1082="","",VLOOKUP($J1082,'Tong hop'!$B$10:$L$19999,10,0))</f>
        <v/>
      </c>
      <c r="Q1082" s="213" t="str">
        <f>IF($J1082="","",VLOOKUP($J1082,'Tong hop'!$B$10:$L$19999,11,0))</f>
        <v/>
      </c>
      <c r="R1082" s="214"/>
      <c r="S1082" s="214"/>
      <c r="T1082" s="214"/>
      <c r="U1082" s="214"/>
      <c r="V1082" s="214"/>
      <c r="W1082" s="214"/>
      <c r="X1082" s="214"/>
      <c r="Y1082" s="214"/>
      <c r="Z1082" s="214"/>
    </row>
    <row r="1083" ht="18.75" customHeight="1">
      <c r="A1083" s="214"/>
      <c r="B1083" s="306"/>
      <c r="C1083" s="307"/>
      <c r="D1083" s="307"/>
      <c r="E1083" s="205" t="str">
        <f>IF($D1083="","",VLOOKUP($D1083,DMKH!$A$6:$D$20000,2,0))</f>
        <v/>
      </c>
      <c r="F1083" s="205" t="str">
        <f>IF($D1083="","",VLOOKUP($D1083,DMKH!$A$6:$D$20000,3,0))</f>
        <v/>
      </c>
      <c r="G1083" s="205" t="str">
        <f>IF($D1083="","",VLOOKUP($D1083,DMKH!$A$6:$D$20000,4,0))</f>
        <v/>
      </c>
      <c r="H1083" s="308"/>
      <c r="I1083" s="308"/>
      <c r="J1083" s="214"/>
      <c r="K1083" s="205" t="str">
        <f>IF($J1083="","",VLOOKUP($J1083,'Tong hop'!$B$10:$P$19999,2,0))</f>
        <v/>
      </c>
      <c r="L1083" s="208" t="str">
        <f>IF($J1083="","",VLOOKUP($J1083,'Tong hop'!$B$10:$P$19999,3,0))</f>
        <v/>
      </c>
      <c r="M1083" s="309"/>
      <c r="N1083" s="210">
        <f t="shared" si="2"/>
        <v>0</v>
      </c>
      <c r="O1083" s="211"/>
      <c r="P1083" s="212" t="str">
        <f>IF($J1083="","",VLOOKUP($J1083,'Tong hop'!$B$10:$L$19999,10,0))</f>
        <v/>
      </c>
      <c r="Q1083" s="213" t="str">
        <f>IF($J1083="","",VLOOKUP($J1083,'Tong hop'!$B$10:$L$19999,11,0))</f>
        <v/>
      </c>
      <c r="R1083" s="214"/>
      <c r="S1083" s="214"/>
      <c r="T1083" s="214"/>
      <c r="U1083" s="214"/>
      <c r="V1083" s="214"/>
      <c r="W1083" s="214"/>
      <c r="X1083" s="214"/>
      <c r="Y1083" s="214"/>
      <c r="Z1083" s="214"/>
    </row>
    <row r="1084" ht="18.75" customHeight="1">
      <c r="A1084" s="214"/>
      <c r="B1084" s="306"/>
      <c r="C1084" s="307"/>
      <c r="D1084" s="307"/>
      <c r="E1084" s="205" t="str">
        <f>IF($D1084="","",VLOOKUP($D1084,DMKH!$A$6:$D$20000,2,0))</f>
        <v/>
      </c>
      <c r="F1084" s="205" t="str">
        <f>IF($D1084="","",VLOOKUP($D1084,DMKH!$A$6:$D$20000,3,0))</f>
        <v/>
      </c>
      <c r="G1084" s="205" t="str">
        <f>IF($D1084="","",VLOOKUP($D1084,DMKH!$A$6:$D$20000,4,0))</f>
        <v/>
      </c>
      <c r="H1084" s="308"/>
      <c r="I1084" s="308"/>
      <c r="J1084" s="214"/>
      <c r="K1084" s="205" t="str">
        <f>IF($J1084="","",VLOOKUP($J1084,'Tong hop'!$B$10:$P$19999,2,0))</f>
        <v/>
      </c>
      <c r="L1084" s="208" t="str">
        <f>IF($J1084="","",VLOOKUP($J1084,'Tong hop'!$B$10:$P$19999,3,0))</f>
        <v/>
      </c>
      <c r="M1084" s="309"/>
      <c r="N1084" s="210">
        <f t="shared" si="2"/>
        <v>0</v>
      </c>
      <c r="O1084" s="211"/>
      <c r="P1084" s="212" t="str">
        <f>IF($J1084="","",VLOOKUP($J1084,'Tong hop'!$B$10:$L$19999,10,0))</f>
        <v/>
      </c>
      <c r="Q1084" s="213" t="str">
        <f>IF($J1084="","",VLOOKUP($J1084,'Tong hop'!$B$10:$L$19999,11,0))</f>
        <v/>
      </c>
      <c r="R1084" s="214"/>
      <c r="S1084" s="214"/>
      <c r="T1084" s="214"/>
      <c r="U1084" s="214"/>
      <c r="V1084" s="214"/>
      <c r="W1084" s="214"/>
      <c r="X1084" s="214"/>
      <c r="Y1084" s="214"/>
      <c r="Z1084" s="214"/>
    </row>
    <row r="1085" ht="18.75" customHeight="1">
      <c r="A1085" s="214"/>
      <c r="B1085" s="306"/>
      <c r="C1085" s="307"/>
      <c r="D1085" s="307"/>
      <c r="E1085" s="205" t="str">
        <f>IF($D1085="","",VLOOKUP($D1085,DMKH!$A$6:$D$20000,2,0))</f>
        <v/>
      </c>
      <c r="F1085" s="205" t="str">
        <f>IF($D1085="","",VLOOKUP($D1085,DMKH!$A$6:$D$20000,3,0))</f>
        <v/>
      </c>
      <c r="G1085" s="205" t="str">
        <f>IF($D1085="","",VLOOKUP($D1085,DMKH!$A$6:$D$20000,4,0))</f>
        <v/>
      </c>
      <c r="H1085" s="308"/>
      <c r="I1085" s="308"/>
      <c r="J1085" s="214"/>
      <c r="K1085" s="205" t="str">
        <f>IF($J1085="","",VLOOKUP($J1085,'Tong hop'!$B$10:$P$19999,2,0))</f>
        <v/>
      </c>
      <c r="L1085" s="208" t="str">
        <f>IF($J1085="","",VLOOKUP($J1085,'Tong hop'!$B$10:$P$19999,3,0))</f>
        <v/>
      </c>
      <c r="M1085" s="309"/>
      <c r="N1085" s="210">
        <f t="shared" si="2"/>
        <v>0</v>
      </c>
      <c r="O1085" s="211"/>
      <c r="P1085" s="212" t="str">
        <f>IF($J1085="","",VLOOKUP($J1085,'Tong hop'!$B$10:$L$19999,10,0))</f>
        <v/>
      </c>
      <c r="Q1085" s="213" t="str">
        <f>IF($J1085="","",VLOOKUP($J1085,'Tong hop'!$B$10:$L$19999,11,0))</f>
        <v/>
      </c>
      <c r="R1085" s="214"/>
      <c r="S1085" s="214"/>
      <c r="T1085" s="214"/>
      <c r="U1085" s="214"/>
      <c r="V1085" s="214"/>
      <c r="W1085" s="214"/>
      <c r="X1085" s="214"/>
      <c r="Y1085" s="214"/>
      <c r="Z1085" s="214"/>
    </row>
    <row r="1086" ht="18.75" customHeight="1">
      <c r="A1086" s="214"/>
      <c r="B1086" s="306"/>
      <c r="C1086" s="307"/>
      <c r="D1086" s="307"/>
      <c r="E1086" s="205" t="str">
        <f>IF($D1086="","",VLOOKUP($D1086,DMKH!$A$6:$D$20000,2,0))</f>
        <v/>
      </c>
      <c r="F1086" s="205" t="str">
        <f>IF($D1086="","",VLOOKUP($D1086,DMKH!$A$6:$D$20000,3,0))</f>
        <v/>
      </c>
      <c r="G1086" s="205" t="str">
        <f>IF($D1086="","",VLOOKUP($D1086,DMKH!$A$6:$D$20000,4,0))</f>
        <v/>
      </c>
      <c r="H1086" s="308"/>
      <c r="I1086" s="308"/>
      <c r="J1086" s="214"/>
      <c r="K1086" s="205" t="str">
        <f>IF($J1086="","",VLOOKUP($J1086,'Tong hop'!$B$10:$P$19999,2,0))</f>
        <v/>
      </c>
      <c r="L1086" s="208" t="str">
        <f>IF($J1086="","",VLOOKUP($J1086,'Tong hop'!$B$10:$P$19999,3,0))</f>
        <v/>
      </c>
      <c r="M1086" s="309"/>
      <c r="N1086" s="210">
        <f t="shared" si="2"/>
        <v>0</v>
      </c>
      <c r="O1086" s="211"/>
      <c r="P1086" s="212" t="str">
        <f>IF($J1086="","",VLOOKUP($J1086,'Tong hop'!$B$10:$L$19999,10,0))</f>
        <v/>
      </c>
      <c r="Q1086" s="213" t="str">
        <f>IF($J1086="","",VLOOKUP($J1086,'Tong hop'!$B$10:$L$19999,11,0))</f>
        <v/>
      </c>
      <c r="R1086" s="214"/>
      <c r="S1086" s="214"/>
      <c r="T1086" s="214"/>
      <c r="U1086" s="214"/>
      <c r="V1086" s="214"/>
      <c r="W1086" s="214"/>
      <c r="X1086" s="214"/>
      <c r="Y1086" s="214"/>
      <c r="Z1086" s="214"/>
    </row>
    <row r="1087" ht="18.75" customHeight="1">
      <c r="A1087" s="214"/>
      <c r="B1087" s="306"/>
      <c r="C1087" s="307"/>
      <c r="D1087" s="307"/>
      <c r="E1087" s="205" t="str">
        <f>IF($D1087="","",VLOOKUP($D1087,DMKH!$A$6:$D$20000,2,0))</f>
        <v/>
      </c>
      <c r="F1087" s="205" t="str">
        <f>IF($D1087="","",VLOOKUP($D1087,DMKH!$A$6:$D$20000,3,0))</f>
        <v/>
      </c>
      <c r="G1087" s="205" t="str">
        <f>IF($D1087="","",VLOOKUP($D1087,DMKH!$A$6:$D$20000,4,0))</f>
        <v/>
      </c>
      <c r="H1087" s="308"/>
      <c r="I1087" s="308"/>
      <c r="J1087" s="214"/>
      <c r="K1087" s="205" t="str">
        <f>IF($J1087="","",VLOOKUP($J1087,'Tong hop'!$B$10:$P$19999,2,0))</f>
        <v/>
      </c>
      <c r="L1087" s="208" t="str">
        <f>IF($J1087="","",VLOOKUP($J1087,'Tong hop'!$B$10:$P$19999,3,0))</f>
        <v/>
      </c>
      <c r="M1087" s="309"/>
      <c r="N1087" s="210">
        <f t="shared" si="2"/>
        <v>0</v>
      </c>
      <c r="O1087" s="211"/>
      <c r="P1087" s="212" t="str">
        <f>IF($J1087="","",VLOOKUP($J1087,'Tong hop'!$B$10:$L$19999,10,0))</f>
        <v/>
      </c>
      <c r="Q1087" s="213" t="str">
        <f>IF($J1087="","",VLOOKUP($J1087,'Tong hop'!$B$10:$L$19999,11,0))</f>
        <v/>
      </c>
      <c r="R1087" s="214"/>
      <c r="S1087" s="214"/>
      <c r="T1087" s="214"/>
      <c r="U1087" s="214"/>
      <c r="V1087" s="214"/>
      <c r="W1087" s="214"/>
      <c r="X1087" s="214"/>
      <c r="Y1087" s="214"/>
      <c r="Z1087" s="214"/>
    </row>
    <row r="1088" ht="18.75" customHeight="1">
      <c r="A1088" s="214"/>
      <c r="B1088" s="306"/>
      <c r="C1088" s="307"/>
      <c r="D1088" s="307"/>
      <c r="E1088" s="205" t="str">
        <f>IF($D1088="","",VLOOKUP($D1088,DMKH!$A$6:$D$20000,2,0))</f>
        <v/>
      </c>
      <c r="F1088" s="205" t="str">
        <f>IF($D1088="","",VLOOKUP($D1088,DMKH!$A$6:$D$20000,3,0))</f>
        <v/>
      </c>
      <c r="G1088" s="205" t="str">
        <f>IF($D1088="","",VLOOKUP($D1088,DMKH!$A$6:$D$20000,4,0))</f>
        <v/>
      </c>
      <c r="H1088" s="308"/>
      <c r="I1088" s="308"/>
      <c r="J1088" s="214"/>
      <c r="K1088" s="205" t="str">
        <f>IF($J1088="","",VLOOKUP($J1088,'Tong hop'!$B$10:$P$19999,2,0))</f>
        <v/>
      </c>
      <c r="L1088" s="208" t="str">
        <f>IF($J1088="","",VLOOKUP($J1088,'Tong hop'!$B$10:$P$19999,3,0))</f>
        <v/>
      </c>
      <c r="M1088" s="309"/>
      <c r="N1088" s="210">
        <f t="shared" si="2"/>
        <v>0</v>
      </c>
      <c r="O1088" s="211"/>
      <c r="P1088" s="212" t="str">
        <f>IF($J1088="","",VLOOKUP($J1088,'Tong hop'!$B$10:$L$19999,10,0))</f>
        <v/>
      </c>
      <c r="Q1088" s="213" t="str">
        <f>IF($J1088="","",VLOOKUP($J1088,'Tong hop'!$B$10:$L$19999,11,0))</f>
        <v/>
      </c>
      <c r="R1088" s="214"/>
      <c r="S1088" s="214"/>
      <c r="T1088" s="214"/>
      <c r="U1088" s="214"/>
      <c r="V1088" s="214"/>
      <c r="W1088" s="214"/>
      <c r="X1088" s="214"/>
      <c r="Y1088" s="214"/>
      <c r="Z1088" s="214"/>
    </row>
    <row r="1089" ht="18.75" customHeight="1">
      <c r="A1089" s="214"/>
      <c r="B1089" s="306"/>
      <c r="C1089" s="307"/>
      <c r="D1089" s="307"/>
      <c r="E1089" s="205" t="str">
        <f>IF($D1089="","",VLOOKUP($D1089,DMKH!$A$6:$D$20000,2,0))</f>
        <v/>
      </c>
      <c r="F1089" s="205" t="str">
        <f>IF($D1089="","",VLOOKUP($D1089,DMKH!$A$6:$D$20000,3,0))</f>
        <v/>
      </c>
      <c r="G1089" s="205" t="str">
        <f>IF($D1089="","",VLOOKUP($D1089,DMKH!$A$6:$D$20000,4,0))</f>
        <v/>
      </c>
      <c r="H1089" s="308"/>
      <c r="I1089" s="308"/>
      <c r="J1089" s="214"/>
      <c r="K1089" s="205" t="str">
        <f>IF($J1089="","",VLOOKUP($J1089,'Tong hop'!$B$10:$P$19999,2,0))</f>
        <v/>
      </c>
      <c r="L1089" s="208" t="str">
        <f>IF($J1089="","",VLOOKUP($J1089,'Tong hop'!$B$10:$P$19999,3,0))</f>
        <v/>
      </c>
      <c r="M1089" s="309"/>
      <c r="N1089" s="210">
        <f t="shared" si="2"/>
        <v>0</v>
      </c>
      <c r="O1089" s="211"/>
      <c r="P1089" s="212" t="str">
        <f>IF($J1089="","",VLOOKUP($J1089,'Tong hop'!$B$10:$L$19999,10,0))</f>
        <v/>
      </c>
      <c r="Q1089" s="213" t="str">
        <f>IF($J1089="","",VLOOKUP($J1089,'Tong hop'!$B$10:$L$19999,11,0))</f>
        <v/>
      </c>
      <c r="R1089" s="214"/>
      <c r="S1089" s="214"/>
      <c r="T1089" s="214"/>
      <c r="U1089" s="214"/>
      <c r="V1089" s="214"/>
      <c r="W1089" s="214"/>
      <c r="X1089" s="214"/>
      <c r="Y1089" s="214"/>
      <c r="Z1089" s="214"/>
    </row>
    <row r="1090" ht="18.75" customHeight="1">
      <c r="A1090" s="214"/>
      <c r="B1090" s="306"/>
      <c r="C1090" s="307"/>
      <c r="D1090" s="307"/>
      <c r="E1090" s="205" t="str">
        <f>IF($D1090="","",VLOOKUP($D1090,DMKH!$A$6:$D$20000,2,0))</f>
        <v/>
      </c>
      <c r="F1090" s="205" t="str">
        <f>IF($D1090="","",VLOOKUP($D1090,DMKH!$A$6:$D$20000,3,0))</f>
        <v/>
      </c>
      <c r="G1090" s="205" t="str">
        <f>IF($D1090="","",VLOOKUP($D1090,DMKH!$A$6:$D$20000,4,0))</f>
        <v/>
      </c>
      <c r="H1090" s="308"/>
      <c r="I1090" s="308"/>
      <c r="J1090" s="214"/>
      <c r="K1090" s="205" t="str">
        <f>IF($J1090="","",VLOOKUP($J1090,'Tong hop'!$B$10:$P$19999,2,0))</f>
        <v/>
      </c>
      <c r="L1090" s="208" t="str">
        <f>IF($J1090="","",VLOOKUP($J1090,'Tong hop'!$B$10:$P$19999,3,0))</f>
        <v/>
      </c>
      <c r="M1090" s="309"/>
      <c r="N1090" s="210">
        <f t="shared" si="2"/>
        <v>0</v>
      </c>
      <c r="O1090" s="211"/>
      <c r="P1090" s="212" t="str">
        <f>IF($J1090="","",VLOOKUP($J1090,'Tong hop'!$B$10:$L$19999,10,0))</f>
        <v/>
      </c>
      <c r="Q1090" s="213" t="str">
        <f>IF($J1090="","",VLOOKUP($J1090,'Tong hop'!$B$10:$L$19999,11,0))</f>
        <v/>
      </c>
      <c r="R1090" s="214"/>
      <c r="S1090" s="214"/>
      <c r="T1090" s="214"/>
      <c r="U1090" s="214"/>
      <c r="V1090" s="214"/>
      <c r="W1090" s="214"/>
      <c r="X1090" s="214"/>
      <c r="Y1090" s="214"/>
      <c r="Z1090" s="214"/>
    </row>
    <row r="1091" ht="18.75" customHeight="1">
      <c r="A1091" s="214"/>
      <c r="B1091" s="306"/>
      <c r="C1091" s="307"/>
      <c r="D1091" s="307"/>
      <c r="E1091" s="205" t="str">
        <f>IF($D1091="","",VLOOKUP($D1091,DMKH!$A$6:$D$20000,2,0))</f>
        <v/>
      </c>
      <c r="F1091" s="205" t="str">
        <f>IF($D1091="","",VLOOKUP($D1091,DMKH!$A$6:$D$20000,3,0))</f>
        <v/>
      </c>
      <c r="G1091" s="205" t="str">
        <f>IF($D1091="","",VLOOKUP($D1091,DMKH!$A$6:$D$20000,4,0))</f>
        <v/>
      </c>
      <c r="H1091" s="308"/>
      <c r="I1091" s="308"/>
      <c r="J1091" s="214"/>
      <c r="K1091" s="205" t="str">
        <f>IF($J1091="","",VLOOKUP($J1091,'Tong hop'!$B$10:$P$19999,2,0))</f>
        <v/>
      </c>
      <c r="L1091" s="208" t="str">
        <f>IF($J1091="","",VLOOKUP($J1091,'Tong hop'!$B$10:$P$19999,3,0))</f>
        <v/>
      </c>
      <c r="M1091" s="309"/>
      <c r="N1091" s="210">
        <f t="shared" si="2"/>
        <v>0</v>
      </c>
      <c r="O1091" s="211"/>
      <c r="P1091" s="212" t="str">
        <f>IF($J1091="","",VLOOKUP($J1091,'Tong hop'!$B$10:$L$19999,10,0))</f>
        <v/>
      </c>
      <c r="Q1091" s="213" t="str">
        <f>IF($J1091="","",VLOOKUP($J1091,'Tong hop'!$B$10:$L$19999,11,0))</f>
        <v/>
      </c>
      <c r="R1091" s="214"/>
      <c r="S1091" s="214"/>
      <c r="T1091" s="214"/>
      <c r="U1091" s="214"/>
      <c r="V1091" s="214"/>
      <c r="W1091" s="214"/>
      <c r="X1091" s="214"/>
      <c r="Y1091" s="214"/>
      <c r="Z1091" s="214"/>
    </row>
    <row r="1092" ht="18.75" customHeight="1">
      <c r="A1092" s="214"/>
      <c r="B1092" s="306"/>
      <c r="C1092" s="307"/>
      <c r="D1092" s="307"/>
      <c r="E1092" s="205" t="str">
        <f>IF($D1092="","",VLOOKUP($D1092,DMKH!$A$6:$D$20000,2,0))</f>
        <v/>
      </c>
      <c r="F1092" s="205" t="str">
        <f>IF($D1092="","",VLOOKUP($D1092,DMKH!$A$6:$D$20000,3,0))</f>
        <v/>
      </c>
      <c r="G1092" s="205" t="str">
        <f>IF($D1092="","",VLOOKUP($D1092,DMKH!$A$6:$D$20000,4,0))</f>
        <v/>
      </c>
      <c r="H1092" s="308"/>
      <c r="I1092" s="308"/>
      <c r="J1092" s="214"/>
      <c r="K1092" s="205" t="str">
        <f>IF($J1092="","",VLOOKUP($J1092,'Tong hop'!$B$10:$P$19999,2,0))</f>
        <v/>
      </c>
      <c r="L1092" s="208" t="str">
        <f>IF($J1092="","",VLOOKUP($J1092,'Tong hop'!$B$10:$P$19999,3,0))</f>
        <v/>
      </c>
      <c r="M1092" s="309"/>
      <c r="N1092" s="210">
        <f t="shared" si="2"/>
        <v>0</v>
      </c>
      <c r="O1092" s="211"/>
      <c r="P1092" s="212" t="str">
        <f>IF($J1092="","",VLOOKUP($J1092,'Tong hop'!$B$10:$L$19999,10,0))</f>
        <v/>
      </c>
      <c r="Q1092" s="213" t="str">
        <f>IF($J1092="","",VLOOKUP($J1092,'Tong hop'!$B$10:$L$19999,11,0))</f>
        <v/>
      </c>
      <c r="R1092" s="214"/>
      <c r="S1092" s="214"/>
      <c r="T1092" s="214"/>
      <c r="U1092" s="214"/>
      <c r="V1092" s="214"/>
      <c r="W1092" s="214"/>
      <c r="X1092" s="214"/>
      <c r="Y1092" s="214"/>
      <c r="Z1092" s="214"/>
    </row>
    <row r="1093" ht="18.75" customHeight="1">
      <c r="A1093" s="214"/>
      <c r="B1093" s="306"/>
      <c r="C1093" s="307"/>
      <c r="D1093" s="307"/>
      <c r="E1093" s="205" t="str">
        <f>IF($D1093="","",VLOOKUP($D1093,DMKH!$A$6:$D$20000,2,0))</f>
        <v/>
      </c>
      <c r="F1093" s="205" t="str">
        <f>IF($D1093="","",VLOOKUP($D1093,DMKH!$A$6:$D$20000,3,0))</f>
        <v/>
      </c>
      <c r="G1093" s="205" t="str">
        <f>IF($D1093="","",VLOOKUP($D1093,DMKH!$A$6:$D$20000,4,0))</f>
        <v/>
      </c>
      <c r="H1093" s="308"/>
      <c r="I1093" s="308"/>
      <c r="J1093" s="214"/>
      <c r="K1093" s="205" t="str">
        <f>IF($J1093="","",VLOOKUP($J1093,'Tong hop'!$B$10:$P$19999,2,0))</f>
        <v/>
      </c>
      <c r="L1093" s="208" t="str">
        <f>IF($J1093="","",VLOOKUP($J1093,'Tong hop'!$B$10:$P$19999,3,0))</f>
        <v/>
      </c>
      <c r="M1093" s="309"/>
      <c r="N1093" s="210">
        <f t="shared" si="2"/>
        <v>0</v>
      </c>
      <c r="O1093" s="211"/>
      <c r="P1093" s="212" t="str">
        <f>IF($J1093="","",VLOOKUP($J1093,'Tong hop'!$B$10:$L$19999,10,0))</f>
        <v/>
      </c>
      <c r="Q1093" s="213" t="str">
        <f>IF($J1093="","",VLOOKUP($J1093,'Tong hop'!$B$10:$L$19999,11,0))</f>
        <v/>
      </c>
      <c r="R1093" s="214"/>
      <c r="S1093" s="214"/>
      <c r="T1093" s="214"/>
      <c r="U1093" s="214"/>
      <c r="V1093" s="214"/>
      <c r="W1093" s="214"/>
      <c r="X1093" s="214"/>
      <c r="Y1093" s="214"/>
      <c r="Z1093" s="214"/>
    </row>
    <row r="1094" ht="18.75" customHeight="1">
      <c r="A1094" s="214"/>
      <c r="B1094" s="306"/>
      <c r="C1094" s="307"/>
      <c r="D1094" s="307"/>
      <c r="E1094" s="205" t="str">
        <f>IF($D1094="","",VLOOKUP($D1094,DMKH!$A$6:$D$20000,2,0))</f>
        <v/>
      </c>
      <c r="F1094" s="205" t="str">
        <f>IF($D1094="","",VLOOKUP($D1094,DMKH!$A$6:$D$20000,3,0))</f>
        <v/>
      </c>
      <c r="G1094" s="205" t="str">
        <f>IF($D1094="","",VLOOKUP($D1094,DMKH!$A$6:$D$20000,4,0))</f>
        <v/>
      </c>
      <c r="H1094" s="308"/>
      <c r="I1094" s="308"/>
      <c r="J1094" s="214"/>
      <c r="K1094" s="205" t="str">
        <f>IF($J1094="","",VLOOKUP($J1094,'Tong hop'!$B$10:$P$19999,2,0))</f>
        <v/>
      </c>
      <c r="L1094" s="208" t="str">
        <f>IF($J1094="","",VLOOKUP($J1094,'Tong hop'!$B$10:$P$19999,3,0))</f>
        <v/>
      </c>
      <c r="M1094" s="309"/>
      <c r="N1094" s="210">
        <f t="shared" si="2"/>
        <v>0</v>
      </c>
      <c r="O1094" s="211"/>
      <c r="P1094" s="212" t="str">
        <f>IF($J1094="","",VLOOKUP($J1094,'Tong hop'!$B$10:$L$19999,10,0))</f>
        <v/>
      </c>
      <c r="Q1094" s="213" t="str">
        <f>IF($J1094="","",VLOOKUP($J1094,'Tong hop'!$B$10:$L$19999,11,0))</f>
        <v/>
      </c>
      <c r="R1094" s="214"/>
      <c r="S1094" s="214"/>
      <c r="T1094" s="214"/>
      <c r="U1094" s="214"/>
      <c r="V1094" s="214"/>
      <c r="W1094" s="214"/>
      <c r="X1094" s="214"/>
      <c r="Y1094" s="214"/>
      <c r="Z1094" s="214"/>
    </row>
    <row r="1095" ht="18.75" customHeight="1">
      <c r="A1095" s="214"/>
      <c r="B1095" s="306"/>
      <c r="C1095" s="307"/>
      <c r="D1095" s="307"/>
      <c r="E1095" s="205" t="str">
        <f>IF($D1095="","",VLOOKUP($D1095,DMKH!$A$6:$D$20000,2,0))</f>
        <v/>
      </c>
      <c r="F1095" s="205" t="str">
        <f>IF($D1095="","",VLOOKUP($D1095,DMKH!$A$6:$D$20000,3,0))</f>
        <v/>
      </c>
      <c r="G1095" s="205" t="str">
        <f>IF($D1095="","",VLOOKUP($D1095,DMKH!$A$6:$D$20000,4,0))</f>
        <v/>
      </c>
      <c r="H1095" s="308"/>
      <c r="I1095" s="308"/>
      <c r="J1095" s="214"/>
      <c r="K1095" s="205" t="str">
        <f>IF($J1095="","",VLOOKUP($J1095,'Tong hop'!$B$10:$P$19999,2,0))</f>
        <v/>
      </c>
      <c r="L1095" s="208" t="str">
        <f>IF($J1095="","",VLOOKUP($J1095,'Tong hop'!$B$10:$P$19999,3,0))</f>
        <v/>
      </c>
      <c r="M1095" s="309"/>
      <c r="N1095" s="210">
        <f t="shared" si="2"/>
        <v>0</v>
      </c>
      <c r="O1095" s="211"/>
      <c r="P1095" s="212" t="str">
        <f>IF($J1095="","",VLOOKUP($J1095,'Tong hop'!$B$10:$L$19999,10,0))</f>
        <v/>
      </c>
      <c r="Q1095" s="213" t="str">
        <f>IF($J1095="","",VLOOKUP($J1095,'Tong hop'!$B$10:$L$19999,11,0))</f>
        <v/>
      </c>
      <c r="R1095" s="214"/>
      <c r="S1095" s="214"/>
      <c r="T1095" s="214"/>
      <c r="U1095" s="214"/>
      <c r="V1095" s="214"/>
      <c r="W1095" s="214"/>
      <c r="X1095" s="214"/>
      <c r="Y1095" s="214"/>
      <c r="Z1095" s="214"/>
    </row>
    <row r="1096" ht="18.75" customHeight="1">
      <c r="A1096" s="214"/>
      <c r="B1096" s="306"/>
      <c r="C1096" s="307"/>
      <c r="D1096" s="307"/>
      <c r="E1096" s="205" t="str">
        <f>IF($D1096="","",VLOOKUP($D1096,DMKH!$A$6:$D$20000,2,0))</f>
        <v/>
      </c>
      <c r="F1096" s="205" t="str">
        <f>IF($D1096="","",VLOOKUP($D1096,DMKH!$A$6:$D$20000,3,0))</f>
        <v/>
      </c>
      <c r="G1096" s="205" t="str">
        <f>IF($D1096="","",VLOOKUP($D1096,DMKH!$A$6:$D$20000,4,0))</f>
        <v/>
      </c>
      <c r="H1096" s="308"/>
      <c r="I1096" s="308"/>
      <c r="J1096" s="214"/>
      <c r="K1096" s="205" t="str">
        <f>IF($J1096="","",VLOOKUP($J1096,'Tong hop'!$B$10:$P$19999,2,0))</f>
        <v/>
      </c>
      <c r="L1096" s="208" t="str">
        <f>IF($J1096="","",VLOOKUP($J1096,'Tong hop'!$B$10:$P$19999,3,0))</f>
        <v/>
      </c>
      <c r="M1096" s="309"/>
      <c r="N1096" s="210">
        <f t="shared" si="2"/>
        <v>0</v>
      </c>
      <c r="O1096" s="211"/>
      <c r="P1096" s="212" t="str">
        <f>IF($J1096="","",VLOOKUP($J1096,'Tong hop'!$B$10:$L$19999,10,0))</f>
        <v/>
      </c>
      <c r="Q1096" s="213" t="str">
        <f>IF($J1096="","",VLOOKUP($J1096,'Tong hop'!$B$10:$L$19999,11,0))</f>
        <v/>
      </c>
      <c r="R1096" s="214"/>
      <c r="S1096" s="214"/>
      <c r="T1096" s="214"/>
      <c r="U1096" s="214"/>
      <c r="V1096" s="214"/>
      <c r="W1096" s="214"/>
      <c r="X1096" s="214"/>
      <c r="Y1096" s="214"/>
      <c r="Z1096" s="214"/>
    </row>
    <row r="1097" ht="18.75" customHeight="1">
      <c r="A1097" s="214"/>
      <c r="B1097" s="306"/>
      <c r="C1097" s="307"/>
      <c r="D1097" s="307"/>
      <c r="E1097" s="205" t="str">
        <f>IF($D1097="","",VLOOKUP($D1097,DMKH!$A$6:$D$20000,2,0))</f>
        <v/>
      </c>
      <c r="F1097" s="205" t="str">
        <f>IF($D1097="","",VLOOKUP($D1097,DMKH!$A$6:$D$20000,3,0))</f>
        <v/>
      </c>
      <c r="G1097" s="205" t="str">
        <f>IF($D1097="","",VLOOKUP($D1097,DMKH!$A$6:$D$20000,4,0))</f>
        <v/>
      </c>
      <c r="H1097" s="308"/>
      <c r="I1097" s="308"/>
      <c r="J1097" s="214"/>
      <c r="K1097" s="205" t="str">
        <f>IF($J1097="","",VLOOKUP($J1097,'Tong hop'!$B$10:$P$19999,2,0))</f>
        <v/>
      </c>
      <c r="L1097" s="208" t="str">
        <f>IF($J1097="","",VLOOKUP($J1097,'Tong hop'!$B$10:$P$19999,3,0))</f>
        <v/>
      </c>
      <c r="M1097" s="309"/>
      <c r="N1097" s="210">
        <f t="shared" si="2"/>
        <v>0</v>
      </c>
      <c r="O1097" s="211"/>
      <c r="P1097" s="212" t="str">
        <f>IF($J1097="","",VLOOKUP($J1097,'Tong hop'!$B$10:$L$19999,10,0))</f>
        <v/>
      </c>
      <c r="Q1097" s="213" t="str">
        <f>IF($J1097="","",VLOOKUP($J1097,'Tong hop'!$B$10:$L$19999,11,0))</f>
        <v/>
      </c>
      <c r="R1097" s="214"/>
      <c r="S1097" s="214"/>
      <c r="T1097" s="214"/>
      <c r="U1097" s="214"/>
      <c r="V1097" s="214"/>
      <c r="W1097" s="214"/>
      <c r="X1097" s="214"/>
      <c r="Y1097" s="214"/>
      <c r="Z1097" s="214"/>
    </row>
    <row r="1098" ht="18.75" customHeight="1">
      <c r="A1098" s="214"/>
      <c r="B1098" s="306"/>
      <c r="C1098" s="307"/>
      <c r="D1098" s="307"/>
      <c r="E1098" s="205" t="str">
        <f>IF($D1098="","",VLOOKUP($D1098,DMKH!$A$6:$D$20000,2,0))</f>
        <v/>
      </c>
      <c r="F1098" s="205" t="str">
        <f>IF($D1098="","",VLOOKUP($D1098,DMKH!$A$6:$D$20000,3,0))</f>
        <v/>
      </c>
      <c r="G1098" s="205" t="str">
        <f>IF($D1098="","",VLOOKUP($D1098,DMKH!$A$6:$D$20000,4,0))</f>
        <v/>
      </c>
      <c r="H1098" s="308"/>
      <c r="I1098" s="308"/>
      <c r="J1098" s="214"/>
      <c r="K1098" s="205" t="str">
        <f>IF($J1098="","",VLOOKUP($J1098,'Tong hop'!$B$10:$P$19999,2,0))</f>
        <v/>
      </c>
      <c r="L1098" s="208" t="str">
        <f>IF($J1098="","",VLOOKUP($J1098,'Tong hop'!$B$10:$P$19999,3,0))</f>
        <v/>
      </c>
      <c r="M1098" s="309"/>
      <c r="N1098" s="210">
        <f t="shared" si="2"/>
        <v>0</v>
      </c>
      <c r="O1098" s="211"/>
      <c r="P1098" s="212" t="str">
        <f>IF($J1098="","",VLOOKUP($J1098,'Tong hop'!$B$10:$L$19999,10,0))</f>
        <v/>
      </c>
      <c r="Q1098" s="213" t="str">
        <f>IF($J1098="","",VLOOKUP($J1098,'Tong hop'!$B$10:$L$19999,11,0))</f>
        <v/>
      </c>
      <c r="R1098" s="214"/>
      <c r="S1098" s="214"/>
      <c r="T1098" s="214"/>
      <c r="U1098" s="214"/>
      <c r="V1098" s="214"/>
      <c r="W1098" s="214"/>
      <c r="X1098" s="214"/>
      <c r="Y1098" s="214"/>
      <c r="Z1098" s="214"/>
    </row>
    <row r="1099" ht="18.75" customHeight="1">
      <c r="A1099" s="214"/>
      <c r="B1099" s="306"/>
      <c r="C1099" s="307"/>
      <c r="D1099" s="307"/>
      <c r="E1099" s="205" t="str">
        <f>IF($D1099="","",VLOOKUP($D1099,DMKH!$A$6:$D$20000,2,0))</f>
        <v/>
      </c>
      <c r="F1099" s="205" t="str">
        <f>IF($D1099="","",VLOOKUP($D1099,DMKH!$A$6:$D$20000,3,0))</f>
        <v/>
      </c>
      <c r="G1099" s="205" t="str">
        <f>IF($D1099="","",VLOOKUP($D1099,DMKH!$A$6:$D$20000,4,0))</f>
        <v/>
      </c>
      <c r="H1099" s="308"/>
      <c r="I1099" s="308"/>
      <c r="J1099" s="214"/>
      <c r="K1099" s="205" t="str">
        <f>IF($J1099="","",VLOOKUP($J1099,'Tong hop'!$B$10:$P$19999,2,0))</f>
        <v/>
      </c>
      <c r="L1099" s="208" t="str">
        <f>IF($J1099="","",VLOOKUP($J1099,'Tong hop'!$B$10:$P$19999,3,0))</f>
        <v/>
      </c>
      <c r="M1099" s="309"/>
      <c r="N1099" s="210">
        <f t="shared" si="2"/>
        <v>0</v>
      </c>
      <c r="O1099" s="211"/>
      <c r="P1099" s="212" t="str">
        <f>IF($J1099="","",VLOOKUP($J1099,'Tong hop'!$B$10:$L$19999,10,0))</f>
        <v/>
      </c>
      <c r="Q1099" s="213" t="str">
        <f>IF($J1099="","",VLOOKUP($J1099,'Tong hop'!$B$10:$L$19999,11,0))</f>
        <v/>
      </c>
      <c r="R1099" s="214"/>
      <c r="S1099" s="214"/>
      <c r="T1099" s="214"/>
      <c r="U1099" s="214"/>
      <c r="V1099" s="214"/>
      <c r="W1099" s="214"/>
      <c r="X1099" s="214"/>
      <c r="Y1099" s="214"/>
      <c r="Z1099" s="214"/>
    </row>
    <row r="1100" ht="18.75" customHeight="1">
      <c r="A1100" s="214"/>
      <c r="B1100" s="306"/>
      <c r="C1100" s="307"/>
      <c r="D1100" s="307"/>
      <c r="E1100" s="205" t="str">
        <f>IF($D1100="","",VLOOKUP($D1100,DMKH!$A$6:$D$20000,2,0))</f>
        <v/>
      </c>
      <c r="F1100" s="205" t="str">
        <f>IF($D1100="","",VLOOKUP($D1100,DMKH!$A$6:$D$20000,3,0))</f>
        <v/>
      </c>
      <c r="G1100" s="205" t="str">
        <f>IF($D1100="","",VLOOKUP($D1100,DMKH!$A$6:$D$20000,4,0))</f>
        <v/>
      </c>
      <c r="H1100" s="308"/>
      <c r="I1100" s="308"/>
      <c r="J1100" s="214"/>
      <c r="K1100" s="205" t="str">
        <f>IF($J1100="","",VLOOKUP($J1100,'Tong hop'!$B$10:$P$19999,2,0))</f>
        <v/>
      </c>
      <c r="L1100" s="208" t="str">
        <f>IF($J1100="","",VLOOKUP($J1100,'Tong hop'!$B$10:$P$19999,3,0))</f>
        <v/>
      </c>
      <c r="M1100" s="309"/>
      <c r="N1100" s="210">
        <f t="shared" si="2"/>
        <v>0</v>
      </c>
      <c r="O1100" s="211"/>
      <c r="P1100" s="212" t="str">
        <f>IF($J1100="","",VLOOKUP($J1100,'Tong hop'!$B$10:$L$19999,10,0))</f>
        <v/>
      </c>
      <c r="Q1100" s="213" t="str">
        <f>IF($J1100="","",VLOOKUP($J1100,'Tong hop'!$B$10:$L$19999,11,0))</f>
        <v/>
      </c>
      <c r="R1100" s="214"/>
      <c r="S1100" s="214"/>
      <c r="T1100" s="214"/>
      <c r="U1100" s="214"/>
      <c r="V1100" s="214"/>
      <c r="W1100" s="214"/>
      <c r="X1100" s="214"/>
      <c r="Y1100" s="214"/>
      <c r="Z1100" s="214"/>
    </row>
    <row r="1101" ht="18.75" customHeight="1">
      <c r="A1101" s="214"/>
      <c r="B1101" s="306"/>
      <c r="C1101" s="307"/>
      <c r="D1101" s="307"/>
      <c r="E1101" s="205" t="str">
        <f>IF($D1101="","",VLOOKUP($D1101,DMKH!$A$6:$D$20000,2,0))</f>
        <v/>
      </c>
      <c r="F1101" s="205" t="str">
        <f>IF($D1101="","",VLOOKUP($D1101,DMKH!$A$6:$D$20000,3,0))</f>
        <v/>
      </c>
      <c r="G1101" s="205" t="str">
        <f>IF($D1101="","",VLOOKUP($D1101,DMKH!$A$6:$D$20000,4,0))</f>
        <v/>
      </c>
      <c r="H1101" s="308"/>
      <c r="I1101" s="308"/>
      <c r="J1101" s="214"/>
      <c r="K1101" s="205" t="str">
        <f>IF($J1101="","",VLOOKUP($J1101,'Tong hop'!$B$10:$P$19999,2,0))</f>
        <v/>
      </c>
      <c r="L1101" s="208" t="str">
        <f>IF($J1101="","",VLOOKUP($J1101,'Tong hop'!$B$10:$P$19999,3,0))</f>
        <v/>
      </c>
      <c r="M1101" s="309"/>
      <c r="N1101" s="210">
        <f t="shared" si="2"/>
        <v>0</v>
      </c>
      <c r="O1101" s="211"/>
      <c r="P1101" s="212" t="str">
        <f>IF($J1101="","",VLOOKUP($J1101,'Tong hop'!$B$10:$L$19999,10,0))</f>
        <v/>
      </c>
      <c r="Q1101" s="213" t="str">
        <f>IF($J1101="","",VLOOKUP($J1101,'Tong hop'!$B$10:$L$19999,11,0))</f>
        <v/>
      </c>
      <c r="R1101" s="214"/>
      <c r="S1101" s="214"/>
      <c r="T1101" s="214"/>
      <c r="U1101" s="214"/>
      <c r="V1101" s="214"/>
      <c r="W1101" s="214"/>
      <c r="X1101" s="214"/>
      <c r="Y1101" s="214"/>
      <c r="Z1101" s="214"/>
    </row>
    <row r="1102" ht="18.75" customHeight="1">
      <c r="A1102" s="214"/>
      <c r="B1102" s="306"/>
      <c r="C1102" s="307"/>
      <c r="D1102" s="307"/>
      <c r="E1102" s="205" t="str">
        <f>IF($D1102="","",VLOOKUP($D1102,DMKH!$A$6:$D$20000,2,0))</f>
        <v/>
      </c>
      <c r="F1102" s="205" t="str">
        <f>IF($D1102="","",VLOOKUP($D1102,DMKH!$A$6:$D$20000,3,0))</f>
        <v/>
      </c>
      <c r="G1102" s="205" t="str">
        <f>IF($D1102="","",VLOOKUP($D1102,DMKH!$A$6:$D$20000,4,0))</f>
        <v/>
      </c>
      <c r="H1102" s="308"/>
      <c r="I1102" s="308"/>
      <c r="J1102" s="214"/>
      <c r="K1102" s="205" t="str">
        <f>IF($J1102="","",VLOOKUP($J1102,'Tong hop'!$B$10:$P$19999,2,0))</f>
        <v/>
      </c>
      <c r="L1102" s="208" t="str">
        <f>IF($J1102="","",VLOOKUP($J1102,'Tong hop'!$B$10:$P$19999,3,0))</f>
        <v/>
      </c>
      <c r="M1102" s="309"/>
      <c r="N1102" s="210">
        <f t="shared" si="2"/>
        <v>0</v>
      </c>
      <c r="O1102" s="211"/>
      <c r="P1102" s="212" t="str">
        <f>IF($J1102="","",VLOOKUP($J1102,'Tong hop'!$B$10:$L$19999,10,0))</f>
        <v/>
      </c>
      <c r="Q1102" s="213" t="str">
        <f>IF($J1102="","",VLOOKUP($J1102,'Tong hop'!$B$10:$L$19999,11,0))</f>
        <v/>
      </c>
      <c r="R1102" s="214"/>
      <c r="S1102" s="214"/>
      <c r="T1102" s="214"/>
      <c r="U1102" s="214"/>
      <c r="V1102" s="214"/>
      <c r="W1102" s="214"/>
      <c r="X1102" s="214"/>
      <c r="Y1102" s="214"/>
      <c r="Z1102" s="214"/>
    </row>
    <row r="1103" ht="18.75" customHeight="1">
      <c r="A1103" s="214"/>
      <c r="B1103" s="306"/>
      <c r="C1103" s="307"/>
      <c r="D1103" s="307"/>
      <c r="E1103" s="205" t="str">
        <f>IF($D1103="","",VLOOKUP($D1103,DMKH!$A$6:$D$20000,2,0))</f>
        <v/>
      </c>
      <c r="F1103" s="205" t="str">
        <f>IF($D1103="","",VLOOKUP($D1103,DMKH!$A$6:$D$20000,3,0))</f>
        <v/>
      </c>
      <c r="G1103" s="205" t="str">
        <f>IF($D1103="","",VLOOKUP($D1103,DMKH!$A$6:$D$20000,4,0))</f>
        <v/>
      </c>
      <c r="H1103" s="308"/>
      <c r="I1103" s="308"/>
      <c r="J1103" s="214"/>
      <c r="K1103" s="205" t="str">
        <f>IF($J1103="","",VLOOKUP($J1103,'Tong hop'!$B$10:$P$19999,2,0))</f>
        <v/>
      </c>
      <c r="L1103" s="208" t="str">
        <f>IF($J1103="","",VLOOKUP($J1103,'Tong hop'!$B$10:$P$19999,3,0))</f>
        <v/>
      </c>
      <c r="M1103" s="309"/>
      <c r="N1103" s="210">
        <f t="shared" si="2"/>
        <v>0</v>
      </c>
      <c r="O1103" s="211"/>
      <c r="P1103" s="212" t="str">
        <f>IF($J1103="","",VLOOKUP($J1103,'Tong hop'!$B$10:$L$19999,10,0))</f>
        <v/>
      </c>
      <c r="Q1103" s="213" t="str">
        <f>IF($J1103="","",VLOOKUP($J1103,'Tong hop'!$B$10:$L$19999,11,0))</f>
        <v/>
      </c>
      <c r="R1103" s="214"/>
      <c r="S1103" s="214"/>
      <c r="T1103" s="214"/>
      <c r="U1103" s="214"/>
      <c r="V1103" s="214"/>
      <c r="W1103" s="214"/>
      <c r="X1103" s="214"/>
      <c r="Y1103" s="214"/>
      <c r="Z1103" s="214"/>
    </row>
    <row r="1104" ht="18.75" customHeight="1">
      <c r="A1104" s="214"/>
      <c r="B1104" s="306"/>
      <c r="C1104" s="307"/>
      <c r="D1104" s="307"/>
      <c r="E1104" s="205" t="str">
        <f>IF($D1104="","",VLOOKUP($D1104,DMKH!$A$6:$D$20000,2,0))</f>
        <v/>
      </c>
      <c r="F1104" s="205" t="str">
        <f>IF($D1104="","",VLOOKUP($D1104,DMKH!$A$6:$D$20000,3,0))</f>
        <v/>
      </c>
      <c r="G1104" s="205" t="str">
        <f>IF($D1104="","",VLOOKUP($D1104,DMKH!$A$6:$D$20000,4,0))</f>
        <v/>
      </c>
      <c r="H1104" s="308"/>
      <c r="I1104" s="308"/>
      <c r="J1104" s="214"/>
      <c r="K1104" s="205" t="str">
        <f>IF($J1104="","",VLOOKUP($J1104,'Tong hop'!$B$10:$P$19999,2,0))</f>
        <v/>
      </c>
      <c r="L1104" s="208" t="str">
        <f>IF($J1104="","",VLOOKUP($J1104,'Tong hop'!$B$10:$P$19999,3,0))</f>
        <v/>
      </c>
      <c r="M1104" s="309"/>
      <c r="N1104" s="210">
        <f t="shared" si="2"/>
        <v>0</v>
      </c>
      <c r="O1104" s="211"/>
      <c r="P1104" s="212" t="str">
        <f>IF($J1104="","",VLOOKUP($J1104,'Tong hop'!$B$10:$L$19999,10,0))</f>
        <v/>
      </c>
      <c r="Q1104" s="213" t="str">
        <f>IF($J1104="","",VLOOKUP($J1104,'Tong hop'!$B$10:$L$19999,11,0))</f>
        <v/>
      </c>
      <c r="R1104" s="214"/>
      <c r="S1104" s="214"/>
      <c r="T1104" s="214"/>
      <c r="U1104" s="214"/>
      <c r="V1104" s="214"/>
      <c r="W1104" s="214"/>
      <c r="X1104" s="214"/>
      <c r="Y1104" s="214"/>
      <c r="Z1104" s="214"/>
    </row>
    <row r="1105" ht="18.75" customHeight="1">
      <c r="A1105" s="214"/>
      <c r="B1105" s="306"/>
      <c r="C1105" s="307"/>
      <c r="D1105" s="307"/>
      <c r="E1105" s="205" t="str">
        <f>IF($D1105="","",VLOOKUP($D1105,DMKH!$A$6:$D$20000,2,0))</f>
        <v/>
      </c>
      <c r="F1105" s="205" t="str">
        <f>IF($D1105="","",VLOOKUP($D1105,DMKH!$A$6:$D$20000,3,0))</f>
        <v/>
      </c>
      <c r="G1105" s="205" t="str">
        <f>IF($D1105="","",VLOOKUP($D1105,DMKH!$A$6:$D$20000,4,0))</f>
        <v/>
      </c>
      <c r="H1105" s="308"/>
      <c r="I1105" s="308"/>
      <c r="J1105" s="214"/>
      <c r="K1105" s="205" t="str">
        <f>IF($J1105="","",VLOOKUP($J1105,'Tong hop'!$B$10:$P$19999,2,0))</f>
        <v/>
      </c>
      <c r="L1105" s="208" t="str">
        <f>IF($J1105="","",VLOOKUP($J1105,'Tong hop'!$B$10:$P$19999,3,0))</f>
        <v/>
      </c>
      <c r="M1105" s="309"/>
      <c r="N1105" s="210">
        <f t="shared" si="2"/>
        <v>0</v>
      </c>
      <c r="O1105" s="211"/>
      <c r="P1105" s="212" t="str">
        <f>IF($J1105="","",VLOOKUP($J1105,'Tong hop'!$B$10:$L$19999,10,0))</f>
        <v/>
      </c>
      <c r="Q1105" s="213" t="str">
        <f>IF($J1105="","",VLOOKUP($J1105,'Tong hop'!$B$10:$L$19999,11,0))</f>
        <v/>
      </c>
      <c r="R1105" s="214"/>
      <c r="S1105" s="214"/>
      <c r="T1105" s="214"/>
      <c r="U1105" s="214"/>
      <c r="V1105" s="214"/>
      <c r="W1105" s="214"/>
      <c r="X1105" s="214"/>
      <c r="Y1105" s="214"/>
      <c r="Z1105" s="214"/>
    </row>
    <row r="1106" ht="18.75" customHeight="1">
      <c r="A1106" s="214"/>
      <c r="B1106" s="306"/>
      <c r="C1106" s="307"/>
      <c r="D1106" s="307"/>
      <c r="E1106" s="205" t="str">
        <f>IF($D1106="","",VLOOKUP($D1106,DMKH!$A$6:$D$20000,2,0))</f>
        <v/>
      </c>
      <c r="F1106" s="205" t="str">
        <f>IF($D1106="","",VLOOKUP($D1106,DMKH!$A$6:$D$20000,3,0))</f>
        <v/>
      </c>
      <c r="G1106" s="205" t="str">
        <f>IF($D1106="","",VLOOKUP($D1106,DMKH!$A$6:$D$20000,4,0))</f>
        <v/>
      </c>
      <c r="H1106" s="308"/>
      <c r="I1106" s="308"/>
      <c r="J1106" s="214"/>
      <c r="K1106" s="205" t="str">
        <f>IF($J1106="","",VLOOKUP($J1106,'Tong hop'!$B$10:$P$19999,2,0))</f>
        <v/>
      </c>
      <c r="L1106" s="208" t="str">
        <f>IF($J1106="","",VLOOKUP($J1106,'Tong hop'!$B$10:$P$19999,3,0))</f>
        <v/>
      </c>
      <c r="M1106" s="309"/>
      <c r="N1106" s="210">
        <f t="shared" si="2"/>
        <v>0</v>
      </c>
      <c r="O1106" s="211"/>
      <c r="P1106" s="212" t="str">
        <f>IF($J1106="","",VLOOKUP($J1106,'Tong hop'!$B$10:$L$19999,10,0))</f>
        <v/>
      </c>
      <c r="Q1106" s="213" t="str">
        <f>IF($J1106="","",VLOOKUP($J1106,'Tong hop'!$B$10:$L$19999,11,0))</f>
        <v/>
      </c>
      <c r="R1106" s="214"/>
      <c r="S1106" s="214"/>
      <c r="T1106" s="214"/>
      <c r="U1106" s="214"/>
      <c r="V1106" s="214"/>
      <c r="W1106" s="214"/>
      <c r="X1106" s="214"/>
      <c r="Y1106" s="214"/>
      <c r="Z1106" s="214"/>
    </row>
    <row r="1107" ht="18.75" customHeight="1">
      <c r="A1107" s="214"/>
      <c r="B1107" s="306"/>
      <c r="C1107" s="307"/>
      <c r="D1107" s="307"/>
      <c r="E1107" s="205" t="str">
        <f>IF($D1107="","",VLOOKUP($D1107,DMKH!$A$6:$D$20000,2,0))</f>
        <v/>
      </c>
      <c r="F1107" s="205" t="str">
        <f>IF($D1107="","",VLOOKUP($D1107,DMKH!$A$6:$D$20000,3,0))</f>
        <v/>
      </c>
      <c r="G1107" s="205" t="str">
        <f>IF($D1107="","",VLOOKUP($D1107,DMKH!$A$6:$D$20000,4,0))</f>
        <v/>
      </c>
      <c r="H1107" s="308"/>
      <c r="I1107" s="308"/>
      <c r="J1107" s="214"/>
      <c r="K1107" s="205" t="str">
        <f>IF($J1107="","",VLOOKUP($J1107,'Tong hop'!$B$10:$P$19999,2,0))</f>
        <v/>
      </c>
      <c r="L1107" s="208" t="str">
        <f>IF($J1107="","",VLOOKUP($J1107,'Tong hop'!$B$10:$P$19999,3,0))</f>
        <v/>
      </c>
      <c r="M1107" s="309"/>
      <c r="N1107" s="210">
        <f t="shared" si="2"/>
        <v>0</v>
      </c>
      <c r="O1107" s="211"/>
      <c r="P1107" s="212" t="str">
        <f>IF($J1107="","",VLOOKUP($J1107,'Tong hop'!$B$10:$L$19999,10,0))</f>
        <v/>
      </c>
      <c r="Q1107" s="213" t="str">
        <f>IF($J1107="","",VLOOKUP($J1107,'Tong hop'!$B$10:$L$19999,11,0))</f>
        <v/>
      </c>
      <c r="R1107" s="214"/>
      <c r="S1107" s="214"/>
      <c r="T1107" s="214"/>
      <c r="U1107" s="214"/>
      <c r="V1107" s="214"/>
      <c r="W1107" s="214"/>
      <c r="X1107" s="214"/>
      <c r="Y1107" s="214"/>
      <c r="Z1107" s="214"/>
    </row>
    <row r="1108" ht="18.75" customHeight="1">
      <c r="A1108" s="214"/>
      <c r="B1108" s="306"/>
      <c r="C1108" s="307"/>
      <c r="D1108" s="307"/>
      <c r="E1108" s="205" t="str">
        <f>IF($D1108="","",VLOOKUP($D1108,DMKH!$A$6:$D$20000,2,0))</f>
        <v/>
      </c>
      <c r="F1108" s="205" t="str">
        <f>IF($D1108="","",VLOOKUP($D1108,DMKH!$A$6:$D$20000,3,0))</f>
        <v/>
      </c>
      <c r="G1108" s="205" t="str">
        <f>IF($D1108="","",VLOOKUP($D1108,DMKH!$A$6:$D$20000,4,0))</f>
        <v/>
      </c>
      <c r="H1108" s="308"/>
      <c r="I1108" s="308"/>
      <c r="J1108" s="214"/>
      <c r="K1108" s="205" t="str">
        <f>IF($J1108="","",VLOOKUP($J1108,'Tong hop'!$B$10:$P$19999,2,0))</f>
        <v/>
      </c>
      <c r="L1108" s="208" t="str">
        <f>IF($J1108="","",VLOOKUP($J1108,'Tong hop'!$B$10:$P$19999,3,0))</f>
        <v/>
      </c>
      <c r="M1108" s="309"/>
      <c r="N1108" s="210">
        <f t="shared" si="2"/>
        <v>0</v>
      </c>
      <c r="O1108" s="211"/>
      <c r="P1108" s="212" t="str">
        <f>IF($J1108="","",VLOOKUP($J1108,'Tong hop'!$B$10:$L$19999,10,0))</f>
        <v/>
      </c>
      <c r="Q1108" s="213" t="str">
        <f>IF($J1108="","",VLOOKUP($J1108,'Tong hop'!$B$10:$L$19999,11,0))</f>
        <v/>
      </c>
      <c r="R1108" s="214"/>
      <c r="S1108" s="214"/>
      <c r="T1108" s="214"/>
      <c r="U1108" s="214"/>
      <c r="V1108" s="214"/>
      <c r="W1108" s="214"/>
      <c r="X1108" s="214"/>
      <c r="Y1108" s="214"/>
      <c r="Z1108" s="214"/>
    </row>
    <row r="1109" ht="18.75" customHeight="1">
      <c r="A1109" s="214"/>
      <c r="B1109" s="306"/>
      <c r="C1109" s="307"/>
      <c r="D1109" s="307"/>
      <c r="E1109" s="205" t="str">
        <f>IF($D1109="","",VLOOKUP($D1109,DMKH!$A$6:$D$20000,2,0))</f>
        <v/>
      </c>
      <c r="F1109" s="205" t="str">
        <f>IF($D1109="","",VLOOKUP($D1109,DMKH!$A$6:$D$20000,3,0))</f>
        <v/>
      </c>
      <c r="G1109" s="205" t="str">
        <f>IF($D1109="","",VLOOKUP($D1109,DMKH!$A$6:$D$20000,4,0))</f>
        <v/>
      </c>
      <c r="H1109" s="308"/>
      <c r="I1109" s="308"/>
      <c r="J1109" s="214"/>
      <c r="K1109" s="205" t="str">
        <f>IF($J1109="","",VLOOKUP($J1109,'Tong hop'!$B$10:$P$19999,2,0))</f>
        <v/>
      </c>
      <c r="L1109" s="208" t="str">
        <f>IF($J1109="","",VLOOKUP($J1109,'Tong hop'!$B$10:$P$19999,3,0))</f>
        <v/>
      </c>
      <c r="M1109" s="309"/>
      <c r="N1109" s="210">
        <f t="shared" si="2"/>
        <v>0</v>
      </c>
      <c r="O1109" s="211"/>
      <c r="P1109" s="212" t="str">
        <f>IF($J1109="","",VLOOKUP($J1109,'Tong hop'!$B$10:$L$19999,10,0))</f>
        <v/>
      </c>
      <c r="Q1109" s="213" t="str">
        <f>IF($J1109="","",VLOOKUP($J1109,'Tong hop'!$B$10:$L$19999,11,0))</f>
        <v/>
      </c>
      <c r="R1109" s="214"/>
      <c r="S1109" s="214"/>
      <c r="T1109" s="214"/>
      <c r="U1109" s="214"/>
      <c r="V1109" s="214"/>
      <c r="W1109" s="214"/>
      <c r="X1109" s="214"/>
      <c r="Y1109" s="214"/>
      <c r="Z1109" s="214"/>
    </row>
    <row r="1110" ht="18.75" customHeight="1">
      <c r="A1110" s="214"/>
      <c r="B1110" s="306"/>
      <c r="C1110" s="307"/>
      <c r="D1110" s="307"/>
      <c r="E1110" s="205" t="str">
        <f>IF($D1110="","",VLOOKUP($D1110,DMKH!$A$6:$D$20000,2,0))</f>
        <v/>
      </c>
      <c r="F1110" s="205" t="str">
        <f>IF($D1110="","",VLOOKUP($D1110,DMKH!$A$6:$D$20000,3,0))</f>
        <v/>
      </c>
      <c r="G1110" s="205" t="str">
        <f>IF($D1110="","",VLOOKUP($D1110,DMKH!$A$6:$D$20000,4,0))</f>
        <v/>
      </c>
      <c r="H1110" s="308"/>
      <c r="I1110" s="308"/>
      <c r="J1110" s="214"/>
      <c r="K1110" s="205" t="str">
        <f>IF($J1110="","",VLOOKUP($J1110,'Tong hop'!$B$10:$P$19999,2,0))</f>
        <v/>
      </c>
      <c r="L1110" s="208" t="str">
        <f>IF($J1110="","",VLOOKUP($J1110,'Tong hop'!$B$10:$P$19999,3,0))</f>
        <v/>
      </c>
      <c r="M1110" s="309"/>
      <c r="N1110" s="210">
        <f t="shared" si="2"/>
        <v>0</v>
      </c>
      <c r="O1110" s="211"/>
      <c r="P1110" s="212" t="str">
        <f>IF($J1110="","",VLOOKUP($J1110,'Tong hop'!$B$10:$L$19999,10,0))</f>
        <v/>
      </c>
      <c r="Q1110" s="213" t="str">
        <f>IF($J1110="","",VLOOKUP($J1110,'Tong hop'!$B$10:$L$19999,11,0))</f>
        <v/>
      </c>
      <c r="R1110" s="214"/>
      <c r="S1110" s="214"/>
      <c r="T1110" s="214"/>
      <c r="U1110" s="214"/>
      <c r="V1110" s="214"/>
      <c r="W1110" s="214"/>
      <c r="X1110" s="214"/>
      <c r="Y1110" s="214"/>
      <c r="Z1110" s="214"/>
    </row>
    <row r="1111" ht="18.75" customHeight="1">
      <c r="A1111" s="214"/>
      <c r="B1111" s="306"/>
      <c r="C1111" s="307"/>
      <c r="D1111" s="307"/>
      <c r="E1111" s="205" t="str">
        <f>IF($D1111="","",VLOOKUP($D1111,DMKH!$A$6:$D$20000,2,0))</f>
        <v/>
      </c>
      <c r="F1111" s="205" t="str">
        <f>IF($D1111="","",VLOOKUP($D1111,DMKH!$A$6:$D$20000,3,0))</f>
        <v/>
      </c>
      <c r="G1111" s="205" t="str">
        <f>IF($D1111="","",VLOOKUP($D1111,DMKH!$A$6:$D$20000,4,0))</f>
        <v/>
      </c>
      <c r="H1111" s="308"/>
      <c r="I1111" s="308"/>
      <c r="J1111" s="214"/>
      <c r="K1111" s="205" t="str">
        <f>IF($J1111="","",VLOOKUP($J1111,'Tong hop'!$B$10:$P$19999,2,0))</f>
        <v/>
      </c>
      <c r="L1111" s="208" t="str">
        <f>IF($J1111="","",VLOOKUP($J1111,'Tong hop'!$B$10:$P$19999,3,0))</f>
        <v/>
      </c>
      <c r="M1111" s="309"/>
      <c r="N1111" s="210">
        <f t="shared" si="2"/>
        <v>0</v>
      </c>
      <c r="O1111" s="211"/>
      <c r="P1111" s="212" t="str">
        <f>IF($J1111="","",VLOOKUP($J1111,'Tong hop'!$B$10:$L$19999,10,0))</f>
        <v/>
      </c>
      <c r="Q1111" s="213" t="str">
        <f>IF($J1111="","",VLOOKUP($J1111,'Tong hop'!$B$10:$L$19999,11,0))</f>
        <v/>
      </c>
      <c r="R1111" s="214"/>
      <c r="S1111" s="214"/>
      <c r="T1111" s="214"/>
      <c r="U1111" s="214"/>
      <c r="V1111" s="214"/>
      <c r="W1111" s="214"/>
      <c r="X1111" s="214"/>
      <c r="Y1111" s="214"/>
      <c r="Z1111" s="214"/>
    </row>
    <row r="1112" ht="18.75" customHeight="1">
      <c r="A1112" s="214"/>
      <c r="B1112" s="306"/>
      <c r="C1112" s="307"/>
      <c r="D1112" s="307"/>
      <c r="E1112" s="205" t="str">
        <f>IF($D1112="","",VLOOKUP($D1112,DMKH!$A$6:$D$20000,2,0))</f>
        <v/>
      </c>
      <c r="F1112" s="205" t="str">
        <f>IF($D1112="","",VLOOKUP($D1112,DMKH!$A$6:$D$20000,3,0))</f>
        <v/>
      </c>
      <c r="G1112" s="205" t="str">
        <f>IF($D1112="","",VLOOKUP($D1112,DMKH!$A$6:$D$20000,4,0))</f>
        <v/>
      </c>
      <c r="H1112" s="308"/>
      <c r="I1112" s="308"/>
      <c r="J1112" s="214"/>
      <c r="K1112" s="205" t="str">
        <f>IF($J1112="","",VLOOKUP($J1112,'Tong hop'!$B$10:$P$19999,2,0))</f>
        <v/>
      </c>
      <c r="L1112" s="208" t="str">
        <f>IF($J1112="","",VLOOKUP($J1112,'Tong hop'!$B$10:$P$19999,3,0))</f>
        <v/>
      </c>
      <c r="M1112" s="309"/>
      <c r="N1112" s="210">
        <f t="shared" si="2"/>
        <v>0</v>
      </c>
      <c r="O1112" s="211"/>
      <c r="P1112" s="212" t="str">
        <f>IF($J1112="","",VLOOKUP($J1112,'Tong hop'!$B$10:$L$19999,10,0))</f>
        <v/>
      </c>
      <c r="Q1112" s="213" t="str">
        <f>IF($J1112="","",VLOOKUP($J1112,'Tong hop'!$B$10:$L$19999,11,0))</f>
        <v/>
      </c>
      <c r="R1112" s="214"/>
      <c r="S1112" s="214"/>
      <c r="T1112" s="214"/>
      <c r="U1112" s="214"/>
      <c r="V1112" s="214"/>
      <c r="W1112" s="214"/>
      <c r="X1112" s="214"/>
      <c r="Y1112" s="214"/>
      <c r="Z1112" s="214"/>
    </row>
    <row r="1113" ht="18.75" customHeight="1">
      <c r="A1113" s="214"/>
      <c r="B1113" s="306"/>
      <c r="C1113" s="307"/>
      <c r="D1113" s="307"/>
      <c r="E1113" s="205" t="str">
        <f>IF($D1113="","",VLOOKUP($D1113,DMKH!$A$6:$D$20000,2,0))</f>
        <v/>
      </c>
      <c r="F1113" s="205" t="str">
        <f>IF($D1113="","",VLOOKUP($D1113,DMKH!$A$6:$D$20000,3,0))</f>
        <v/>
      </c>
      <c r="G1113" s="205" t="str">
        <f>IF($D1113="","",VLOOKUP($D1113,DMKH!$A$6:$D$20000,4,0))</f>
        <v/>
      </c>
      <c r="H1113" s="308"/>
      <c r="I1113" s="308"/>
      <c r="J1113" s="214"/>
      <c r="K1113" s="205" t="str">
        <f>IF($J1113="","",VLOOKUP($J1113,'Tong hop'!$B$10:$P$19999,2,0))</f>
        <v/>
      </c>
      <c r="L1113" s="208" t="str">
        <f>IF($J1113="","",VLOOKUP($J1113,'Tong hop'!$B$10:$P$19999,3,0))</f>
        <v/>
      </c>
      <c r="M1113" s="309"/>
      <c r="N1113" s="210">
        <f t="shared" si="2"/>
        <v>0</v>
      </c>
      <c r="O1113" s="211"/>
      <c r="P1113" s="212" t="str">
        <f>IF($J1113="","",VLOOKUP($J1113,'Tong hop'!$B$10:$L$19999,10,0))</f>
        <v/>
      </c>
      <c r="Q1113" s="213" t="str">
        <f>IF($J1113="","",VLOOKUP($J1113,'Tong hop'!$B$10:$L$19999,11,0))</f>
        <v/>
      </c>
      <c r="R1113" s="214"/>
      <c r="S1113" s="214"/>
      <c r="T1113" s="214"/>
      <c r="U1113" s="214"/>
      <c r="V1113" s="214"/>
      <c r="W1113" s="214"/>
      <c r="X1113" s="214"/>
      <c r="Y1113" s="214"/>
      <c r="Z1113" s="214"/>
    </row>
    <row r="1114" ht="18.75" customHeight="1">
      <c r="A1114" s="214"/>
      <c r="B1114" s="306"/>
      <c r="C1114" s="307"/>
      <c r="D1114" s="307"/>
      <c r="E1114" s="205" t="str">
        <f>IF($D1114="","",VLOOKUP($D1114,DMKH!$A$6:$D$20000,2,0))</f>
        <v/>
      </c>
      <c r="F1114" s="205" t="str">
        <f>IF($D1114="","",VLOOKUP($D1114,DMKH!$A$6:$D$20000,3,0))</f>
        <v/>
      </c>
      <c r="G1114" s="205" t="str">
        <f>IF($D1114="","",VLOOKUP($D1114,DMKH!$A$6:$D$20000,4,0))</f>
        <v/>
      </c>
      <c r="H1114" s="308"/>
      <c r="I1114" s="308"/>
      <c r="J1114" s="214"/>
      <c r="K1114" s="205" t="str">
        <f>IF($J1114="","",VLOOKUP($J1114,'Tong hop'!$B$10:$P$19999,2,0))</f>
        <v/>
      </c>
      <c r="L1114" s="208" t="str">
        <f>IF($J1114="","",VLOOKUP($J1114,'Tong hop'!$B$10:$P$19999,3,0))</f>
        <v/>
      </c>
      <c r="M1114" s="309"/>
      <c r="N1114" s="210">
        <f t="shared" si="2"/>
        <v>0</v>
      </c>
      <c r="O1114" s="211"/>
      <c r="P1114" s="212" t="str">
        <f>IF($J1114="","",VLOOKUP($J1114,'Tong hop'!$B$10:$L$19999,10,0))</f>
        <v/>
      </c>
      <c r="Q1114" s="213" t="str">
        <f>IF($J1114="","",VLOOKUP($J1114,'Tong hop'!$B$10:$L$19999,11,0))</f>
        <v/>
      </c>
      <c r="R1114" s="214"/>
      <c r="S1114" s="214"/>
      <c r="T1114" s="214"/>
      <c r="U1114" s="214"/>
      <c r="V1114" s="214"/>
      <c r="W1114" s="214"/>
      <c r="X1114" s="214"/>
      <c r="Y1114" s="214"/>
      <c r="Z1114" s="214"/>
    </row>
    <row r="1115" ht="18.75" customHeight="1">
      <c r="A1115" s="214"/>
      <c r="B1115" s="306"/>
      <c r="C1115" s="307"/>
      <c r="D1115" s="307"/>
      <c r="E1115" s="205" t="str">
        <f>IF($D1115="","",VLOOKUP($D1115,DMKH!$A$6:$D$20000,2,0))</f>
        <v/>
      </c>
      <c r="F1115" s="205" t="str">
        <f>IF($D1115="","",VLOOKUP($D1115,DMKH!$A$6:$D$20000,3,0))</f>
        <v/>
      </c>
      <c r="G1115" s="205" t="str">
        <f>IF($D1115="","",VLOOKUP($D1115,DMKH!$A$6:$D$20000,4,0))</f>
        <v/>
      </c>
      <c r="H1115" s="308"/>
      <c r="I1115" s="308"/>
      <c r="J1115" s="214"/>
      <c r="K1115" s="205" t="str">
        <f>IF($J1115="","",VLOOKUP($J1115,'Tong hop'!$B$10:$P$19999,2,0))</f>
        <v/>
      </c>
      <c r="L1115" s="208" t="str">
        <f>IF($J1115="","",VLOOKUP($J1115,'Tong hop'!$B$10:$P$19999,3,0))</f>
        <v/>
      </c>
      <c r="M1115" s="309"/>
      <c r="N1115" s="210">
        <f t="shared" si="2"/>
        <v>0</v>
      </c>
      <c r="O1115" s="211"/>
      <c r="P1115" s="212" t="str">
        <f>IF($J1115="","",VLOOKUP($J1115,'Tong hop'!$B$10:$L$19999,10,0))</f>
        <v/>
      </c>
      <c r="Q1115" s="213" t="str">
        <f>IF($J1115="","",VLOOKUP($J1115,'Tong hop'!$B$10:$L$19999,11,0))</f>
        <v/>
      </c>
      <c r="R1115" s="214"/>
      <c r="S1115" s="214"/>
      <c r="T1115" s="214"/>
      <c r="U1115" s="214"/>
      <c r="V1115" s="214"/>
      <c r="W1115" s="214"/>
      <c r="X1115" s="214"/>
      <c r="Y1115" s="214"/>
      <c r="Z1115" s="214"/>
    </row>
    <row r="1116" ht="18.75" customHeight="1">
      <c r="A1116" s="214"/>
      <c r="B1116" s="306"/>
      <c r="C1116" s="307"/>
      <c r="D1116" s="307"/>
      <c r="E1116" s="205" t="str">
        <f>IF($D1116="","",VLOOKUP($D1116,DMKH!$A$6:$D$20000,2,0))</f>
        <v/>
      </c>
      <c r="F1116" s="205" t="str">
        <f>IF($D1116="","",VLOOKUP($D1116,DMKH!$A$6:$D$20000,3,0))</f>
        <v/>
      </c>
      <c r="G1116" s="205" t="str">
        <f>IF($D1116="","",VLOOKUP($D1116,DMKH!$A$6:$D$20000,4,0))</f>
        <v/>
      </c>
      <c r="H1116" s="308"/>
      <c r="I1116" s="308"/>
      <c r="J1116" s="214"/>
      <c r="K1116" s="205" t="str">
        <f>IF($J1116="","",VLOOKUP($J1116,'Tong hop'!$B$10:$P$19999,2,0))</f>
        <v/>
      </c>
      <c r="L1116" s="208" t="str">
        <f>IF($J1116="","",VLOOKUP($J1116,'Tong hop'!$B$10:$P$19999,3,0))</f>
        <v/>
      </c>
      <c r="M1116" s="309"/>
      <c r="N1116" s="210">
        <f t="shared" si="2"/>
        <v>0</v>
      </c>
      <c r="O1116" s="211"/>
      <c r="P1116" s="212" t="str">
        <f>IF($J1116="","",VLOOKUP($J1116,'Tong hop'!$B$10:$L$19999,10,0))</f>
        <v/>
      </c>
      <c r="Q1116" s="213" t="str">
        <f>IF($J1116="","",VLOOKUP($J1116,'Tong hop'!$B$10:$L$19999,11,0))</f>
        <v/>
      </c>
      <c r="R1116" s="214"/>
      <c r="S1116" s="214"/>
      <c r="T1116" s="214"/>
      <c r="U1116" s="214"/>
      <c r="V1116" s="214"/>
      <c r="W1116" s="214"/>
      <c r="X1116" s="214"/>
      <c r="Y1116" s="214"/>
      <c r="Z1116" s="214"/>
    </row>
    <row r="1117" ht="18.75" customHeight="1">
      <c r="A1117" s="214"/>
      <c r="B1117" s="306"/>
      <c r="C1117" s="307"/>
      <c r="D1117" s="307"/>
      <c r="E1117" s="205" t="str">
        <f>IF($D1117="","",VLOOKUP($D1117,DMKH!$A$6:$D$20000,2,0))</f>
        <v/>
      </c>
      <c r="F1117" s="205" t="str">
        <f>IF($D1117="","",VLOOKUP($D1117,DMKH!$A$6:$D$20000,3,0))</f>
        <v/>
      </c>
      <c r="G1117" s="205" t="str">
        <f>IF($D1117="","",VLOOKUP($D1117,DMKH!$A$6:$D$20000,4,0))</f>
        <v/>
      </c>
      <c r="H1117" s="308"/>
      <c r="I1117" s="308"/>
      <c r="J1117" s="214"/>
      <c r="K1117" s="205" t="str">
        <f>IF($J1117="","",VLOOKUP($J1117,'Tong hop'!$B$10:$P$19999,2,0))</f>
        <v/>
      </c>
      <c r="L1117" s="208" t="str">
        <f>IF($J1117="","",VLOOKUP($J1117,'Tong hop'!$B$10:$P$19999,3,0))</f>
        <v/>
      </c>
      <c r="M1117" s="309"/>
      <c r="N1117" s="210">
        <f t="shared" si="2"/>
        <v>0</v>
      </c>
      <c r="O1117" s="211"/>
      <c r="P1117" s="212" t="str">
        <f>IF($J1117="","",VLOOKUP($J1117,'Tong hop'!$B$10:$L$19999,10,0))</f>
        <v/>
      </c>
      <c r="Q1117" s="213" t="str">
        <f>IF($J1117="","",VLOOKUP($J1117,'Tong hop'!$B$10:$L$19999,11,0))</f>
        <v/>
      </c>
      <c r="R1117" s="214"/>
      <c r="S1117" s="214"/>
      <c r="T1117" s="214"/>
      <c r="U1117" s="214"/>
      <c r="V1117" s="214"/>
      <c r="W1117" s="214"/>
      <c r="X1117" s="214"/>
      <c r="Y1117" s="214"/>
      <c r="Z1117" s="214"/>
    </row>
    <row r="1118" ht="18.75" customHeight="1">
      <c r="A1118" s="214"/>
      <c r="B1118" s="306"/>
      <c r="C1118" s="307"/>
      <c r="D1118" s="307"/>
      <c r="E1118" s="205" t="str">
        <f>IF($D1118="","",VLOOKUP($D1118,DMKH!$A$6:$D$20000,2,0))</f>
        <v/>
      </c>
      <c r="F1118" s="205" t="str">
        <f>IF($D1118="","",VLOOKUP($D1118,DMKH!$A$6:$D$20000,3,0))</f>
        <v/>
      </c>
      <c r="G1118" s="205" t="str">
        <f>IF($D1118="","",VLOOKUP($D1118,DMKH!$A$6:$D$20000,4,0))</f>
        <v/>
      </c>
      <c r="H1118" s="308"/>
      <c r="I1118" s="308"/>
      <c r="J1118" s="214"/>
      <c r="K1118" s="205" t="str">
        <f>IF($J1118="","",VLOOKUP($J1118,'Tong hop'!$B$10:$P$19999,2,0))</f>
        <v/>
      </c>
      <c r="L1118" s="208" t="str">
        <f>IF($J1118="","",VLOOKUP($J1118,'Tong hop'!$B$10:$P$19999,3,0))</f>
        <v/>
      </c>
      <c r="M1118" s="309"/>
      <c r="N1118" s="210">
        <f t="shared" si="2"/>
        <v>0</v>
      </c>
      <c r="O1118" s="211"/>
      <c r="P1118" s="212" t="str">
        <f>IF($J1118="","",VLOOKUP($J1118,'Tong hop'!$B$10:$L$19999,10,0))</f>
        <v/>
      </c>
      <c r="Q1118" s="213" t="str">
        <f>IF($J1118="","",VLOOKUP($J1118,'Tong hop'!$B$10:$L$19999,11,0))</f>
        <v/>
      </c>
      <c r="R1118" s="214"/>
      <c r="S1118" s="214"/>
      <c r="T1118" s="214"/>
      <c r="U1118" s="214"/>
      <c r="V1118" s="214"/>
      <c r="W1118" s="214"/>
      <c r="X1118" s="214"/>
      <c r="Y1118" s="214"/>
      <c r="Z1118" s="214"/>
    </row>
    <row r="1119" ht="18.75" customHeight="1">
      <c r="A1119" s="214"/>
      <c r="B1119" s="306"/>
      <c r="C1119" s="307"/>
      <c r="D1119" s="307"/>
      <c r="E1119" s="205" t="str">
        <f>IF($D1119="","",VLOOKUP($D1119,DMKH!$A$6:$D$20000,2,0))</f>
        <v/>
      </c>
      <c r="F1119" s="205" t="str">
        <f>IF($D1119="","",VLOOKUP($D1119,DMKH!$A$6:$D$20000,3,0))</f>
        <v/>
      </c>
      <c r="G1119" s="205" t="str">
        <f>IF($D1119="","",VLOOKUP($D1119,DMKH!$A$6:$D$20000,4,0))</f>
        <v/>
      </c>
      <c r="H1119" s="308"/>
      <c r="I1119" s="308"/>
      <c r="J1119" s="214"/>
      <c r="K1119" s="205" t="str">
        <f>IF($J1119="","",VLOOKUP($J1119,'Tong hop'!$B$10:$P$19999,2,0))</f>
        <v/>
      </c>
      <c r="L1119" s="208" t="str">
        <f>IF($J1119="","",VLOOKUP($J1119,'Tong hop'!$B$10:$P$19999,3,0))</f>
        <v/>
      </c>
      <c r="M1119" s="309"/>
      <c r="N1119" s="210">
        <f t="shared" si="2"/>
        <v>0</v>
      </c>
      <c r="O1119" s="211"/>
      <c r="P1119" s="212" t="str">
        <f>IF($J1119="","",VLOOKUP($J1119,'Tong hop'!$B$10:$L$19999,10,0))</f>
        <v/>
      </c>
      <c r="Q1119" s="213" t="str">
        <f>IF($J1119="","",VLOOKUP($J1119,'Tong hop'!$B$10:$L$19999,11,0))</f>
        <v/>
      </c>
      <c r="R1119" s="214"/>
      <c r="S1119" s="214"/>
      <c r="T1119" s="214"/>
      <c r="U1119" s="214"/>
      <c r="V1119" s="214"/>
      <c r="W1119" s="214"/>
      <c r="X1119" s="214"/>
      <c r="Y1119" s="214"/>
      <c r="Z1119" s="214"/>
    </row>
    <row r="1120" ht="18.75" customHeight="1">
      <c r="A1120" s="214"/>
      <c r="B1120" s="306"/>
      <c r="C1120" s="307"/>
      <c r="D1120" s="307"/>
      <c r="E1120" s="205" t="str">
        <f>IF($D1120="","",VLOOKUP($D1120,DMKH!$A$6:$D$20000,2,0))</f>
        <v/>
      </c>
      <c r="F1120" s="205" t="str">
        <f>IF($D1120="","",VLOOKUP($D1120,DMKH!$A$6:$D$20000,3,0))</f>
        <v/>
      </c>
      <c r="G1120" s="205" t="str">
        <f>IF($D1120="","",VLOOKUP($D1120,DMKH!$A$6:$D$20000,4,0))</f>
        <v/>
      </c>
      <c r="H1120" s="308"/>
      <c r="I1120" s="308"/>
      <c r="J1120" s="214"/>
      <c r="K1120" s="205" t="str">
        <f>IF($J1120="","",VLOOKUP($J1120,'Tong hop'!$B$10:$P$19999,2,0))</f>
        <v/>
      </c>
      <c r="L1120" s="208" t="str">
        <f>IF($J1120="","",VLOOKUP($J1120,'Tong hop'!$B$10:$P$19999,3,0))</f>
        <v/>
      </c>
      <c r="M1120" s="309"/>
      <c r="N1120" s="210">
        <f t="shared" si="2"/>
        <v>0</v>
      </c>
      <c r="O1120" s="211"/>
      <c r="P1120" s="212" t="str">
        <f>IF($J1120="","",VLOOKUP($J1120,'Tong hop'!$B$10:$L$19999,10,0))</f>
        <v/>
      </c>
      <c r="Q1120" s="213" t="str">
        <f>IF($J1120="","",VLOOKUP($J1120,'Tong hop'!$B$10:$L$19999,11,0))</f>
        <v/>
      </c>
      <c r="R1120" s="214"/>
      <c r="S1120" s="214"/>
      <c r="T1120" s="214"/>
      <c r="U1120" s="214"/>
      <c r="V1120" s="214"/>
      <c r="W1120" s="214"/>
      <c r="X1120" s="214"/>
      <c r="Y1120" s="214"/>
      <c r="Z1120" s="214"/>
    </row>
    <row r="1121" ht="18.75" customHeight="1">
      <c r="A1121" s="214"/>
      <c r="B1121" s="306"/>
      <c r="C1121" s="307"/>
      <c r="D1121" s="307"/>
      <c r="E1121" s="205" t="str">
        <f>IF($D1121="","",VLOOKUP($D1121,DMKH!$A$6:$D$20000,2,0))</f>
        <v/>
      </c>
      <c r="F1121" s="205" t="str">
        <f>IF($D1121="","",VLOOKUP($D1121,DMKH!$A$6:$D$20000,3,0))</f>
        <v/>
      </c>
      <c r="G1121" s="205" t="str">
        <f>IF($D1121="","",VLOOKUP($D1121,DMKH!$A$6:$D$20000,4,0))</f>
        <v/>
      </c>
      <c r="H1121" s="308"/>
      <c r="I1121" s="308"/>
      <c r="J1121" s="214"/>
      <c r="K1121" s="205" t="str">
        <f>IF($J1121="","",VLOOKUP($J1121,'Tong hop'!$B$10:$P$19999,2,0))</f>
        <v/>
      </c>
      <c r="L1121" s="208" t="str">
        <f>IF($J1121="","",VLOOKUP($J1121,'Tong hop'!$B$10:$P$19999,3,0))</f>
        <v/>
      </c>
      <c r="M1121" s="309"/>
      <c r="N1121" s="210">
        <f t="shared" si="2"/>
        <v>0</v>
      </c>
      <c r="O1121" s="211"/>
      <c r="P1121" s="212" t="str">
        <f>IF($J1121="","",VLOOKUP($J1121,'Tong hop'!$B$10:$L$19999,10,0))</f>
        <v/>
      </c>
      <c r="Q1121" s="213" t="str">
        <f>IF($J1121="","",VLOOKUP($J1121,'Tong hop'!$B$10:$L$19999,11,0))</f>
        <v/>
      </c>
      <c r="R1121" s="214"/>
      <c r="S1121" s="214"/>
      <c r="T1121" s="214"/>
      <c r="U1121" s="214"/>
      <c r="V1121" s="214"/>
      <c r="W1121" s="214"/>
      <c r="X1121" s="214"/>
      <c r="Y1121" s="214"/>
      <c r="Z1121" s="214"/>
    </row>
    <row r="1122" ht="18.75" customHeight="1">
      <c r="A1122" s="214"/>
      <c r="B1122" s="306"/>
      <c r="C1122" s="307"/>
      <c r="D1122" s="307"/>
      <c r="E1122" s="205" t="str">
        <f>IF($D1122="","",VLOOKUP($D1122,DMKH!$A$6:$D$20000,2,0))</f>
        <v/>
      </c>
      <c r="F1122" s="205" t="str">
        <f>IF($D1122="","",VLOOKUP($D1122,DMKH!$A$6:$D$20000,3,0))</f>
        <v/>
      </c>
      <c r="G1122" s="205" t="str">
        <f>IF($D1122="","",VLOOKUP($D1122,DMKH!$A$6:$D$20000,4,0))</f>
        <v/>
      </c>
      <c r="H1122" s="308"/>
      <c r="I1122" s="308"/>
      <c r="J1122" s="214"/>
      <c r="K1122" s="205" t="str">
        <f>IF($J1122="","",VLOOKUP($J1122,'Tong hop'!$B$10:$P$19999,2,0))</f>
        <v/>
      </c>
      <c r="L1122" s="208" t="str">
        <f>IF($J1122="","",VLOOKUP($J1122,'Tong hop'!$B$10:$P$19999,3,0))</f>
        <v/>
      </c>
      <c r="M1122" s="309"/>
      <c r="N1122" s="210">
        <f t="shared" si="2"/>
        <v>0</v>
      </c>
      <c r="O1122" s="211"/>
      <c r="P1122" s="212" t="str">
        <f>IF($J1122="","",VLOOKUP($J1122,'Tong hop'!$B$10:$L$19999,10,0))</f>
        <v/>
      </c>
      <c r="Q1122" s="213" t="str">
        <f>IF($J1122="","",VLOOKUP($J1122,'Tong hop'!$B$10:$L$19999,11,0))</f>
        <v/>
      </c>
      <c r="R1122" s="214"/>
      <c r="S1122" s="214"/>
      <c r="T1122" s="214"/>
      <c r="U1122" s="214"/>
      <c r="V1122" s="214"/>
      <c r="W1122" s="214"/>
      <c r="X1122" s="214"/>
      <c r="Y1122" s="214"/>
      <c r="Z1122" s="214"/>
    </row>
    <row r="1123" ht="18.75" customHeight="1">
      <c r="A1123" s="214"/>
      <c r="B1123" s="306"/>
      <c r="C1123" s="307"/>
      <c r="D1123" s="307"/>
      <c r="E1123" s="205" t="str">
        <f>IF($D1123="","",VLOOKUP($D1123,DMKH!$A$6:$D$20000,2,0))</f>
        <v/>
      </c>
      <c r="F1123" s="205" t="str">
        <f>IF($D1123="","",VLOOKUP($D1123,DMKH!$A$6:$D$20000,3,0))</f>
        <v/>
      </c>
      <c r="G1123" s="205" t="str">
        <f>IF($D1123="","",VLOOKUP($D1123,DMKH!$A$6:$D$20000,4,0))</f>
        <v/>
      </c>
      <c r="H1123" s="308"/>
      <c r="I1123" s="308"/>
      <c r="J1123" s="214"/>
      <c r="K1123" s="205" t="str">
        <f>IF($J1123="","",VLOOKUP($J1123,'Tong hop'!$B$10:$P$19999,2,0))</f>
        <v/>
      </c>
      <c r="L1123" s="208" t="str">
        <f>IF($J1123="","",VLOOKUP($J1123,'Tong hop'!$B$10:$P$19999,3,0))</f>
        <v/>
      </c>
      <c r="M1123" s="309"/>
      <c r="N1123" s="210">
        <f t="shared" si="2"/>
        <v>0</v>
      </c>
      <c r="O1123" s="211"/>
      <c r="P1123" s="212" t="str">
        <f>IF($J1123="","",VLOOKUP($J1123,'Tong hop'!$B$10:$L$19999,10,0))</f>
        <v/>
      </c>
      <c r="Q1123" s="213" t="str">
        <f>IF($J1123="","",VLOOKUP($J1123,'Tong hop'!$B$10:$L$19999,11,0))</f>
        <v/>
      </c>
      <c r="R1123" s="214"/>
      <c r="S1123" s="214"/>
      <c r="T1123" s="214"/>
      <c r="U1123" s="214"/>
      <c r="V1123" s="214"/>
      <c r="W1123" s="214"/>
      <c r="X1123" s="214"/>
      <c r="Y1123" s="214"/>
      <c r="Z1123" s="214"/>
    </row>
    <row r="1124" ht="18.75" customHeight="1">
      <c r="A1124" s="214"/>
      <c r="B1124" s="306"/>
      <c r="C1124" s="307"/>
      <c r="D1124" s="307"/>
      <c r="E1124" s="205" t="str">
        <f>IF($D1124="","",VLOOKUP($D1124,DMKH!$A$6:$D$20000,2,0))</f>
        <v/>
      </c>
      <c r="F1124" s="205" t="str">
        <f>IF($D1124="","",VLOOKUP($D1124,DMKH!$A$6:$D$20000,3,0))</f>
        <v/>
      </c>
      <c r="G1124" s="205" t="str">
        <f>IF($D1124="","",VLOOKUP($D1124,DMKH!$A$6:$D$20000,4,0))</f>
        <v/>
      </c>
      <c r="H1124" s="308"/>
      <c r="I1124" s="308"/>
      <c r="J1124" s="214"/>
      <c r="K1124" s="205" t="str">
        <f>IF($J1124="","",VLOOKUP($J1124,'Tong hop'!$B$10:$P$19999,2,0))</f>
        <v/>
      </c>
      <c r="L1124" s="208" t="str">
        <f>IF($J1124="","",VLOOKUP($J1124,'Tong hop'!$B$10:$P$19999,3,0))</f>
        <v/>
      </c>
      <c r="M1124" s="309"/>
      <c r="N1124" s="210">
        <f t="shared" si="2"/>
        <v>0</v>
      </c>
      <c r="O1124" s="211"/>
      <c r="P1124" s="212" t="str">
        <f>IF($J1124="","",VLOOKUP($J1124,'Tong hop'!$B$10:$L$19999,10,0))</f>
        <v/>
      </c>
      <c r="Q1124" s="213" t="str">
        <f>IF($J1124="","",VLOOKUP($J1124,'Tong hop'!$B$10:$L$19999,11,0))</f>
        <v/>
      </c>
      <c r="R1124" s="214"/>
      <c r="S1124" s="214"/>
      <c r="T1124" s="214"/>
      <c r="U1124" s="214"/>
      <c r="V1124" s="214"/>
      <c r="W1124" s="214"/>
      <c r="X1124" s="214"/>
      <c r="Y1124" s="214"/>
      <c r="Z1124" s="214"/>
    </row>
    <row r="1125" ht="18.75" customHeight="1">
      <c r="A1125" s="214"/>
      <c r="B1125" s="306"/>
      <c r="C1125" s="307"/>
      <c r="D1125" s="307"/>
      <c r="E1125" s="205" t="str">
        <f>IF($D1125="","",VLOOKUP($D1125,DMKH!$A$6:$D$20000,2,0))</f>
        <v/>
      </c>
      <c r="F1125" s="205" t="str">
        <f>IF($D1125="","",VLOOKUP($D1125,DMKH!$A$6:$D$20000,3,0))</f>
        <v/>
      </c>
      <c r="G1125" s="205" t="str">
        <f>IF($D1125="","",VLOOKUP($D1125,DMKH!$A$6:$D$20000,4,0))</f>
        <v/>
      </c>
      <c r="H1125" s="308"/>
      <c r="I1125" s="308"/>
      <c r="J1125" s="214"/>
      <c r="K1125" s="205" t="str">
        <f>IF($J1125="","",VLOOKUP($J1125,'Tong hop'!$B$10:$P$19999,2,0))</f>
        <v/>
      </c>
      <c r="L1125" s="208" t="str">
        <f>IF($J1125="","",VLOOKUP($J1125,'Tong hop'!$B$10:$P$19999,3,0))</f>
        <v/>
      </c>
      <c r="M1125" s="309"/>
      <c r="N1125" s="210">
        <f t="shared" si="2"/>
        <v>0</v>
      </c>
      <c r="O1125" s="211"/>
      <c r="P1125" s="212" t="str">
        <f>IF($J1125="","",VLOOKUP($J1125,'Tong hop'!$B$10:$L$19999,10,0))</f>
        <v/>
      </c>
      <c r="Q1125" s="213" t="str">
        <f>IF($J1125="","",VLOOKUP($J1125,'Tong hop'!$B$10:$L$19999,11,0))</f>
        <v/>
      </c>
      <c r="R1125" s="214"/>
      <c r="S1125" s="214"/>
      <c r="T1125" s="214"/>
      <c r="U1125" s="214"/>
      <c r="V1125" s="214"/>
      <c r="W1125" s="214"/>
      <c r="X1125" s="214"/>
      <c r="Y1125" s="214"/>
      <c r="Z1125" s="214"/>
    </row>
    <row r="1126" ht="18.75" customHeight="1">
      <c r="A1126" s="214"/>
      <c r="B1126" s="306"/>
      <c r="C1126" s="307"/>
      <c r="D1126" s="307"/>
      <c r="E1126" s="205" t="str">
        <f>IF($D1126="","",VLOOKUP($D1126,DMKH!$A$6:$D$20000,2,0))</f>
        <v/>
      </c>
      <c r="F1126" s="205" t="str">
        <f>IF($D1126="","",VLOOKUP($D1126,DMKH!$A$6:$D$20000,3,0))</f>
        <v/>
      </c>
      <c r="G1126" s="205" t="str">
        <f>IF($D1126="","",VLOOKUP($D1126,DMKH!$A$6:$D$20000,4,0))</f>
        <v/>
      </c>
      <c r="H1126" s="308"/>
      <c r="I1126" s="308"/>
      <c r="J1126" s="214"/>
      <c r="K1126" s="205" t="str">
        <f>IF($J1126="","",VLOOKUP($J1126,'Tong hop'!$B$10:$P$19999,2,0))</f>
        <v/>
      </c>
      <c r="L1126" s="208" t="str">
        <f>IF($J1126="","",VLOOKUP($J1126,'Tong hop'!$B$10:$P$19999,3,0))</f>
        <v/>
      </c>
      <c r="M1126" s="309"/>
      <c r="N1126" s="210">
        <f t="shared" si="2"/>
        <v>0</v>
      </c>
      <c r="O1126" s="211"/>
      <c r="P1126" s="212" t="str">
        <f>IF($J1126="","",VLOOKUP($J1126,'Tong hop'!$B$10:$L$19999,10,0))</f>
        <v/>
      </c>
      <c r="Q1126" s="213" t="str">
        <f>IF($J1126="","",VLOOKUP($J1126,'Tong hop'!$B$10:$L$19999,11,0))</f>
        <v/>
      </c>
      <c r="R1126" s="214"/>
      <c r="S1126" s="214"/>
      <c r="T1126" s="214"/>
      <c r="U1126" s="214"/>
      <c r="V1126" s="214"/>
      <c r="W1126" s="214"/>
      <c r="X1126" s="214"/>
      <c r="Y1126" s="214"/>
      <c r="Z1126" s="214"/>
    </row>
    <row r="1127" ht="18.75" customHeight="1">
      <c r="A1127" s="214"/>
      <c r="B1127" s="306"/>
      <c r="C1127" s="307"/>
      <c r="D1127" s="307"/>
      <c r="E1127" s="205" t="str">
        <f>IF($D1127="","",VLOOKUP($D1127,DMKH!$A$6:$D$20000,2,0))</f>
        <v/>
      </c>
      <c r="F1127" s="205" t="str">
        <f>IF($D1127="","",VLOOKUP($D1127,DMKH!$A$6:$D$20000,3,0))</f>
        <v/>
      </c>
      <c r="G1127" s="205" t="str">
        <f>IF($D1127="","",VLOOKUP($D1127,DMKH!$A$6:$D$20000,4,0))</f>
        <v/>
      </c>
      <c r="H1127" s="308"/>
      <c r="I1127" s="308"/>
      <c r="J1127" s="214"/>
      <c r="K1127" s="205" t="str">
        <f>IF($J1127="","",VLOOKUP($J1127,'Tong hop'!$B$10:$P$19999,2,0))</f>
        <v/>
      </c>
      <c r="L1127" s="208" t="str">
        <f>IF($J1127="","",VLOOKUP($J1127,'Tong hop'!$B$10:$P$19999,3,0))</f>
        <v/>
      </c>
      <c r="M1127" s="309"/>
      <c r="N1127" s="210">
        <f t="shared" si="2"/>
        <v>0</v>
      </c>
      <c r="O1127" s="211"/>
      <c r="P1127" s="212" t="str">
        <f>IF($J1127="","",VLOOKUP($J1127,'Tong hop'!$B$10:$L$19999,10,0))</f>
        <v/>
      </c>
      <c r="Q1127" s="213" t="str">
        <f>IF($J1127="","",VLOOKUP($J1127,'Tong hop'!$B$10:$L$19999,11,0))</f>
        <v/>
      </c>
      <c r="R1127" s="214"/>
      <c r="S1127" s="214"/>
      <c r="T1127" s="214"/>
      <c r="U1127" s="214"/>
      <c r="V1127" s="214"/>
      <c r="W1127" s="214"/>
      <c r="X1127" s="214"/>
      <c r="Y1127" s="214"/>
      <c r="Z1127" s="214"/>
    </row>
    <row r="1128" ht="18.75" customHeight="1">
      <c r="A1128" s="214"/>
      <c r="B1128" s="306"/>
      <c r="C1128" s="307"/>
      <c r="D1128" s="307"/>
      <c r="E1128" s="205" t="str">
        <f>IF($D1128="","",VLOOKUP($D1128,DMKH!$A$6:$D$20000,2,0))</f>
        <v/>
      </c>
      <c r="F1128" s="205" t="str">
        <f>IF($D1128="","",VLOOKUP($D1128,DMKH!$A$6:$D$20000,3,0))</f>
        <v/>
      </c>
      <c r="G1128" s="205" t="str">
        <f>IF($D1128="","",VLOOKUP($D1128,DMKH!$A$6:$D$20000,4,0))</f>
        <v/>
      </c>
      <c r="H1128" s="308"/>
      <c r="I1128" s="308"/>
      <c r="J1128" s="214"/>
      <c r="K1128" s="205" t="str">
        <f>IF($J1128="","",VLOOKUP($J1128,'Tong hop'!$B$10:$P$19999,2,0))</f>
        <v/>
      </c>
      <c r="L1128" s="208" t="str">
        <f>IF($J1128="","",VLOOKUP($J1128,'Tong hop'!$B$10:$P$19999,3,0))</f>
        <v/>
      </c>
      <c r="M1128" s="309"/>
      <c r="N1128" s="210">
        <f t="shared" si="2"/>
        <v>0</v>
      </c>
      <c r="O1128" s="211"/>
      <c r="P1128" s="212" t="str">
        <f>IF($J1128="","",VLOOKUP($J1128,'Tong hop'!$B$10:$L$19999,10,0))</f>
        <v/>
      </c>
      <c r="Q1128" s="213" t="str">
        <f>IF($J1128="","",VLOOKUP($J1128,'Tong hop'!$B$10:$L$19999,11,0))</f>
        <v/>
      </c>
      <c r="R1128" s="214"/>
      <c r="S1128" s="214"/>
      <c r="T1128" s="214"/>
      <c r="U1128" s="214"/>
      <c r="V1128" s="214"/>
      <c r="W1128" s="214"/>
      <c r="X1128" s="214"/>
      <c r="Y1128" s="214"/>
      <c r="Z1128" s="214"/>
    </row>
    <row r="1129" ht="18.75" customHeight="1">
      <c r="A1129" s="214"/>
      <c r="B1129" s="306"/>
      <c r="C1129" s="307"/>
      <c r="D1129" s="307"/>
      <c r="E1129" s="205" t="str">
        <f>IF($D1129="","",VLOOKUP($D1129,DMKH!$A$6:$D$20000,2,0))</f>
        <v/>
      </c>
      <c r="F1129" s="205" t="str">
        <f>IF($D1129="","",VLOOKUP($D1129,DMKH!$A$6:$D$20000,3,0))</f>
        <v/>
      </c>
      <c r="G1129" s="205" t="str">
        <f>IF($D1129="","",VLOOKUP($D1129,DMKH!$A$6:$D$20000,4,0))</f>
        <v/>
      </c>
      <c r="H1129" s="308"/>
      <c r="I1129" s="308"/>
      <c r="J1129" s="214"/>
      <c r="K1129" s="205" t="str">
        <f>IF($J1129="","",VLOOKUP($J1129,'Tong hop'!$B$10:$P$19999,2,0))</f>
        <v/>
      </c>
      <c r="L1129" s="208" t="str">
        <f>IF($J1129="","",VLOOKUP($J1129,'Tong hop'!$B$10:$P$19999,3,0))</f>
        <v/>
      </c>
      <c r="M1129" s="309"/>
      <c r="N1129" s="210">
        <f t="shared" si="2"/>
        <v>0</v>
      </c>
      <c r="O1129" s="211"/>
      <c r="P1129" s="212" t="str">
        <f>IF($J1129="","",VLOOKUP($J1129,'Tong hop'!$B$10:$L$19999,10,0))</f>
        <v/>
      </c>
      <c r="Q1129" s="213" t="str">
        <f>IF($J1129="","",VLOOKUP($J1129,'Tong hop'!$B$10:$L$19999,11,0))</f>
        <v/>
      </c>
      <c r="R1129" s="214"/>
      <c r="S1129" s="214"/>
      <c r="T1129" s="214"/>
      <c r="U1129" s="214"/>
      <c r="V1129" s="214"/>
      <c r="W1129" s="214"/>
      <c r="X1129" s="214"/>
      <c r="Y1129" s="214"/>
      <c r="Z1129" s="214"/>
    </row>
    <row r="1130" ht="18.75" customHeight="1">
      <c r="A1130" s="214"/>
      <c r="B1130" s="306"/>
      <c r="C1130" s="307"/>
      <c r="D1130" s="307"/>
      <c r="E1130" s="205" t="str">
        <f>IF($D1130="","",VLOOKUP($D1130,DMKH!$A$6:$D$20000,2,0))</f>
        <v/>
      </c>
      <c r="F1130" s="205" t="str">
        <f>IF($D1130="","",VLOOKUP($D1130,DMKH!$A$6:$D$20000,3,0))</f>
        <v/>
      </c>
      <c r="G1130" s="205" t="str">
        <f>IF($D1130="","",VLOOKUP($D1130,DMKH!$A$6:$D$20000,4,0))</f>
        <v/>
      </c>
      <c r="H1130" s="308"/>
      <c r="I1130" s="308"/>
      <c r="J1130" s="214"/>
      <c r="K1130" s="205" t="str">
        <f>IF($J1130="","",VLOOKUP($J1130,'Tong hop'!$B$10:$P$19999,2,0))</f>
        <v/>
      </c>
      <c r="L1130" s="208" t="str">
        <f>IF($J1130="","",VLOOKUP($J1130,'Tong hop'!$B$10:$P$19999,3,0))</f>
        <v/>
      </c>
      <c r="M1130" s="309"/>
      <c r="N1130" s="210">
        <f t="shared" si="2"/>
        <v>0</v>
      </c>
      <c r="O1130" s="211"/>
      <c r="P1130" s="212" t="str">
        <f>IF($J1130="","",VLOOKUP($J1130,'Tong hop'!$B$10:$L$19999,10,0))</f>
        <v/>
      </c>
      <c r="Q1130" s="213" t="str">
        <f>IF($J1130="","",VLOOKUP($J1130,'Tong hop'!$B$10:$L$19999,11,0))</f>
        <v/>
      </c>
      <c r="R1130" s="214"/>
      <c r="S1130" s="214"/>
      <c r="T1130" s="214"/>
      <c r="U1130" s="214"/>
      <c r="V1130" s="214"/>
      <c r="W1130" s="214"/>
      <c r="X1130" s="214"/>
      <c r="Y1130" s="214"/>
      <c r="Z1130" s="214"/>
    </row>
    <row r="1131" ht="18.75" customHeight="1">
      <c r="A1131" s="214"/>
      <c r="B1131" s="306"/>
      <c r="C1131" s="307"/>
      <c r="D1131" s="307"/>
      <c r="E1131" s="205" t="str">
        <f>IF($D1131="","",VLOOKUP($D1131,DMKH!$A$6:$D$20000,2,0))</f>
        <v/>
      </c>
      <c r="F1131" s="205" t="str">
        <f>IF($D1131="","",VLOOKUP($D1131,DMKH!$A$6:$D$20000,3,0))</f>
        <v/>
      </c>
      <c r="G1131" s="205" t="str">
        <f>IF($D1131="","",VLOOKUP($D1131,DMKH!$A$6:$D$20000,4,0))</f>
        <v/>
      </c>
      <c r="H1131" s="308"/>
      <c r="I1131" s="308"/>
      <c r="J1131" s="214"/>
      <c r="K1131" s="205" t="str">
        <f>IF($J1131="","",VLOOKUP($J1131,'Tong hop'!$B$10:$P$19999,2,0))</f>
        <v/>
      </c>
      <c r="L1131" s="208" t="str">
        <f>IF($J1131="","",VLOOKUP($J1131,'Tong hop'!$B$10:$P$19999,3,0))</f>
        <v/>
      </c>
      <c r="M1131" s="309"/>
      <c r="N1131" s="210">
        <f t="shared" si="2"/>
        <v>0</v>
      </c>
      <c r="O1131" s="211"/>
      <c r="P1131" s="212" t="str">
        <f>IF($J1131="","",VLOOKUP($J1131,'Tong hop'!$B$10:$L$19999,10,0))</f>
        <v/>
      </c>
      <c r="Q1131" s="213" t="str">
        <f>IF($J1131="","",VLOOKUP($J1131,'Tong hop'!$B$10:$L$19999,11,0))</f>
        <v/>
      </c>
      <c r="R1131" s="214"/>
      <c r="S1131" s="214"/>
      <c r="T1131" s="214"/>
      <c r="U1131" s="214"/>
      <c r="V1131" s="214"/>
      <c r="W1131" s="214"/>
      <c r="X1131" s="214"/>
      <c r="Y1131" s="214"/>
      <c r="Z1131" s="214"/>
    </row>
    <row r="1132" ht="18.75" customHeight="1">
      <c r="A1132" s="214"/>
      <c r="B1132" s="306"/>
      <c r="C1132" s="307"/>
      <c r="D1132" s="307"/>
      <c r="E1132" s="205" t="str">
        <f>IF($D1132="","",VLOOKUP($D1132,DMKH!$A$6:$D$20000,2,0))</f>
        <v/>
      </c>
      <c r="F1132" s="205" t="str">
        <f>IF($D1132="","",VLOOKUP($D1132,DMKH!$A$6:$D$20000,3,0))</f>
        <v/>
      </c>
      <c r="G1132" s="205" t="str">
        <f>IF($D1132="","",VLOOKUP($D1132,DMKH!$A$6:$D$20000,4,0))</f>
        <v/>
      </c>
      <c r="H1132" s="308"/>
      <c r="I1132" s="308"/>
      <c r="J1132" s="214"/>
      <c r="K1132" s="205" t="str">
        <f>IF($J1132="","",VLOOKUP($J1132,'Tong hop'!$B$10:$P$19999,2,0))</f>
        <v/>
      </c>
      <c r="L1132" s="208" t="str">
        <f>IF($J1132="","",VLOOKUP($J1132,'Tong hop'!$B$10:$P$19999,3,0))</f>
        <v/>
      </c>
      <c r="M1132" s="309"/>
      <c r="N1132" s="210">
        <f t="shared" si="2"/>
        <v>0</v>
      </c>
      <c r="O1132" s="211"/>
      <c r="P1132" s="212" t="str">
        <f>IF($J1132="","",VLOOKUP($J1132,'Tong hop'!$B$10:$L$19999,10,0))</f>
        <v/>
      </c>
      <c r="Q1132" s="213" t="str">
        <f>IF($J1132="","",VLOOKUP($J1132,'Tong hop'!$B$10:$L$19999,11,0))</f>
        <v/>
      </c>
      <c r="R1132" s="214"/>
      <c r="S1132" s="214"/>
      <c r="T1132" s="214"/>
      <c r="U1132" s="214"/>
      <c r="V1132" s="214"/>
      <c r="W1132" s="214"/>
      <c r="X1132" s="214"/>
      <c r="Y1132" s="214"/>
      <c r="Z1132" s="214"/>
    </row>
    <row r="1133" ht="18.75" customHeight="1">
      <c r="A1133" s="214"/>
      <c r="B1133" s="306"/>
      <c r="C1133" s="307"/>
      <c r="D1133" s="307"/>
      <c r="E1133" s="205" t="str">
        <f>IF($D1133="","",VLOOKUP($D1133,DMKH!$A$6:$D$20000,2,0))</f>
        <v/>
      </c>
      <c r="F1133" s="205" t="str">
        <f>IF($D1133="","",VLOOKUP($D1133,DMKH!$A$6:$D$20000,3,0))</f>
        <v/>
      </c>
      <c r="G1133" s="205" t="str">
        <f>IF($D1133="","",VLOOKUP($D1133,DMKH!$A$6:$D$20000,4,0))</f>
        <v/>
      </c>
      <c r="H1133" s="308"/>
      <c r="I1133" s="308"/>
      <c r="J1133" s="214"/>
      <c r="K1133" s="205" t="str">
        <f>IF($J1133="","",VLOOKUP($J1133,'Tong hop'!$B$10:$P$19999,2,0))</f>
        <v/>
      </c>
      <c r="L1133" s="208" t="str">
        <f>IF($J1133="","",VLOOKUP($J1133,'Tong hop'!$B$10:$P$19999,3,0))</f>
        <v/>
      </c>
      <c r="M1133" s="309"/>
      <c r="N1133" s="210">
        <f t="shared" si="2"/>
        <v>0</v>
      </c>
      <c r="O1133" s="211"/>
      <c r="P1133" s="212" t="str">
        <f>IF($J1133="","",VLOOKUP($J1133,'Tong hop'!$B$10:$L$19999,10,0))</f>
        <v/>
      </c>
      <c r="Q1133" s="213" t="str">
        <f>IF($J1133="","",VLOOKUP($J1133,'Tong hop'!$B$10:$L$19999,11,0))</f>
        <v/>
      </c>
      <c r="R1133" s="214"/>
      <c r="S1133" s="214"/>
      <c r="T1133" s="214"/>
      <c r="U1133" s="214"/>
      <c r="V1133" s="214"/>
      <c r="W1133" s="214"/>
      <c r="X1133" s="214"/>
      <c r="Y1133" s="214"/>
      <c r="Z1133" s="214"/>
    </row>
    <row r="1134" ht="18.75" customHeight="1">
      <c r="A1134" s="214"/>
      <c r="B1134" s="306"/>
      <c r="C1134" s="307"/>
      <c r="D1134" s="307"/>
      <c r="E1134" s="205" t="str">
        <f>IF($D1134="","",VLOOKUP($D1134,DMKH!$A$6:$D$20000,2,0))</f>
        <v/>
      </c>
      <c r="F1134" s="205" t="str">
        <f>IF($D1134="","",VLOOKUP($D1134,DMKH!$A$6:$D$20000,3,0))</f>
        <v/>
      </c>
      <c r="G1134" s="205" t="str">
        <f>IF($D1134="","",VLOOKUP($D1134,DMKH!$A$6:$D$20000,4,0))</f>
        <v/>
      </c>
      <c r="H1134" s="308"/>
      <c r="I1134" s="308"/>
      <c r="J1134" s="214"/>
      <c r="K1134" s="205" t="str">
        <f>IF($J1134="","",VLOOKUP($J1134,'Tong hop'!$B$10:$P$19999,2,0))</f>
        <v/>
      </c>
      <c r="L1134" s="208" t="str">
        <f>IF($J1134="","",VLOOKUP($J1134,'Tong hop'!$B$10:$P$19999,3,0))</f>
        <v/>
      </c>
      <c r="M1134" s="309"/>
      <c r="N1134" s="210">
        <f t="shared" si="2"/>
        <v>0</v>
      </c>
      <c r="O1134" s="211"/>
      <c r="P1134" s="212" t="str">
        <f>IF($J1134="","",VLOOKUP($J1134,'Tong hop'!$B$10:$L$19999,10,0))</f>
        <v/>
      </c>
      <c r="Q1134" s="213" t="str">
        <f>IF($J1134="","",VLOOKUP($J1134,'Tong hop'!$B$10:$L$19999,11,0))</f>
        <v/>
      </c>
      <c r="R1134" s="214"/>
      <c r="S1134" s="214"/>
      <c r="T1134" s="214"/>
      <c r="U1134" s="214"/>
      <c r="V1134" s="214"/>
      <c r="W1134" s="214"/>
      <c r="X1134" s="214"/>
      <c r="Y1134" s="214"/>
      <c r="Z1134" s="214"/>
    </row>
    <row r="1135" ht="18.75" customHeight="1">
      <c r="A1135" s="214"/>
      <c r="B1135" s="306"/>
      <c r="C1135" s="307"/>
      <c r="D1135" s="307"/>
      <c r="E1135" s="205" t="str">
        <f>IF($D1135="","",VLOOKUP($D1135,DMKH!$A$6:$D$20000,2,0))</f>
        <v/>
      </c>
      <c r="F1135" s="205" t="str">
        <f>IF($D1135="","",VLOOKUP($D1135,DMKH!$A$6:$D$20000,3,0))</f>
        <v/>
      </c>
      <c r="G1135" s="205" t="str">
        <f>IF($D1135="","",VLOOKUP($D1135,DMKH!$A$6:$D$20000,4,0))</f>
        <v/>
      </c>
      <c r="H1135" s="308"/>
      <c r="I1135" s="308"/>
      <c r="J1135" s="214"/>
      <c r="K1135" s="205" t="str">
        <f>IF($J1135="","",VLOOKUP($J1135,'Tong hop'!$B$10:$P$19999,2,0))</f>
        <v/>
      </c>
      <c r="L1135" s="208" t="str">
        <f>IF($J1135="","",VLOOKUP($J1135,'Tong hop'!$B$10:$P$19999,3,0))</f>
        <v/>
      </c>
      <c r="M1135" s="309"/>
      <c r="N1135" s="210">
        <f t="shared" si="2"/>
        <v>0</v>
      </c>
      <c r="O1135" s="211"/>
      <c r="P1135" s="212" t="str">
        <f>IF($J1135="","",VLOOKUP($J1135,'Tong hop'!$B$10:$L$19999,10,0))</f>
        <v/>
      </c>
      <c r="Q1135" s="213" t="str">
        <f>IF($J1135="","",VLOOKUP($J1135,'Tong hop'!$B$10:$L$19999,11,0))</f>
        <v/>
      </c>
      <c r="R1135" s="214"/>
      <c r="S1135" s="214"/>
      <c r="T1135" s="214"/>
      <c r="U1135" s="214"/>
      <c r="V1135" s="214"/>
      <c r="W1135" s="214"/>
      <c r="X1135" s="214"/>
      <c r="Y1135" s="214"/>
      <c r="Z1135" s="214"/>
    </row>
    <row r="1136" ht="18.75" customHeight="1">
      <c r="A1136" s="214"/>
      <c r="B1136" s="306"/>
      <c r="C1136" s="307"/>
      <c r="D1136" s="307"/>
      <c r="E1136" s="205" t="str">
        <f>IF($D1136="","",VLOOKUP($D1136,DMKH!$A$6:$D$20000,2,0))</f>
        <v/>
      </c>
      <c r="F1136" s="205" t="str">
        <f>IF($D1136="","",VLOOKUP($D1136,DMKH!$A$6:$D$20000,3,0))</f>
        <v/>
      </c>
      <c r="G1136" s="205" t="str">
        <f>IF($D1136="","",VLOOKUP($D1136,DMKH!$A$6:$D$20000,4,0))</f>
        <v/>
      </c>
      <c r="H1136" s="308"/>
      <c r="I1136" s="308"/>
      <c r="J1136" s="214"/>
      <c r="K1136" s="205" t="str">
        <f>IF($J1136="","",VLOOKUP($J1136,'Tong hop'!$B$10:$P$19999,2,0))</f>
        <v/>
      </c>
      <c r="L1136" s="208" t="str">
        <f>IF($J1136="","",VLOOKUP($J1136,'Tong hop'!$B$10:$P$19999,3,0))</f>
        <v/>
      </c>
      <c r="M1136" s="309"/>
      <c r="N1136" s="210">
        <f t="shared" si="2"/>
        <v>0</v>
      </c>
      <c r="O1136" s="211"/>
      <c r="P1136" s="212" t="str">
        <f>IF($J1136="","",VLOOKUP($J1136,'Tong hop'!$B$10:$L$19999,10,0))</f>
        <v/>
      </c>
      <c r="Q1136" s="213" t="str">
        <f>IF($J1136="","",VLOOKUP($J1136,'Tong hop'!$B$10:$L$19999,11,0))</f>
        <v/>
      </c>
      <c r="R1136" s="214"/>
      <c r="S1136" s="214"/>
      <c r="T1136" s="214"/>
      <c r="U1136" s="214"/>
      <c r="V1136" s="214"/>
      <c r="W1136" s="214"/>
      <c r="X1136" s="214"/>
      <c r="Y1136" s="214"/>
      <c r="Z1136" s="214"/>
    </row>
    <row r="1137" ht="18.75" customHeight="1">
      <c r="A1137" s="214"/>
      <c r="B1137" s="306"/>
      <c r="C1137" s="307"/>
      <c r="D1137" s="307"/>
      <c r="E1137" s="205" t="str">
        <f>IF($D1137="","",VLOOKUP($D1137,DMKH!$A$6:$D$20000,2,0))</f>
        <v/>
      </c>
      <c r="F1137" s="205" t="str">
        <f>IF($D1137="","",VLOOKUP($D1137,DMKH!$A$6:$D$20000,3,0))</f>
        <v/>
      </c>
      <c r="G1137" s="205" t="str">
        <f>IF($D1137="","",VLOOKUP($D1137,DMKH!$A$6:$D$20000,4,0))</f>
        <v/>
      </c>
      <c r="H1137" s="308"/>
      <c r="I1137" s="308"/>
      <c r="J1137" s="214"/>
      <c r="K1137" s="205" t="str">
        <f>IF($J1137="","",VLOOKUP($J1137,'Tong hop'!$B$10:$P$19999,2,0))</f>
        <v/>
      </c>
      <c r="L1137" s="208" t="str">
        <f>IF($J1137="","",VLOOKUP($J1137,'Tong hop'!$B$10:$P$19999,3,0))</f>
        <v/>
      </c>
      <c r="M1137" s="309"/>
      <c r="N1137" s="210">
        <f t="shared" si="2"/>
        <v>0</v>
      </c>
      <c r="O1137" s="211"/>
      <c r="P1137" s="212" t="str">
        <f>IF($J1137="","",VLOOKUP($J1137,'Tong hop'!$B$10:$L$19999,10,0))</f>
        <v/>
      </c>
      <c r="Q1137" s="213" t="str">
        <f>IF($J1137="","",VLOOKUP($J1137,'Tong hop'!$B$10:$L$19999,11,0))</f>
        <v/>
      </c>
      <c r="R1137" s="214"/>
      <c r="S1137" s="214"/>
      <c r="T1137" s="214"/>
      <c r="U1137" s="214"/>
      <c r="V1137" s="214"/>
      <c r="W1137" s="214"/>
      <c r="X1137" s="214"/>
      <c r="Y1137" s="214"/>
      <c r="Z1137" s="214"/>
    </row>
    <row r="1138" ht="18.75" customHeight="1">
      <c r="A1138" s="214"/>
      <c r="B1138" s="306"/>
      <c r="C1138" s="307"/>
      <c r="D1138" s="307"/>
      <c r="E1138" s="205" t="str">
        <f>IF($D1138="","",VLOOKUP($D1138,DMKH!$A$6:$D$20000,2,0))</f>
        <v/>
      </c>
      <c r="F1138" s="205" t="str">
        <f>IF($D1138="","",VLOOKUP($D1138,DMKH!$A$6:$D$20000,3,0))</f>
        <v/>
      </c>
      <c r="G1138" s="205" t="str">
        <f>IF($D1138="","",VLOOKUP($D1138,DMKH!$A$6:$D$20000,4,0))</f>
        <v/>
      </c>
      <c r="H1138" s="308"/>
      <c r="I1138" s="308"/>
      <c r="J1138" s="214"/>
      <c r="K1138" s="205" t="str">
        <f>IF($J1138="","",VLOOKUP($J1138,'Tong hop'!$B$10:$P$19999,2,0))</f>
        <v/>
      </c>
      <c r="L1138" s="208" t="str">
        <f>IF($J1138="","",VLOOKUP($J1138,'Tong hop'!$B$10:$P$19999,3,0))</f>
        <v/>
      </c>
      <c r="M1138" s="309"/>
      <c r="N1138" s="210">
        <f t="shared" si="2"/>
        <v>0</v>
      </c>
      <c r="O1138" s="211"/>
      <c r="P1138" s="212" t="str">
        <f>IF($J1138="","",VLOOKUP($J1138,'Tong hop'!$B$10:$L$19999,10,0))</f>
        <v/>
      </c>
      <c r="Q1138" s="213" t="str">
        <f>IF($J1138="","",VLOOKUP($J1138,'Tong hop'!$B$10:$L$19999,11,0))</f>
        <v/>
      </c>
      <c r="R1138" s="214"/>
      <c r="S1138" s="214"/>
      <c r="T1138" s="214"/>
      <c r="U1138" s="214"/>
      <c r="V1138" s="214"/>
      <c r="W1138" s="214"/>
      <c r="X1138" s="214"/>
      <c r="Y1138" s="214"/>
      <c r="Z1138" s="214"/>
    </row>
    <row r="1139" ht="18.75" customHeight="1">
      <c r="A1139" s="214"/>
      <c r="B1139" s="306"/>
      <c r="C1139" s="307"/>
      <c r="D1139" s="307"/>
      <c r="E1139" s="205" t="str">
        <f>IF($D1139="","",VLOOKUP($D1139,DMKH!$A$6:$D$20000,2,0))</f>
        <v/>
      </c>
      <c r="F1139" s="205" t="str">
        <f>IF($D1139="","",VLOOKUP($D1139,DMKH!$A$6:$D$20000,3,0))</f>
        <v/>
      </c>
      <c r="G1139" s="205" t="str">
        <f>IF($D1139="","",VLOOKUP($D1139,DMKH!$A$6:$D$20000,4,0))</f>
        <v/>
      </c>
      <c r="H1139" s="308"/>
      <c r="I1139" s="308"/>
      <c r="J1139" s="214"/>
      <c r="K1139" s="205" t="str">
        <f>IF($J1139="","",VLOOKUP($J1139,'Tong hop'!$B$10:$P$19999,2,0))</f>
        <v/>
      </c>
      <c r="L1139" s="208" t="str">
        <f>IF($J1139="","",VLOOKUP($J1139,'Tong hop'!$B$10:$P$19999,3,0))</f>
        <v/>
      </c>
      <c r="M1139" s="309"/>
      <c r="N1139" s="210">
        <f t="shared" si="2"/>
        <v>0</v>
      </c>
      <c r="O1139" s="211"/>
      <c r="P1139" s="212" t="str">
        <f>IF($J1139="","",VLOOKUP($J1139,'Tong hop'!$B$10:$L$19999,10,0))</f>
        <v/>
      </c>
      <c r="Q1139" s="213" t="str">
        <f>IF($J1139="","",VLOOKUP($J1139,'Tong hop'!$B$10:$L$19999,11,0))</f>
        <v/>
      </c>
      <c r="R1139" s="214"/>
      <c r="S1139" s="214"/>
      <c r="T1139" s="214"/>
      <c r="U1139" s="214"/>
      <c r="V1139" s="214"/>
      <c r="W1139" s="214"/>
      <c r="X1139" s="214"/>
      <c r="Y1139" s="214"/>
      <c r="Z1139" s="214"/>
    </row>
    <row r="1140" ht="18.75" customHeight="1">
      <c r="A1140" s="214"/>
      <c r="B1140" s="306"/>
      <c r="C1140" s="307"/>
      <c r="D1140" s="307"/>
      <c r="E1140" s="205" t="str">
        <f>IF($D1140="","",VLOOKUP($D1140,DMKH!$A$6:$D$20000,2,0))</f>
        <v/>
      </c>
      <c r="F1140" s="205" t="str">
        <f>IF($D1140="","",VLOOKUP($D1140,DMKH!$A$6:$D$20000,3,0))</f>
        <v/>
      </c>
      <c r="G1140" s="205" t="str">
        <f>IF($D1140="","",VLOOKUP($D1140,DMKH!$A$6:$D$20000,4,0))</f>
        <v/>
      </c>
      <c r="H1140" s="308"/>
      <c r="I1140" s="308"/>
      <c r="J1140" s="214"/>
      <c r="K1140" s="205" t="str">
        <f>IF($J1140="","",VLOOKUP($J1140,'Tong hop'!$B$10:$P$19999,2,0))</f>
        <v/>
      </c>
      <c r="L1140" s="208" t="str">
        <f>IF($J1140="","",VLOOKUP($J1140,'Tong hop'!$B$10:$P$19999,3,0))</f>
        <v/>
      </c>
      <c r="M1140" s="309"/>
      <c r="N1140" s="210">
        <f t="shared" si="2"/>
        <v>0</v>
      </c>
      <c r="O1140" s="211"/>
      <c r="P1140" s="212" t="str">
        <f>IF($J1140="","",VLOOKUP($J1140,'Tong hop'!$B$10:$L$19999,10,0))</f>
        <v/>
      </c>
      <c r="Q1140" s="213" t="str">
        <f>IF($J1140="","",VLOOKUP($J1140,'Tong hop'!$B$10:$L$19999,11,0))</f>
        <v/>
      </c>
      <c r="R1140" s="214"/>
      <c r="S1140" s="214"/>
      <c r="T1140" s="214"/>
      <c r="U1140" s="214"/>
      <c r="V1140" s="214"/>
      <c r="W1140" s="214"/>
      <c r="X1140" s="214"/>
      <c r="Y1140" s="214"/>
      <c r="Z1140" s="214"/>
    </row>
    <row r="1141" ht="18.75" customHeight="1">
      <c r="A1141" s="214"/>
      <c r="B1141" s="306"/>
      <c r="C1141" s="307"/>
      <c r="D1141" s="307"/>
      <c r="E1141" s="205" t="str">
        <f>IF($D1141="","",VLOOKUP($D1141,DMKH!$A$6:$D$20000,2,0))</f>
        <v/>
      </c>
      <c r="F1141" s="205" t="str">
        <f>IF($D1141="","",VLOOKUP($D1141,DMKH!$A$6:$D$20000,3,0))</f>
        <v/>
      </c>
      <c r="G1141" s="205" t="str">
        <f>IF($D1141="","",VLOOKUP($D1141,DMKH!$A$6:$D$20000,4,0))</f>
        <v/>
      </c>
      <c r="H1141" s="308"/>
      <c r="I1141" s="308"/>
      <c r="J1141" s="214"/>
      <c r="K1141" s="205" t="str">
        <f>IF($J1141="","",VLOOKUP($J1141,'Tong hop'!$B$10:$P$19999,2,0))</f>
        <v/>
      </c>
      <c r="L1141" s="208" t="str">
        <f>IF($J1141="","",VLOOKUP($J1141,'Tong hop'!$B$10:$P$19999,3,0))</f>
        <v/>
      </c>
      <c r="M1141" s="309"/>
      <c r="N1141" s="210">
        <f t="shared" si="2"/>
        <v>0</v>
      </c>
      <c r="O1141" s="211"/>
      <c r="P1141" s="212" t="str">
        <f>IF($J1141="","",VLOOKUP($J1141,'Tong hop'!$B$10:$L$19999,10,0))</f>
        <v/>
      </c>
      <c r="Q1141" s="213" t="str">
        <f>IF($J1141="","",VLOOKUP($J1141,'Tong hop'!$B$10:$L$19999,11,0))</f>
        <v/>
      </c>
      <c r="R1141" s="214"/>
      <c r="S1141" s="214"/>
      <c r="T1141" s="214"/>
      <c r="U1141" s="214"/>
      <c r="V1141" s="214"/>
      <c r="W1141" s="214"/>
      <c r="X1141" s="214"/>
      <c r="Y1141" s="214"/>
      <c r="Z1141" s="214"/>
    </row>
    <row r="1142" ht="18.75" customHeight="1">
      <c r="A1142" s="214"/>
      <c r="B1142" s="306"/>
      <c r="C1142" s="307"/>
      <c r="D1142" s="307"/>
      <c r="E1142" s="205" t="str">
        <f>IF($D1142="","",VLOOKUP($D1142,DMKH!$A$6:$D$20000,2,0))</f>
        <v/>
      </c>
      <c r="F1142" s="205" t="str">
        <f>IF($D1142="","",VLOOKUP($D1142,DMKH!$A$6:$D$20000,3,0))</f>
        <v/>
      </c>
      <c r="G1142" s="205" t="str">
        <f>IF($D1142="","",VLOOKUP($D1142,DMKH!$A$6:$D$20000,4,0))</f>
        <v/>
      </c>
      <c r="H1142" s="308"/>
      <c r="I1142" s="308"/>
      <c r="J1142" s="214"/>
      <c r="K1142" s="205" t="str">
        <f>IF($J1142="","",VLOOKUP($J1142,'Tong hop'!$B$10:$P$19999,2,0))</f>
        <v/>
      </c>
      <c r="L1142" s="208" t="str">
        <f>IF($J1142="","",VLOOKUP($J1142,'Tong hop'!$B$10:$P$19999,3,0))</f>
        <v/>
      </c>
      <c r="M1142" s="309"/>
      <c r="N1142" s="210">
        <f t="shared" si="2"/>
        <v>0</v>
      </c>
      <c r="O1142" s="211"/>
      <c r="P1142" s="212" t="str">
        <f>IF($J1142="","",VLOOKUP($J1142,'Tong hop'!$B$10:$L$19999,10,0))</f>
        <v/>
      </c>
      <c r="Q1142" s="213" t="str">
        <f>IF($J1142="","",VLOOKUP($J1142,'Tong hop'!$B$10:$L$19999,11,0))</f>
        <v/>
      </c>
      <c r="R1142" s="214"/>
      <c r="S1142" s="214"/>
      <c r="T1142" s="214"/>
      <c r="U1142" s="214"/>
      <c r="V1142" s="214"/>
      <c r="W1142" s="214"/>
      <c r="X1142" s="214"/>
      <c r="Y1142" s="214"/>
      <c r="Z1142" s="214"/>
    </row>
    <row r="1143" ht="18.75" customHeight="1">
      <c r="A1143" s="214"/>
      <c r="B1143" s="306"/>
      <c r="C1143" s="307"/>
      <c r="D1143" s="307"/>
      <c r="E1143" s="205" t="str">
        <f>IF($D1143="","",VLOOKUP($D1143,DMKH!$A$6:$D$20000,2,0))</f>
        <v/>
      </c>
      <c r="F1143" s="205" t="str">
        <f>IF($D1143="","",VLOOKUP($D1143,DMKH!$A$6:$D$20000,3,0))</f>
        <v/>
      </c>
      <c r="G1143" s="205" t="str">
        <f>IF($D1143="","",VLOOKUP($D1143,DMKH!$A$6:$D$20000,4,0))</f>
        <v/>
      </c>
      <c r="H1143" s="308"/>
      <c r="I1143" s="308"/>
      <c r="J1143" s="214"/>
      <c r="K1143" s="205" t="str">
        <f>IF($J1143="","",VLOOKUP($J1143,'Tong hop'!$B$10:$P$19999,2,0))</f>
        <v/>
      </c>
      <c r="L1143" s="208" t="str">
        <f>IF($J1143="","",VLOOKUP($J1143,'Tong hop'!$B$10:$P$19999,3,0))</f>
        <v/>
      </c>
      <c r="M1143" s="309"/>
      <c r="N1143" s="210">
        <f t="shared" si="2"/>
        <v>0</v>
      </c>
      <c r="O1143" s="211"/>
      <c r="P1143" s="212" t="str">
        <f>IF($J1143="","",VLOOKUP($J1143,'Tong hop'!$B$10:$L$19999,10,0))</f>
        <v/>
      </c>
      <c r="Q1143" s="213" t="str">
        <f>IF($J1143="","",VLOOKUP($J1143,'Tong hop'!$B$10:$L$19999,11,0))</f>
        <v/>
      </c>
      <c r="R1143" s="214"/>
      <c r="S1143" s="214"/>
      <c r="T1143" s="214"/>
      <c r="U1143" s="214"/>
      <c r="V1143" s="214"/>
      <c r="W1143" s="214"/>
      <c r="X1143" s="214"/>
      <c r="Y1143" s="214"/>
      <c r="Z1143" s="214"/>
    </row>
    <row r="1144" ht="18.75" customHeight="1">
      <c r="A1144" s="214"/>
      <c r="B1144" s="306"/>
      <c r="C1144" s="307"/>
      <c r="D1144" s="307"/>
      <c r="E1144" s="205" t="str">
        <f>IF($D1144="","",VLOOKUP($D1144,DMKH!$A$6:$D$20000,2,0))</f>
        <v/>
      </c>
      <c r="F1144" s="205" t="str">
        <f>IF($D1144="","",VLOOKUP($D1144,DMKH!$A$6:$D$20000,3,0))</f>
        <v/>
      </c>
      <c r="G1144" s="205" t="str">
        <f>IF($D1144="","",VLOOKUP($D1144,DMKH!$A$6:$D$20000,4,0))</f>
        <v/>
      </c>
      <c r="H1144" s="308"/>
      <c r="I1144" s="308"/>
      <c r="J1144" s="214"/>
      <c r="K1144" s="205" t="str">
        <f>IF($J1144="","",VLOOKUP($J1144,'Tong hop'!$B$10:$P$19999,2,0))</f>
        <v/>
      </c>
      <c r="L1144" s="208" t="str">
        <f>IF($J1144="","",VLOOKUP($J1144,'Tong hop'!$B$10:$P$19999,3,0))</f>
        <v/>
      </c>
      <c r="M1144" s="309"/>
      <c r="N1144" s="210">
        <f t="shared" si="2"/>
        <v>0</v>
      </c>
      <c r="O1144" s="211"/>
      <c r="P1144" s="212" t="str">
        <f>IF($J1144="","",VLOOKUP($J1144,'Tong hop'!$B$10:$L$19999,10,0))</f>
        <v/>
      </c>
      <c r="Q1144" s="213" t="str">
        <f>IF($J1144="","",VLOOKUP($J1144,'Tong hop'!$B$10:$L$19999,11,0))</f>
        <v/>
      </c>
      <c r="R1144" s="214"/>
      <c r="S1144" s="214"/>
      <c r="T1144" s="214"/>
      <c r="U1144" s="214"/>
      <c r="V1144" s="214"/>
      <c r="W1144" s="214"/>
      <c r="X1144" s="214"/>
      <c r="Y1144" s="214"/>
      <c r="Z1144" s="214"/>
    </row>
    <row r="1145" ht="18.75" customHeight="1">
      <c r="A1145" s="214"/>
      <c r="B1145" s="306"/>
      <c r="C1145" s="307"/>
      <c r="D1145" s="307"/>
      <c r="E1145" s="205" t="str">
        <f>IF($D1145="","",VLOOKUP($D1145,DMKH!$A$6:$D$20000,2,0))</f>
        <v/>
      </c>
      <c r="F1145" s="205" t="str">
        <f>IF($D1145="","",VLOOKUP($D1145,DMKH!$A$6:$D$20000,3,0))</f>
        <v/>
      </c>
      <c r="G1145" s="205" t="str">
        <f>IF($D1145="","",VLOOKUP($D1145,DMKH!$A$6:$D$20000,4,0))</f>
        <v/>
      </c>
      <c r="H1145" s="308"/>
      <c r="I1145" s="308"/>
      <c r="J1145" s="214"/>
      <c r="K1145" s="205" t="str">
        <f>IF($J1145="","",VLOOKUP($J1145,'Tong hop'!$B$10:$P$19999,2,0))</f>
        <v/>
      </c>
      <c r="L1145" s="208" t="str">
        <f>IF($J1145="","",VLOOKUP($J1145,'Tong hop'!$B$10:$P$19999,3,0))</f>
        <v/>
      </c>
      <c r="M1145" s="309"/>
      <c r="N1145" s="210">
        <f t="shared" si="2"/>
        <v>0</v>
      </c>
      <c r="O1145" s="211"/>
      <c r="P1145" s="212" t="str">
        <f>IF($J1145="","",VLOOKUP($J1145,'Tong hop'!$B$10:$L$19999,10,0))</f>
        <v/>
      </c>
      <c r="Q1145" s="213" t="str">
        <f>IF($J1145="","",VLOOKUP($J1145,'Tong hop'!$B$10:$L$19999,11,0))</f>
        <v/>
      </c>
      <c r="R1145" s="214"/>
      <c r="S1145" s="214"/>
      <c r="T1145" s="214"/>
      <c r="U1145" s="214"/>
      <c r="V1145" s="214"/>
      <c r="W1145" s="214"/>
      <c r="X1145" s="214"/>
      <c r="Y1145" s="214"/>
      <c r="Z1145" s="214"/>
    </row>
    <row r="1146" ht="18.75" customHeight="1">
      <c r="A1146" s="214"/>
      <c r="B1146" s="306"/>
      <c r="C1146" s="307"/>
      <c r="D1146" s="307"/>
      <c r="E1146" s="205" t="str">
        <f>IF($D1146="","",VLOOKUP($D1146,DMKH!$A$6:$D$20000,2,0))</f>
        <v/>
      </c>
      <c r="F1146" s="205" t="str">
        <f>IF($D1146="","",VLOOKUP($D1146,DMKH!$A$6:$D$20000,3,0))</f>
        <v/>
      </c>
      <c r="G1146" s="205" t="str">
        <f>IF($D1146="","",VLOOKUP($D1146,DMKH!$A$6:$D$20000,4,0))</f>
        <v/>
      </c>
      <c r="H1146" s="308"/>
      <c r="I1146" s="308"/>
      <c r="J1146" s="214"/>
      <c r="K1146" s="205" t="str">
        <f>IF($J1146="","",VLOOKUP($J1146,'Tong hop'!$B$10:$P$19999,2,0))</f>
        <v/>
      </c>
      <c r="L1146" s="208" t="str">
        <f>IF($J1146="","",VLOOKUP($J1146,'Tong hop'!$B$10:$P$19999,3,0))</f>
        <v/>
      </c>
      <c r="M1146" s="309"/>
      <c r="N1146" s="210">
        <f t="shared" si="2"/>
        <v>0</v>
      </c>
      <c r="O1146" s="211"/>
      <c r="P1146" s="212" t="str">
        <f>IF($J1146="","",VLOOKUP($J1146,'Tong hop'!$B$10:$L$19999,10,0))</f>
        <v/>
      </c>
      <c r="Q1146" s="213" t="str">
        <f>IF($J1146="","",VLOOKUP($J1146,'Tong hop'!$B$10:$L$19999,11,0))</f>
        <v/>
      </c>
      <c r="R1146" s="214"/>
      <c r="S1146" s="214"/>
      <c r="T1146" s="214"/>
      <c r="U1146" s="214"/>
      <c r="V1146" s="214"/>
      <c r="W1146" s="214"/>
      <c r="X1146" s="214"/>
      <c r="Y1146" s="214"/>
      <c r="Z1146" s="214"/>
    </row>
    <row r="1147" ht="18.75" customHeight="1">
      <c r="A1147" s="214"/>
      <c r="B1147" s="306"/>
      <c r="C1147" s="307"/>
      <c r="D1147" s="307"/>
      <c r="E1147" s="205" t="str">
        <f>IF($D1147="","",VLOOKUP($D1147,DMKH!$A$6:$D$20000,2,0))</f>
        <v/>
      </c>
      <c r="F1147" s="205" t="str">
        <f>IF($D1147="","",VLOOKUP($D1147,DMKH!$A$6:$D$20000,3,0))</f>
        <v/>
      </c>
      <c r="G1147" s="205" t="str">
        <f>IF($D1147="","",VLOOKUP($D1147,DMKH!$A$6:$D$20000,4,0))</f>
        <v/>
      </c>
      <c r="H1147" s="308"/>
      <c r="I1147" s="308"/>
      <c r="J1147" s="214"/>
      <c r="K1147" s="205" t="str">
        <f>IF($J1147="","",VLOOKUP($J1147,'Tong hop'!$B$10:$P$19999,2,0))</f>
        <v/>
      </c>
      <c r="L1147" s="208" t="str">
        <f>IF($J1147="","",VLOOKUP($J1147,'Tong hop'!$B$10:$P$19999,3,0))</f>
        <v/>
      </c>
      <c r="M1147" s="309"/>
      <c r="N1147" s="210">
        <f t="shared" si="2"/>
        <v>0</v>
      </c>
      <c r="O1147" s="211"/>
      <c r="P1147" s="212" t="str">
        <f>IF($J1147="","",VLOOKUP($J1147,'Tong hop'!$B$10:$L$19999,10,0))</f>
        <v/>
      </c>
      <c r="Q1147" s="213" t="str">
        <f>IF($J1147="","",VLOOKUP($J1147,'Tong hop'!$B$10:$L$19999,11,0))</f>
        <v/>
      </c>
      <c r="R1147" s="214"/>
      <c r="S1147" s="214"/>
      <c r="T1147" s="214"/>
      <c r="U1147" s="214"/>
      <c r="V1147" s="214"/>
      <c r="W1147" s="214"/>
      <c r="X1147" s="214"/>
      <c r="Y1147" s="214"/>
      <c r="Z1147" s="214"/>
    </row>
    <row r="1148" ht="18.75" customHeight="1">
      <c r="A1148" s="214"/>
      <c r="B1148" s="306"/>
      <c r="C1148" s="307"/>
      <c r="D1148" s="307"/>
      <c r="E1148" s="205" t="str">
        <f>IF($D1148="","",VLOOKUP($D1148,DMKH!$A$6:$D$20000,2,0))</f>
        <v/>
      </c>
      <c r="F1148" s="205" t="str">
        <f>IF($D1148="","",VLOOKUP($D1148,DMKH!$A$6:$D$20000,3,0))</f>
        <v/>
      </c>
      <c r="G1148" s="205" t="str">
        <f>IF($D1148="","",VLOOKUP($D1148,DMKH!$A$6:$D$20000,4,0))</f>
        <v/>
      </c>
      <c r="H1148" s="308"/>
      <c r="I1148" s="308"/>
      <c r="J1148" s="214"/>
      <c r="K1148" s="205" t="str">
        <f>IF($J1148="","",VLOOKUP($J1148,'Tong hop'!$B$10:$P$19999,2,0))</f>
        <v/>
      </c>
      <c r="L1148" s="208" t="str">
        <f>IF($J1148="","",VLOOKUP($J1148,'Tong hop'!$B$10:$P$19999,3,0))</f>
        <v/>
      </c>
      <c r="M1148" s="309"/>
      <c r="N1148" s="210">
        <f t="shared" si="2"/>
        <v>0</v>
      </c>
      <c r="O1148" s="211"/>
      <c r="P1148" s="212" t="str">
        <f>IF($J1148="","",VLOOKUP($J1148,'Tong hop'!$B$10:$L$19999,10,0))</f>
        <v/>
      </c>
      <c r="Q1148" s="213" t="str">
        <f>IF($J1148="","",VLOOKUP($J1148,'Tong hop'!$B$10:$L$19999,11,0))</f>
        <v/>
      </c>
      <c r="R1148" s="214"/>
      <c r="S1148" s="214"/>
      <c r="T1148" s="214"/>
      <c r="U1148" s="214"/>
      <c r="V1148" s="214"/>
      <c r="W1148" s="214"/>
      <c r="X1148" s="214"/>
      <c r="Y1148" s="214"/>
      <c r="Z1148" s="214"/>
    </row>
    <row r="1149" ht="18.75" customHeight="1">
      <c r="A1149" s="214"/>
      <c r="B1149" s="306"/>
      <c r="C1149" s="307"/>
      <c r="D1149" s="307"/>
      <c r="E1149" s="205" t="str">
        <f>IF($D1149="","",VLOOKUP($D1149,DMKH!$A$6:$D$20000,2,0))</f>
        <v/>
      </c>
      <c r="F1149" s="205" t="str">
        <f>IF($D1149="","",VLOOKUP($D1149,DMKH!$A$6:$D$20000,3,0))</f>
        <v/>
      </c>
      <c r="G1149" s="205" t="str">
        <f>IF($D1149="","",VLOOKUP($D1149,DMKH!$A$6:$D$20000,4,0))</f>
        <v/>
      </c>
      <c r="H1149" s="308"/>
      <c r="I1149" s="308"/>
      <c r="J1149" s="214"/>
      <c r="K1149" s="205" t="str">
        <f>IF($J1149="","",VLOOKUP($J1149,'Tong hop'!$B$10:$P$19999,2,0))</f>
        <v/>
      </c>
      <c r="L1149" s="208" t="str">
        <f>IF($J1149="","",VLOOKUP($J1149,'Tong hop'!$B$10:$P$19999,3,0))</f>
        <v/>
      </c>
      <c r="M1149" s="309"/>
      <c r="N1149" s="210">
        <f t="shared" si="2"/>
        <v>0</v>
      </c>
      <c r="O1149" s="211"/>
      <c r="P1149" s="212" t="str">
        <f>IF($J1149="","",VLOOKUP($J1149,'Tong hop'!$B$10:$L$19999,10,0))</f>
        <v/>
      </c>
      <c r="Q1149" s="213" t="str">
        <f>IF($J1149="","",VLOOKUP($J1149,'Tong hop'!$B$10:$L$19999,11,0))</f>
        <v/>
      </c>
      <c r="R1149" s="214"/>
      <c r="S1149" s="214"/>
      <c r="T1149" s="214"/>
      <c r="U1149" s="214"/>
      <c r="V1149" s="214"/>
      <c r="W1149" s="214"/>
      <c r="X1149" s="214"/>
      <c r="Y1149" s="214"/>
      <c r="Z1149" s="214"/>
    </row>
    <row r="1150" ht="18.75" customHeight="1">
      <c r="A1150" s="214"/>
      <c r="B1150" s="306"/>
      <c r="C1150" s="307"/>
      <c r="D1150" s="307"/>
      <c r="E1150" s="205" t="str">
        <f>IF($D1150="","",VLOOKUP($D1150,DMKH!$A$6:$D$20000,2,0))</f>
        <v/>
      </c>
      <c r="F1150" s="205" t="str">
        <f>IF($D1150="","",VLOOKUP($D1150,DMKH!$A$6:$D$20000,3,0))</f>
        <v/>
      </c>
      <c r="G1150" s="205" t="str">
        <f>IF($D1150="","",VLOOKUP($D1150,DMKH!$A$6:$D$20000,4,0))</f>
        <v/>
      </c>
      <c r="H1150" s="308"/>
      <c r="I1150" s="308"/>
      <c r="J1150" s="214"/>
      <c r="K1150" s="205" t="str">
        <f>IF($J1150="","",VLOOKUP($J1150,'Tong hop'!$B$10:$P$19999,2,0))</f>
        <v/>
      </c>
      <c r="L1150" s="208" t="str">
        <f>IF($J1150="","",VLOOKUP($J1150,'Tong hop'!$B$10:$P$19999,3,0))</f>
        <v/>
      </c>
      <c r="M1150" s="309"/>
      <c r="N1150" s="210">
        <f t="shared" si="2"/>
        <v>0</v>
      </c>
      <c r="O1150" s="211"/>
      <c r="P1150" s="212" t="str">
        <f>IF($J1150="","",VLOOKUP($J1150,'Tong hop'!$B$10:$L$19999,10,0))</f>
        <v/>
      </c>
      <c r="Q1150" s="213" t="str">
        <f>IF($J1150="","",VLOOKUP($J1150,'Tong hop'!$B$10:$L$19999,11,0))</f>
        <v/>
      </c>
      <c r="R1150" s="214"/>
      <c r="S1150" s="214"/>
      <c r="T1150" s="214"/>
      <c r="U1150" s="214"/>
      <c r="V1150" s="214"/>
      <c r="W1150" s="214"/>
      <c r="X1150" s="214"/>
      <c r="Y1150" s="214"/>
      <c r="Z1150" s="214"/>
    </row>
    <row r="1151" ht="18.75" customHeight="1">
      <c r="A1151" s="214"/>
      <c r="B1151" s="306"/>
      <c r="C1151" s="307"/>
      <c r="D1151" s="307"/>
      <c r="E1151" s="205" t="str">
        <f>IF($D1151="","",VLOOKUP($D1151,DMKH!$A$6:$D$20000,2,0))</f>
        <v/>
      </c>
      <c r="F1151" s="205" t="str">
        <f>IF($D1151="","",VLOOKUP($D1151,DMKH!$A$6:$D$20000,3,0))</f>
        <v/>
      </c>
      <c r="G1151" s="205" t="str">
        <f>IF($D1151="","",VLOOKUP($D1151,DMKH!$A$6:$D$20000,4,0))</f>
        <v/>
      </c>
      <c r="H1151" s="308"/>
      <c r="I1151" s="308"/>
      <c r="J1151" s="214"/>
      <c r="K1151" s="205" t="str">
        <f>IF($J1151="","",VLOOKUP($J1151,'Tong hop'!$B$10:$P$19999,2,0))</f>
        <v/>
      </c>
      <c r="L1151" s="208" t="str">
        <f>IF($J1151="","",VLOOKUP($J1151,'Tong hop'!$B$10:$P$19999,3,0))</f>
        <v/>
      </c>
      <c r="M1151" s="309"/>
      <c r="N1151" s="210">
        <f t="shared" si="2"/>
        <v>0</v>
      </c>
      <c r="O1151" s="211"/>
      <c r="P1151" s="212" t="str">
        <f>IF($J1151="","",VLOOKUP($J1151,'Tong hop'!$B$10:$L$19999,10,0))</f>
        <v/>
      </c>
      <c r="Q1151" s="213" t="str">
        <f>IF($J1151="","",VLOOKUP($J1151,'Tong hop'!$B$10:$L$19999,11,0))</f>
        <v/>
      </c>
      <c r="R1151" s="214"/>
      <c r="S1151" s="214"/>
      <c r="T1151" s="214"/>
      <c r="U1151" s="214"/>
      <c r="V1151" s="214"/>
      <c r="W1151" s="214"/>
      <c r="X1151" s="214"/>
      <c r="Y1151" s="214"/>
      <c r="Z1151" s="214"/>
    </row>
    <row r="1152" ht="18.75" customHeight="1">
      <c r="A1152" s="214"/>
      <c r="B1152" s="306"/>
      <c r="C1152" s="307"/>
      <c r="D1152" s="307"/>
      <c r="E1152" s="205" t="str">
        <f>IF($D1152="","",VLOOKUP($D1152,DMKH!$A$6:$D$20000,2,0))</f>
        <v/>
      </c>
      <c r="F1152" s="205" t="str">
        <f>IF($D1152="","",VLOOKUP($D1152,DMKH!$A$6:$D$20000,3,0))</f>
        <v/>
      </c>
      <c r="G1152" s="205" t="str">
        <f>IF($D1152="","",VLOOKUP($D1152,DMKH!$A$6:$D$20000,4,0))</f>
        <v/>
      </c>
      <c r="H1152" s="308"/>
      <c r="I1152" s="308"/>
      <c r="J1152" s="214"/>
      <c r="K1152" s="205" t="str">
        <f>IF($J1152="","",VLOOKUP($J1152,'Tong hop'!$B$10:$P$19999,2,0))</f>
        <v/>
      </c>
      <c r="L1152" s="208" t="str">
        <f>IF($J1152="","",VLOOKUP($J1152,'Tong hop'!$B$10:$P$19999,3,0))</f>
        <v/>
      </c>
      <c r="M1152" s="309"/>
      <c r="N1152" s="210">
        <f t="shared" si="2"/>
        <v>0</v>
      </c>
      <c r="O1152" s="211"/>
      <c r="P1152" s="212" t="str">
        <f>IF($J1152="","",VLOOKUP($J1152,'Tong hop'!$B$10:$L$19999,10,0))</f>
        <v/>
      </c>
      <c r="Q1152" s="213" t="str">
        <f>IF($J1152="","",VLOOKUP($J1152,'Tong hop'!$B$10:$L$19999,11,0))</f>
        <v/>
      </c>
      <c r="R1152" s="214"/>
      <c r="S1152" s="214"/>
      <c r="T1152" s="214"/>
      <c r="U1152" s="214"/>
      <c r="V1152" s="214"/>
      <c r="W1152" s="214"/>
      <c r="X1152" s="214"/>
      <c r="Y1152" s="214"/>
      <c r="Z1152" s="214"/>
    </row>
    <row r="1153" ht="18.75" customHeight="1">
      <c r="A1153" s="214"/>
      <c r="B1153" s="306"/>
      <c r="C1153" s="307"/>
      <c r="D1153" s="307"/>
      <c r="E1153" s="205" t="str">
        <f>IF($D1153="","",VLOOKUP($D1153,DMKH!$A$6:$D$20000,2,0))</f>
        <v/>
      </c>
      <c r="F1153" s="205" t="str">
        <f>IF($D1153="","",VLOOKUP($D1153,DMKH!$A$6:$D$20000,3,0))</f>
        <v/>
      </c>
      <c r="G1153" s="205" t="str">
        <f>IF($D1153="","",VLOOKUP($D1153,DMKH!$A$6:$D$20000,4,0))</f>
        <v/>
      </c>
      <c r="H1153" s="308"/>
      <c r="I1153" s="308"/>
      <c r="J1153" s="214"/>
      <c r="K1153" s="205" t="str">
        <f>IF($J1153="","",VLOOKUP($J1153,'Tong hop'!$B$10:$P$19999,2,0))</f>
        <v/>
      </c>
      <c r="L1153" s="208" t="str">
        <f>IF($J1153="","",VLOOKUP($J1153,'Tong hop'!$B$10:$P$19999,3,0))</f>
        <v/>
      </c>
      <c r="M1153" s="309"/>
      <c r="N1153" s="210">
        <f t="shared" si="2"/>
        <v>0</v>
      </c>
      <c r="O1153" s="211"/>
      <c r="P1153" s="212" t="str">
        <f>IF($J1153="","",VLOOKUP($J1153,'Tong hop'!$B$10:$L$19999,10,0))</f>
        <v/>
      </c>
      <c r="Q1153" s="213" t="str">
        <f>IF($J1153="","",VLOOKUP($J1153,'Tong hop'!$B$10:$L$19999,11,0))</f>
        <v/>
      </c>
      <c r="R1153" s="214"/>
      <c r="S1153" s="214"/>
      <c r="T1153" s="214"/>
      <c r="U1153" s="214"/>
      <c r="V1153" s="214"/>
      <c r="W1153" s="214"/>
      <c r="X1153" s="214"/>
      <c r="Y1153" s="214"/>
      <c r="Z1153" s="214"/>
    </row>
    <row r="1154" ht="18.75" customHeight="1">
      <c r="A1154" s="214"/>
      <c r="B1154" s="306"/>
      <c r="C1154" s="307"/>
      <c r="D1154" s="307"/>
      <c r="E1154" s="205" t="str">
        <f>IF($D1154="","",VLOOKUP($D1154,DMKH!$A$6:$D$20000,2,0))</f>
        <v/>
      </c>
      <c r="F1154" s="205" t="str">
        <f>IF($D1154="","",VLOOKUP($D1154,DMKH!$A$6:$D$20000,3,0))</f>
        <v/>
      </c>
      <c r="G1154" s="205" t="str">
        <f>IF($D1154="","",VLOOKUP($D1154,DMKH!$A$6:$D$20000,4,0))</f>
        <v/>
      </c>
      <c r="H1154" s="308"/>
      <c r="I1154" s="308"/>
      <c r="J1154" s="214"/>
      <c r="K1154" s="205" t="str">
        <f>IF($J1154="","",VLOOKUP($J1154,'Tong hop'!$B$10:$P$19999,2,0))</f>
        <v/>
      </c>
      <c r="L1154" s="208" t="str">
        <f>IF($J1154="","",VLOOKUP($J1154,'Tong hop'!$B$10:$P$19999,3,0))</f>
        <v/>
      </c>
      <c r="M1154" s="309"/>
      <c r="N1154" s="210">
        <f t="shared" si="2"/>
        <v>0</v>
      </c>
      <c r="O1154" s="211"/>
      <c r="P1154" s="212" t="str">
        <f>IF($J1154="","",VLOOKUP($J1154,'Tong hop'!$B$10:$L$19999,10,0))</f>
        <v/>
      </c>
      <c r="Q1154" s="213" t="str">
        <f>IF($J1154="","",VLOOKUP($J1154,'Tong hop'!$B$10:$L$19999,11,0))</f>
        <v/>
      </c>
      <c r="R1154" s="214"/>
      <c r="S1154" s="214"/>
      <c r="T1154" s="214"/>
      <c r="U1154" s="214"/>
      <c r="V1154" s="214"/>
      <c r="W1154" s="214"/>
      <c r="X1154" s="214"/>
      <c r="Y1154" s="214"/>
      <c r="Z1154" s="214"/>
    </row>
    <row r="1155" ht="18.75" customHeight="1">
      <c r="A1155" s="214"/>
      <c r="B1155" s="306"/>
      <c r="C1155" s="307"/>
      <c r="D1155" s="307"/>
      <c r="E1155" s="205" t="str">
        <f>IF($D1155="","",VLOOKUP($D1155,DMKH!$A$6:$D$20000,2,0))</f>
        <v/>
      </c>
      <c r="F1155" s="205" t="str">
        <f>IF($D1155="","",VLOOKUP($D1155,DMKH!$A$6:$D$20000,3,0))</f>
        <v/>
      </c>
      <c r="G1155" s="205" t="str">
        <f>IF($D1155="","",VLOOKUP($D1155,DMKH!$A$6:$D$20000,4,0))</f>
        <v/>
      </c>
      <c r="H1155" s="308"/>
      <c r="I1155" s="308"/>
      <c r="J1155" s="214"/>
      <c r="K1155" s="205" t="str">
        <f>IF($J1155="","",VLOOKUP($J1155,'Tong hop'!$B$10:$P$19999,2,0))</f>
        <v/>
      </c>
      <c r="L1155" s="208" t="str">
        <f>IF($J1155="","",VLOOKUP($J1155,'Tong hop'!$B$10:$P$19999,3,0))</f>
        <v/>
      </c>
      <c r="M1155" s="309"/>
      <c r="N1155" s="210">
        <f t="shared" si="2"/>
        <v>0</v>
      </c>
      <c r="O1155" s="211"/>
      <c r="P1155" s="212" t="str">
        <f>IF($J1155="","",VLOOKUP($J1155,'Tong hop'!$B$10:$L$19999,10,0))</f>
        <v/>
      </c>
      <c r="Q1155" s="213" t="str">
        <f>IF($J1155="","",VLOOKUP($J1155,'Tong hop'!$B$10:$L$19999,11,0))</f>
        <v/>
      </c>
      <c r="R1155" s="214"/>
      <c r="S1155" s="214"/>
      <c r="T1155" s="214"/>
      <c r="U1155" s="214"/>
      <c r="V1155" s="214"/>
      <c r="W1155" s="214"/>
      <c r="X1155" s="214"/>
      <c r="Y1155" s="214"/>
      <c r="Z1155" s="214"/>
    </row>
    <row r="1156" ht="18.75" customHeight="1">
      <c r="A1156" s="214"/>
      <c r="B1156" s="306"/>
      <c r="C1156" s="307"/>
      <c r="D1156" s="307"/>
      <c r="E1156" s="205" t="str">
        <f>IF($D1156="","",VLOOKUP($D1156,DMKH!$A$6:$D$20000,2,0))</f>
        <v/>
      </c>
      <c r="F1156" s="205" t="str">
        <f>IF($D1156="","",VLOOKUP($D1156,DMKH!$A$6:$D$20000,3,0))</f>
        <v/>
      </c>
      <c r="G1156" s="205" t="str">
        <f>IF($D1156="","",VLOOKUP($D1156,DMKH!$A$6:$D$20000,4,0))</f>
        <v/>
      </c>
      <c r="H1156" s="308"/>
      <c r="I1156" s="308"/>
      <c r="J1156" s="214"/>
      <c r="K1156" s="205" t="str">
        <f>IF($J1156="","",VLOOKUP($J1156,'Tong hop'!$B$10:$P$19999,2,0))</f>
        <v/>
      </c>
      <c r="L1156" s="208" t="str">
        <f>IF($J1156="","",VLOOKUP($J1156,'Tong hop'!$B$10:$P$19999,3,0))</f>
        <v/>
      </c>
      <c r="M1156" s="309"/>
      <c r="N1156" s="210">
        <f t="shared" si="2"/>
        <v>0</v>
      </c>
      <c r="O1156" s="211"/>
      <c r="P1156" s="212" t="str">
        <f>IF($J1156="","",VLOOKUP($J1156,'Tong hop'!$B$10:$L$19999,10,0))</f>
        <v/>
      </c>
      <c r="Q1156" s="213" t="str">
        <f>IF($J1156="","",VLOOKUP($J1156,'Tong hop'!$B$10:$L$19999,11,0))</f>
        <v/>
      </c>
      <c r="R1156" s="214"/>
      <c r="S1156" s="214"/>
      <c r="T1156" s="214"/>
      <c r="U1156" s="214"/>
      <c r="V1156" s="214"/>
      <c r="W1156" s="214"/>
      <c r="X1156" s="214"/>
      <c r="Y1156" s="214"/>
      <c r="Z1156" s="214"/>
    </row>
    <row r="1157" ht="18.75" customHeight="1">
      <c r="A1157" s="214"/>
      <c r="B1157" s="306"/>
      <c r="C1157" s="307"/>
      <c r="D1157" s="307"/>
      <c r="E1157" s="205" t="str">
        <f>IF($D1157="","",VLOOKUP($D1157,DMKH!$A$6:$D$20000,2,0))</f>
        <v/>
      </c>
      <c r="F1157" s="205" t="str">
        <f>IF($D1157="","",VLOOKUP($D1157,DMKH!$A$6:$D$20000,3,0))</f>
        <v/>
      </c>
      <c r="G1157" s="205" t="str">
        <f>IF($D1157="","",VLOOKUP($D1157,DMKH!$A$6:$D$20000,4,0))</f>
        <v/>
      </c>
      <c r="H1157" s="308"/>
      <c r="I1157" s="308"/>
      <c r="J1157" s="214"/>
      <c r="K1157" s="205" t="str">
        <f>IF($J1157="","",VLOOKUP($J1157,'Tong hop'!$B$10:$P$19999,2,0))</f>
        <v/>
      </c>
      <c r="L1157" s="208" t="str">
        <f>IF($J1157="","",VLOOKUP($J1157,'Tong hop'!$B$10:$P$19999,3,0))</f>
        <v/>
      </c>
      <c r="M1157" s="309"/>
      <c r="N1157" s="210">
        <f t="shared" si="2"/>
        <v>0</v>
      </c>
      <c r="O1157" s="211"/>
      <c r="P1157" s="212" t="str">
        <f>IF($J1157="","",VLOOKUP($J1157,'Tong hop'!$B$10:$L$19999,10,0))</f>
        <v/>
      </c>
      <c r="Q1157" s="213" t="str">
        <f>IF($J1157="","",VLOOKUP($J1157,'Tong hop'!$B$10:$L$19999,11,0))</f>
        <v/>
      </c>
      <c r="R1157" s="214"/>
      <c r="S1157" s="214"/>
      <c r="T1157" s="214"/>
      <c r="U1157" s="214"/>
      <c r="V1157" s="214"/>
      <c r="W1157" s="214"/>
      <c r="X1157" s="214"/>
      <c r="Y1157" s="214"/>
      <c r="Z1157" s="214"/>
    </row>
    <row r="1158" ht="18.75" customHeight="1">
      <c r="A1158" s="214"/>
      <c r="B1158" s="306"/>
      <c r="C1158" s="307"/>
      <c r="D1158" s="307"/>
      <c r="E1158" s="205" t="str">
        <f>IF($D1158="","",VLOOKUP($D1158,DMKH!$A$6:$D$20000,2,0))</f>
        <v/>
      </c>
      <c r="F1158" s="205" t="str">
        <f>IF($D1158="","",VLOOKUP($D1158,DMKH!$A$6:$D$20000,3,0))</f>
        <v/>
      </c>
      <c r="G1158" s="205" t="str">
        <f>IF($D1158="","",VLOOKUP($D1158,DMKH!$A$6:$D$20000,4,0))</f>
        <v/>
      </c>
      <c r="H1158" s="308"/>
      <c r="I1158" s="308"/>
      <c r="J1158" s="214"/>
      <c r="K1158" s="205" t="str">
        <f>IF($J1158="","",VLOOKUP($J1158,'Tong hop'!$B$10:$P$19999,2,0))</f>
        <v/>
      </c>
      <c r="L1158" s="208" t="str">
        <f>IF($J1158="","",VLOOKUP($J1158,'Tong hop'!$B$10:$P$19999,3,0))</f>
        <v/>
      </c>
      <c r="M1158" s="309"/>
      <c r="N1158" s="210">
        <f t="shared" si="2"/>
        <v>0</v>
      </c>
      <c r="O1158" s="211"/>
      <c r="P1158" s="212" t="str">
        <f>IF($J1158="","",VLOOKUP($J1158,'Tong hop'!$B$10:$L$19999,10,0))</f>
        <v/>
      </c>
      <c r="Q1158" s="213" t="str">
        <f>IF($J1158="","",VLOOKUP($J1158,'Tong hop'!$B$10:$L$19999,11,0))</f>
        <v/>
      </c>
      <c r="R1158" s="214"/>
      <c r="S1158" s="214"/>
      <c r="T1158" s="214"/>
      <c r="U1158" s="214"/>
      <c r="V1158" s="214"/>
      <c r="W1158" s="214"/>
      <c r="X1158" s="214"/>
      <c r="Y1158" s="214"/>
      <c r="Z1158" s="214"/>
    </row>
    <row r="1159" ht="18.75" customHeight="1">
      <c r="A1159" s="214"/>
      <c r="B1159" s="306"/>
      <c r="C1159" s="307"/>
      <c r="D1159" s="307"/>
      <c r="E1159" s="205" t="str">
        <f>IF($D1159="","",VLOOKUP($D1159,DMKH!$A$6:$D$20000,2,0))</f>
        <v/>
      </c>
      <c r="F1159" s="205" t="str">
        <f>IF($D1159="","",VLOOKUP($D1159,DMKH!$A$6:$D$20000,3,0))</f>
        <v/>
      </c>
      <c r="G1159" s="205" t="str">
        <f>IF($D1159="","",VLOOKUP($D1159,DMKH!$A$6:$D$20000,4,0))</f>
        <v/>
      </c>
      <c r="H1159" s="308"/>
      <c r="I1159" s="308"/>
      <c r="J1159" s="214"/>
      <c r="K1159" s="205" t="str">
        <f>IF($J1159="","",VLOOKUP($J1159,'Tong hop'!$B$10:$P$19999,2,0))</f>
        <v/>
      </c>
      <c r="L1159" s="208" t="str">
        <f>IF($J1159="","",VLOOKUP($J1159,'Tong hop'!$B$10:$P$19999,3,0))</f>
        <v/>
      </c>
      <c r="M1159" s="309"/>
      <c r="N1159" s="210">
        <f t="shared" si="2"/>
        <v>0</v>
      </c>
      <c r="O1159" s="211"/>
      <c r="P1159" s="212" t="str">
        <f>IF($J1159="","",VLOOKUP($J1159,'Tong hop'!$B$10:$L$19999,10,0))</f>
        <v/>
      </c>
      <c r="Q1159" s="213" t="str">
        <f>IF($J1159="","",VLOOKUP($J1159,'Tong hop'!$B$10:$L$19999,11,0))</f>
        <v/>
      </c>
      <c r="R1159" s="214"/>
      <c r="S1159" s="214"/>
      <c r="T1159" s="214"/>
      <c r="U1159" s="214"/>
      <c r="V1159" s="214"/>
      <c r="W1159" s="214"/>
      <c r="X1159" s="214"/>
      <c r="Y1159" s="214"/>
      <c r="Z1159" s="214"/>
    </row>
    <row r="1160" ht="18.75" customHeight="1">
      <c r="A1160" s="214"/>
      <c r="B1160" s="306"/>
      <c r="C1160" s="307"/>
      <c r="D1160" s="307"/>
      <c r="E1160" s="205" t="str">
        <f>IF($D1160="","",VLOOKUP($D1160,DMKH!$A$6:$D$20000,2,0))</f>
        <v/>
      </c>
      <c r="F1160" s="205" t="str">
        <f>IF($D1160="","",VLOOKUP($D1160,DMKH!$A$6:$D$20000,3,0))</f>
        <v/>
      </c>
      <c r="G1160" s="205" t="str">
        <f>IF($D1160="","",VLOOKUP($D1160,DMKH!$A$6:$D$20000,4,0))</f>
        <v/>
      </c>
      <c r="H1160" s="308"/>
      <c r="I1160" s="308"/>
      <c r="J1160" s="214"/>
      <c r="K1160" s="205" t="str">
        <f>IF($J1160="","",VLOOKUP($J1160,'Tong hop'!$B$10:$P$19999,2,0))</f>
        <v/>
      </c>
      <c r="L1160" s="208" t="str">
        <f>IF($J1160="","",VLOOKUP($J1160,'Tong hop'!$B$10:$P$19999,3,0))</f>
        <v/>
      </c>
      <c r="M1160" s="309"/>
      <c r="N1160" s="210">
        <f t="shared" si="2"/>
        <v>0</v>
      </c>
      <c r="O1160" s="211"/>
      <c r="P1160" s="212" t="str">
        <f>IF($J1160="","",VLOOKUP($J1160,'Tong hop'!$B$10:$L$19999,10,0))</f>
        <v/>
      </c>
      <c r="Q1160" s="213" t="str">
        <f>IF($J1160="","",VLOOKUP($J1160,'Tong hop'!$B$10:$L$19999,11,0))</f>
        <v/>
      </c>
      <c r="R1160" s="214"/>
      <c r="S1160" s="214"/>
      <c r="T1160" s="214"/>
      <c r="U1160" s="214"/>
      <c r="V1160" s="214"/>
      <c r="W1160" s="214"/>
      <c r="X1160" s="214"/>
      <c r="Y1160" s="214"/>
      <c r="Z1160" s="214"/>
    </row>
    <row r="1161" ht="18.75" customHeight="1">
      <c r="A1161" s="214"/>
      <c r="B1161" s="306"/>
      <c r="C1161" s="307"/>
      <c r="D1161" s="307"/>
      <c r="E1161" s="205" t="str">
        <f>IF($D1161="","",VLOOKUP($D1161,DMKH!$A$6:$D$20000,2,0))</f>
        <v/>
      </c>
      <c r="F1161" s="205" t="str">
        <f>IF($D1161="","",VLOOKUP($D1161,DMKH!$A$6:$D$20000,3,0))</f>
        <v/>
      </c>
      <c r="G1161" s="205" t="str">
        <f>IF($D1161="","",VLOOKUP($D1161,DMKH!$A$6:$D$20000,4,0))</f>
        <v/>
      </c>
      <c r="H1161" s="308"/>
      <c r="I1161" s="308"/>
      <c r="J1161" s="214"/>
      <c r="K1161" s="205" t="str">
        <f>IF($J1161="","",VLOOKUP($J1161,'Tong hop'!$B$10:$P$19999,2,0))</f>
        <v/>
      </c>
      <c r="L1161" s="208" t="str">
        <f>IF($J1161="","",VLOOKUP($J1161,'Tong hop'!$B$10:$P$19999,3,0))</f>
        <v/>
      </c>
      <c r="M1161" s="309"/>
      <c r="N1161" s="210">
        <f t="shared" si="2"/>
        <v>0</v>
      </c>
      <c r="O1161" s="211"/>
      <c r="P1161" s="212" t="str">
        <f>IF($J1161="","",VLOOKUP($J1161,'Tong hop'!$B$10:$L$19999,10,0))</f>
        <v/>
      </c>
      <c r="Q1161" s="213" t="str">
        <f>IF($J1161="","",VLOOKUP($J1161,'Tong hop'!$B$10:$L$19999,11,0))</f>
        <v/>
      </c>
      <c r="R1161" s="214"/>
      <c r="S1161" s="214"/>
      <c r="T1161" s="214"/>
      <c r="U1161" s="214"/>
      <c r="V1161" s="214"/>
      <c r="W1161" s="214"/>
      <c r="X1161" s="214"/>
      <c r="Y1161" s="214"/>
      <c r="Z1161" s="214"/>
    </row>
    <row r="1162" ht="18.75" customHeight="1">
      <c r="A1162" s="214"/>
      <c r="B1162" s="306"/>
      <c r="C1162" s="307"/>
      <c r="D1162" s="307"/>
      <c r="E1162" s="205" t="str">
        <f>IF($D1162="","",VLOOKUP($D1162,DMKH!$A$6:$D$20000,2,0))</f>
        <v/>
      </c>
      <c r="F1162" s="205" t="str">
        <f>IF($D1162="","",VLOOKUP($D1162,DMKH!$A$6:$D$20000,3,0))</f>
        <v/>
      </c>
      <c r="G1162" s="205" t="str">
        <f>IF($D1162="","",VLOOKUP($D1162,DMKH!$A$6:$D$20000,4,0))</f>
        <v/>
      </c>
      <c r="H1162" s="308"/>
      <c r="I1162" s="308"/>
      <c r="J1162" s="214"/>
      <c r="K1162" s="205" t="str">
        <f>IF($J1162="","",VLOOKUP($J1162,'Tong hop'!$B$10:$P$19999,2,0))</f>
        <v/>
      </c>
      <c r="L1162" s="208" t="str">
        <f>IF($J1162="","",VLOOKUP($J1162,'Tong hop'!$B$10:$P$19999,3,0))</f>
        <v/>
      </c>
      <c r="M1162" s="309"/>
      <c r="N1162" s="210">
        <f t="shared" si="2"/>
        <v>0</v>
      </c>
      <c r="O1162" s="211"/>
      <c r="P1162" s="212" t="str">
        <f>IF($J1162="","",VLOOKUP($J1162,'Tong hop'!$B$10:$L$19999,10,0))</f>
        <v/>
      </c>
      <c r="Q1162" s="213" t="str">
        <f>IF($J1162="","",VLOOKUP($J1162,'Tong hop'!$B$10:$L$19999,11,0))</f>
        <v/>
      </c>
      <c r="R1162" s="214"/>
      <c r="S1162" s="214"/>
      <c r="T1162" s="214"/>
      <c r="U1162" s="214"/>
      <c r="V1162" s="214"/>
      <c r="W1162" s="214"/>
      <c r="X1162" s="214"/>
      <c r="Y1162" s="214"/>
      <c r="Z1162" s="214"/>
    </row>
    <row r="1163" ht="18.75" customHeight="1">
      <c r="A1163" s="214"/>
      <c r="B1163" s="306"/>
      <c r="C1163" s="307"/>
      <c r="D1163" s="307"/>
      <c r="E1163" s="205" t="str">
        <f>IF($D1163="","",VLOOKUP($D1163,DMKH!$A$6:$D$20000,2,0))</f>
        <v/>
      </c>
      <c r="F1163" s="205" t="str">
        <f>IF($D1163="","",VLOOKUP($D1163,DMKH!$A$6:$D$20000,3,0))</f>
        <v/>
      </c>
      <c r="G1163" s="205" t="str">
        <f>IF($D1163="","",VLOOKUP($D1163,DMKH!$A$6:$D$20000,4,0))</f>
        <v/>
      </c>
      <c r="H1163" s="308"/>
      <c r="I1163" s="308"/>
      <c r="J1163" s="214"/>
      <c r="K1163" s="205" t="str">
        <f>IF($J1163="","",VLOOKUP($J1163,'Tong hop'!$B$10:$P$19999,2,0))</f>
        <v/>
      </c>
      <c r="L1163" s="208" t="str">
        <f>IF($J1163="","",VLOOKUP($J1163,'Tong hop'!$B$10:$P$19999,3,0))</f>
        <v/>
      </c>
      <c r="M1163" s="309"/>
      <c r="N1163" s="210">
        <f t="shared" si="2"/>
        <v>0</v>
      </c>
      <c r="O1163" s="211"/>
      <c r="P1163" s="212" t="str">
        <f>IF($J1163="","",VLOOKUP($J1163,'Tong hop'!$B$10:$L$19999,10,0))</f>
        <v/>
      </c>
      <c r="Q1163" s="213" t="str">
        <f>IF($J1163="","",VLOOKUP($J1163,'Tong hop'!$B$10:$L$19999,11,0))</f>
        <v/>
      </c>
      <c r="R1163" s="214"/>
      <c r="S1163" s="214"/>
      <c r="T1163" s="214"/>
      <c r="U1163" s="214"/>
      <c r="V1163" s="214"/>
      <c r="W1163" s="214"/>
      <c r="X1163" s="214"/>
      <c r="Y1163" s="214"/>
      <c r="Z1163" s="214"/>
    </row>
    <row r="1164" ht="18.75" customHeight="1">
      <c r="A1164" s="214"/>
      <c r="B1164" s="306"/>
      <c r="C1164" s="307"/>
      <c r="D1164" s="307"/>
      <c r="E1164" s="205" t="str">
        <f>IF($D1164="","",VLOOKUP($D1164,DMKH!$A$6:$D$20000,2,0))</f>
        <v/>
      </c>
      <c r="F1164" s="205" t="str">
        <f>IF($D1164="","",VLOOKUP($D1164,DMKH!$A$6:$D$20000,3,0))</f>
        <v/>
      </c>
      <c r="G1164" s="205" t="str">
        <f>IF($D1164="","",VLOOKUP($D1164,DMKH!$A$6:$D$20000,4,0))</f>
        <v/>
      </c>
      <c r="H1164" s="308"/>
      <c r="I1164" s="308"/>
      <c r="J1164" s="214"/>
      <c r="K1164" s="205" t="str">
        <f>IF($J1164="","",VLOOKUP($J1164,'Tong hop'!$B$10:$P$19999,2,0))</f>
        <v/>
      </c>
      <c r="L1164" s="208" t="str">
        <f>IF($J1164="","",VLOOKUP($J1164,'Tong hop'!$B$10:$P$19999,3,0))</f>
        <v/>
      </c>
      <c r="M1164" s="309"/>
      <c r="N1164" s="210">
        <f t="shared" si="2"/>
        <v>0</v>
      </c>
      <c r="O1164" s="211"/>
      <c r="P1164" s="212" t="str">
        <f>IF($J1164="","",VLOOKUP($J1164,'Tong hop'!$B$10:$L$19999,10,0))</f>
        <v/>
      </c>
      <c r="Q1164" s="213" t="str">
        <f>IF($J1164="","",VLOOKUP($J1164,'Tong hop'!$B$10:$L$19999,11,0))</f>
        <v/>
      </c>
      <c r="R1164" s="214"/>
      <c r="S1164" s="214"/>
      <c r="T1164" s="214"/>
      <c r="U1164" s="214"/>
      <c r="V1164" s="214"/>
      <c r="W1164" s="214"/>
      <c r="X1164" s="214"/>
      <c r="Y1164" s="214"/>
      <c r="Z1164" s="214"/>
    </row>
    <row r="1165" ht="18.75" customHeight="1">
      <c r="A1165" s="214"/>
      <c r="B1165" s="306"/>
      <c r="C1165" s="307"/>
      <c r="D1165" s="307"/>
      <c r="E1165" s="205" t="str">
        <f>IF($D1165="","",VLOOKUP($D1165,DMKH!$A$6:$D$20000,2,0))</f>
        <v/>
      </c>
      <c r="F1165" s="205" t="str">
        <f>IF($D1165="","",VLOOKUP($D1165,DMKH!$A$6:$D$20000,3,0))</f>
        <v/>
      </c>
      <c r="G1165" s="205" t="str">
        <f>IF($D1165="","",VLOOKUP($D1165,DMKH!$A$6:$D$20000,4,0))</f>
        <v/>
      </c>
      <c r="H1165" s="308"/>
      <c r="I1165" s="308"/>
      <c r="J1165" s="214"/>
      <c r="K1165" s="205" t="str">
        <f>IF($J1165="","",VLOOKUP($J1165,'Tong hop'!$B$10:$P$19999,2,0))</f>
        <v/>
      </c>
      <c r="L1165" s="208" t="str">
        <f>IF($J1165="","",VLOOKUP($J1165,'Tong hop'!$B$10:$P$19999,3,0))</f>
        <v/>
      </c>
      <c r="M1165" s="309"/>
      <c r="N1165" s="210">
        <f t="shared" si="2"/>
        <v>0</v>
      </c>
      <c r="O1165" s="211"/>
      <c r="P1165" s="212" t="str">
        <f>IF($J1165="","",VLOOKUP($J1165,'Tong hop'!$B$10:$L$19999,10,0))</f>
        <v/>
      </c>
      <c r="Q1165" s="213" t="str">
        <f>IF($J1165="","",VLOOKUP($J1165,'Tong hop'!$B$10:$L$19999,11,0))</f>
        <v/>
      </c>
      <c r="R1165" s="214"/>
      <c r="S1165" s="214"/>
      <c r="T1165" s="214"/>
      <c r="U1165" s="214"/>
      <c r="V1165" s="214"/>
      <c r="W1165" s="214"/>
      <c r="X1165" s="214"/>
      <c r="Y1165" s="214"/>
      <c r="Z1165" s="214"/>
    </row>
    <row r="1166" ht="18.75" customHeight="1">
      <c r="A1166" s="214"/>
      <c r="B1166" s="306"/>
      <c r="C1166" s="307"/>
      <c r="D1166" s="307"/>
      <c r="E1166" s="205" t="str">
        <f>IF($D1166="","",VLOOKUP($D1166,DMKH!$A$6:$D$20000,2,0))</f>
        <v/>
      </c>
      <c r="F1166" s="205" t="str">
        <f>IF($D1166="","",VLOOKUP($D1166,DMKH!$A$6:$D$20000,3,0))</f>
        <v/>
      </c>
      <c r="G1166" s="205" t="str">
        <f>IF($D1166="","",VLOOKUP($D1166,DMKH!$A$6:$D$20000,4,0))</f>
        <v/>
      </c>
      <c r="H1166" s="308"/>
      <c r="I1166" s="308"/>
      <c r="J1166" s="214"/>
      <c r="K1166" s="205" t="str">
        <f>IF($J1166="","",VLOOKUP($J1166,'Tong hop'!$B$10:$P$19999,2,0))</f>
        <v/>
      </c>
      <c r="L1166" s="208" t="str">
        <f>IF($J1166="","",VLOOKUP($J1166,'Tong hop'!$B$10:$P$19999,3,0))</f>
        <v/>
      </c>
      <c r="M1166" s="309"/>
      <c r="N1166" s="210">
        <f t="shared" si="2"/>
        <v>0</v>
      </c>
      <c r="O1166" s="211"/>
      <c r="P1166" s="212" t="str">
        <f>IF($J1166="","",VLOOKUP($J1166,'Tong hop'!$B$10:$L$19999,10,0))</f>
        <v/>
      </c>
      <c r="Q1166" s="213" t="str">
        <f>IF($J1166="","",VLOOKUP($J1166,'Tong hop'!$B$10:$L$19999,11,0))</f>
        <v/>
      </c>
      <c r="R1166" s="214"/>
      <c r="S1166" s="214"/>
      <c r="T1166" s="214"/>
      <c r="U1166" s="214"/>
      <c r="V1166" s="214"/>
      <c r="W1166" s="214"/>
      <c r="X1166" s="214"/>
      <c r="Y1166" s="214"/>
      <c r="Z1166" s="214"/>
    </row>
    <row r="1167" ht="18.75" customHeight="1">
      <c r="A1167" s="214"/>
      <c r="B1167" s="306"/>
      <c r="C1167" s="307"/>
      <c r="D1167" s="307"/>
      <c r="E1167" s="205" t="str">
        <f>IF($D1167="","",VLOOKUP($D1167,DMKH!$A$6:$D$20000,2,0))</f>
        <v/>
      </c>
      <c r="F1167" s="205" t="str">
        <f>IF($D1167="","",VLOOKUP($D1167,DMKH!$A$6:$D$20000,3,0))</f>
        <v/>
      </c>
      <c r="G1167" s="205" t="str">
        <f>IF($D1167="","",VLOOKUP($D1167,DMKH!$A$6:$D$20000,4,0))</f>
        <v/>
      </c>
      <c r="H1167" s="308"/>
      <c r="I1167" s="308"/>
      <c r="J1167" s="214"/>
      <c r="K1167" s="205" t="str">
        <f>IF($J1167="","",VLOOKUP($J1167,'Tong hop'!$B$10:$P$19999,2,0))</f>
        <v/>
      </c>
      <c r="L1167" s="208" t="str">
        <f>IF($J1167="","",VLOOKUP($J1167,'Tong hop'!$B$10:$P$19999,3,0))</f>
        <v/>
      </c>
      <c r="M1167" s="309"/>
      <c r="N1167" s="210">
        <f t="shared" si="2"/>
        <v>0</v>
      </c>
      <c r="O1167" s="211"/>
      <c r="P1167" s="212" t="str">
        <f>IF($J1167="","",VLOOKUP($J1167,'Tong hop'!$B$10:$L$19999,10,0))</f>
        <v/>
      </c>
      <c r="Q1167" s="213" t="str">
        <f>IF($J1167="","",VLOOKUP($J1167,'Tong hop'!$B$10:$L$19999,11,0))</f>
        <v/>
      </c>
      <c r="R1167" s="214"/>
      <c r="S1167" s="214"/>
      <c r="T1167" s="214"/>
      <c r="U1167" s="214"/>
      <c r="V1167" s="214"/>
      <c r="W1167" s="214"/>
      <c r="X1167" s="214"/>
      <c r="Y1167" s="214"/>
      <c r="Z1167" s="214"/>
    </row>
    <row r="1168" ht="18.75" customHeight="1">
      <c r="A1168" s="214"/>
      <c r="B1168" s="306"/>
      <c r="C1168" s="307"/>
      <c r="D1168" s="307"/>
      <c r="E1168" s="205" t="str">
        <f>IF($D1168="","",VLOOKUP($D1168,DMKH!$A$6:$D$20000,2,0))</f>
        <v/>
      </c>
      <c r="F1168" s="205" t="str">
        <f>IF($D1168="","",VLOOKUP($D1168,DMKH!$A$6:$D$20000,3,0))</f>
        <v/>
      </c>
      <c r="G1168" s="205" t="str">
        <f>IF($D1168="","",VLOOKUP($D1168,DMKH!$A$6:$D$20000,4,0))</f>
        <v/>
      </c>
      <c r="H1168" s="308"/>
      <c r="I1168" s="308"/>
      <c r="J1168" s="214"/>
      <c r="K1168" s="205" t="str">
        <f>IF($J1168="","",VLOOKUP($J1168,'Tong hop'!$B$10:$P$19999,2,0))</f>
        <v/>
      </c>
      <c r="L1168" s="208" t="str">
        <f>IF($J1168="","",VLOOKUP($J1168,'Tong hop'!$B$10:$P$19999,3,0))</f>
        <v/>
      </c>
      <c r="M1168" s="309"/>
      <c r="N1168" s="210">
        <f t="shared" si="2"/>
        <v>0</v>
      </c>
      <c r="O1168" s="211"/>
      <c r="P1168" s="212" t="str">
        <f>IF($J1168="","",VLOOKUP($J1168,'Tong hop'!$B$10:$L$19999,10,0))</f>
        <v/>
      </c>
      <c r="Q1168" s="213" t="str">
        <f>IF($J1168="","",VLOOKUP($J1168,'Tong hop'!$B$10:$L$19999,11,0))</f>
        <v/>
      </c>
      <c r="R1168" s="214"/>
      <c r="S1168" s="214"/>
      <c r="T1168" s="214"/>
      <c r="U1168" s="214"/>
      <c r="V1168" s="214"/>
      <c r="W1168" s="214"/>
      <c r="X1168" s="214"/>
      <c r="Y1168" s="214"/>
      <c r="Z1168" s="214"/>
    </row>
    <row r="1169" ht="18.75" customHeight="1">
      <c r="A1169" s="214"/>
      <c r="B1169" s="306"/>
      <c r="C1169" s="307"/>
      <c r="D1169" s="307"/>
      <c r="E1169" s="205" t="str">
        <f>IF($D1169="","",VLOOKUP($D1169,DMKH!$A$6:$D$20000,2,0))</f>
        <v/>
      </c>
      <c r="F1169" s="205" t="str">
        <f>IF($D1169="","",VLOOKUP($D1169,DMKH!$A$6:$D$20000,3,0))</f>
        <v/>
      </c>
      <c r="G1169" s="205" t="str">
        <f>IF($D1169="","",VLOOKUP($D1169,DMKH!$A$6:$D$20000,4,0))</f>
        <v/>
      </c>
      <c r="H1169" s="308"/>
      <c r="I1169" s="308"/>
      <c r="J1169" s="214"/>
      <c r="K1169" s="205" t="str">
        <f>IF($J1169="","",VLOOKUP($J1169,'Tong hop'!$B$10:$P$19999,2,0))</f>
        <v/>
      </c>
      <c r="L1169" s="208" t="str">
        <f>IF($J1169="","",VLOOKUP($J1169,'Tong hop'!$B$10:$P$19999,3,0))</f>
        <v/>
      </c>
      <c r="M1169" s="309"/>
      <c r="N1169" s="210">
        <f t="shared" si="2"/>
        <v>0</v>
      </c>
      <c r="O1169" s="211"/>
      <c r="P1169" s="212" t="str">
        <f>IF($J1169="","",VLOOKUP($J1169,'Tong hop'!$B$10:$L$19999,10,0))</f>
        <v/>
      </c>
      <c r="Q1169" s="213" t="str">
        <f>IF($J1169="","",VLOOKUP($J1169,'Tong hop'!$B$10:$L$19999,11,0))</f>
        <v/>
      </c>
      <c r="R1169" s="214"/>
      <c r="S1169" s="214"/>
      <c r="T1169" s="214"/>
      <c r="U1169" s="214"/>
      <c r="V1169" s="214"/>
      <c r="W1169" s="214"/>
      <c r="X1169" s="214"/>
      <c r="Y1169" s="214"/>
      <c r="Z1169" s="214"/>
    </row>
    <row r="1170" ht="18.75" customHeight="1">
      <c r="A1170" s="214"/>
      <c r="B1170" s="306"/>
      <c r="C1170" s="307"/>
      <c r="D1170" s="307"/>
      <c r="E1170" s="205" t="str">
        <f>IF($D1170="","",VLOOKUP($D1170,DMKH!$A$6:$D$20000,2,0))</f>
        <v/>
      </c>
      <c r="F1170" s="205" t="str">
        <f>IF($D1170="","",VLOOKUP($D1170,DMKH!$A$6:$D$20000,3,0))</f>
        <v/>
      </c>
      <c r="G1170" s="205" t="str">
        <f>IF($D1170="","",VLOOKUP($D1170,DMKH!$A$6:$D$20000,4,0))</f>
        <v/>
      </c>
      <c r="H1170" s="308"/>
      <c r="I1170" s="308"/>
      <c r="J1170" s="214"/>
      <c r="K1170" s="205" t="str">
        <f>IF($J1170="","",VLOOKUP($J1170,'Tong hop'!$B$10:$P$19999,2,0))</f>
        <v/>
      </c>
      <c r="L1170" s="208" t="str">
        <f>IF($J1170="","",VLOOKUP($J1170,'Tong hop'!$B$10:$P$19999,3,0))</f>
        <v/>
      </c>
      <c r="M1170" s="309"/>
      <c r="N1170" s="210">
        <f t="shared" si="2"/>
        <v>0</v>
      </c>
      <c r="O1170" s="211"/>
      <c r="P1170" s="212" t="str">
        <f>IF($J1170="","",VLOOKUP($J1170,'Tong hop'!$B$10:$L$19999,10,0))</f>
        <v/>
      </c>
      <c r="Q1170" s="213" t="str">
        <f>IF($J1170="","",VLOOKUP($J1170,'Tong hop'!$B$10:$L$19999,11,0))</f>
        <v/>
      </c>
      <c r="R1170" s="214"/>
      <c r="S1170" s="214"/>
      <c r="T1170" s="214"/>
      <c r="U1170" s="214"/>
      <c r="V1170" s="214"/>
      <c r="W1170" s="214"/>
      <c r="X1170" s="214"/>
      <c r="Y1170" s="214"/>
      <c r="Z1170" s="214"/>
    </row>
    <row r="1171" ht="18.75" customHeight="1">
      <c r="A1171" s="214"/>
      <c r="B1171" s="306"/>
      <c r="C1171" s="307"/>
      <c r="D1171" s="307"/>
      <c r="E1171" s="205" t="str">
        <f>IF($D1171="","",VLOOKUP($D1171,DMKH!$A$6:$D$20000,2,0))</f>
        <v/>
      </c>
      <c r="F1171" s="205" t="str">
        <f>IF($D1171="","",VLOOKUP($D1171,DMKH!$A$6:$D$20000,3,0))</f>
        <v/>
      </c>
      <c r="G1171" s="205" t="str">
        <f>IF($D1171="","",VLOOKUP($D1171,DMKH!$A$6:$D$20000,4,0))</f>
        <v/>
      </c>
      <c r="H1171" s="308"/>
      <c r="I1171" s="308"/>
      <c r="J1171" s="214"/>
      <c r="K1171" s="205" t="str">
        <f>IF($J1171="","",VLOOKUP($J1171,'Tong hop'!$B$10:$P$19999,2,0))</f>
        <v/>
      </c>
      <c r="L1171" s="208" t="str">
        <f>IF($J1171="","",VLOOKUP($J1171,'Tong hop'!$B$10:$P$19999,3,0))</f>
        <v/>
      </c>
      <c r="M1171" s="309"/>
      <c r="N1171" s="210">
        <f t="shared" si="2"/>
        <v>0</v>
      </c>
      <c r="O1171" s="211"/>
      <c r="P1171" s="212" t="str">
        <f>IF($J1171="","",VLOOKUP($J1171,'Tong hop'!$B$10:$L$19999,10,0))</f>
        <v/>
      </c>
      <c r="Q1171" s="213" t="str">
        <f>IF($J1171="","",VLOOKUP($J1171,'Tong hop'!$B$10:$L$19999,11,0))</f>
        <v/>
      </c>
      <c r="R1171" s="214"/>
      <c r="S1171" s="214"/>
      <c r="T1171" s="214"/>
      <c r="U1171" s="214"/>
      <c r="V1171" s="214"/>
      <c r="W1171" s="214"/>
      <c r="X1171" s="214"/>
      <c r="Y1171" s="214"/>
      <c r="Z1171" s="214"/>
    </row>
    <row r="1172" ht="18.75" customHeight="1">
      <c r="A1172" s="214"/>
      <c r="B1172" s="306"/>
      <c r="C1172" s="307"/>
      <c r="D1172" s="307"/>
      <c r="E1172" s="205" t="str">
        <f>IF($D1172="","",VLOOKUP($D1172,DMKH!$A$6:$D$20000,2,0))</f>
        <v/>
      </c>
      <c r="F1172" s="205" t="str">
        <f>IF($D1172="","",VLOOKUP($D1172,DMKH!$A$6:$D$20000,3,0))</f>
        <v/>
      </c>
      <c r="G1172" s="205" t="str">
        <f>IF($D1172="","",VLOOKUP($D1172,DMKH!$A$6:$D$20000,4,0))</f>
        <v/>
      </c>
      <c r="H1172" s="308"/>
      <c r="I1172" s="308"/>
      <c r="J1172" s="214"/>
      <c r="K1172" s="205" t="str">
        <f>IF($J1172="","",VLOOKUP($J1172,'Tong hop'!$B$10:$P$19999,2,0))</f>
        <v/>
      </c>
      <c r="L1172" s="208" t="str">
        <f>IF($J1172="","",VLOOKUP($J1172,'Tong hop'!$B$10:$P$19999,3,0))</f>
        <v/>
      </c>
      <c r="M1172" s="309"/>
      <c r="N1172" s="210">
        <f t="shared" si="2"/>
        <v>0</v>
      </c>
      <c r="O1172" s="211"/>
      <c r="P1172" s="212" t="str">
        <f>IF($J1172="","",VLOOKUP($J1172,'Tong hop'!$B$10:$L$19999,10,0))</f>
        <v/>
      </c>
      <c r="Q1172" s="213" t="str">
        <f>IF($J1172="","",VLOOKUP($J1172,'Tong hop'!$B$10:$L$19999,11,0))</f>
        <v/>
      </c>
      <c r="R1172" s="214"/>
      <c r="S1172" s="214"/>
      <c r="T1172" s="214"/>
      <c r="U1172" s="214"/>
      <c r="V1172" s="214"/>
      <c r="W1172" s="214"/>
      <c r="X1172" s="214"/>
      <c r="Y1172" s="214"/>
      <c r="Z1172" s="214"/>
    </row>
    <row r="1173" ht="18.75" customHeight="1">
      <c r="A1173" s="214"/>
      <c r="B1173" s="306"/>
      <c r="C1173" s="307"/>
      <c r="D1173" s="307"/>
      <c r="E1173" s="205" t="str">
        <f>IF($D1173="","",VLOOKUP($D1173,DMKH!$A$6:$D$20000,2,0))</f>
        <v/>
      </c>
      <c r="F1173" s="205" t="str">
        <f>IF($D1173="","",VLOOKUP($D1173,DMKH!$A$6:$D$20000,3,0))</f>
        <v/>
      </c>
      <c r="G1173" s="205" t="str">
        <f>IF($D1173="","",VLOOKUP($D1173,DMKH!$A$6:$D$20000,4,0))</f>
        <v/>
      </c>
      <c r="H1173" s="308"/>
      <c r="I1173" s="308"/>
      <c r="J1173" s="214"/>
      <c r="K1173" s="205" t="str">
        <f>IF($J1173="","",VLOOKUP($J1173,'Tong hop'!$B$10:$P$19999,2,0))</f>
        <v/>
      </c>
      <c r="L1173" s="208" t="str">
        <f>IF($J1173="","",VLOOKUP($J1173,'Tong hop'!$B$10:$P$19999,3,0))</f>
        <v/>
      </c>
      <c r="M1173" s="309"/>
      <c r="N1173" s="210">
        <f t="shared" si="2"/>
        <v>0</v>
      </c>
      <c r="O1173" s="211"/>
      <c r="P1173" s="212" t="str">
        <f>IF($J1173="","",VLOOKUP($J1173,'Tong hop'!$B$10:$L$19999,10,0))</f>
        <v/>
      </c>
      <c r="Q1173" s="213" t="str">
        <f>IF($J1173="","",VLOOKUP($J1173,'Tong hop'!$B$10:$L$19999,11,0))</f>
        <v/>
      </c>
      <c r="R1173" s="214"/>
      <c r="S1173" s="214"/>
      <c r="T1173" s="214"/>
      <c r="U1173" s="214"/>
      <c r="V1173" s="214"/>
      <c r="W1173" s="214"/>
      <c r="X1173" s="214"/>
      <c r="Y1173" s="214"/>
      <c r="Z1173" s="214"/>
    </row>
    <row r="1174" ht="18.75" customHeight="1">
      <c r="A1174" s="214"/>
      <c r="B1174" s="306"/>
      <c r="C1174" s="307"/>
      <c r="D1174" s="307"/>
      <c r="E1174" s="205" t="str">
        <f>IF($D1174="","",VLOOKUP($D1174,DMKH!$A$6:$D$20000,2,0))</f>
        <v/>
      </c>
      <c r="F1174" s="205" t="str">
        <f>IF($D1174="","",VLOOKUP($D1174,DMKH!$A$6:$D$20000,3,0))</f>
        <v/>
      </c>
      <c r="G1174" s="205" t="str">
        <f>IF($D1174="","",VLOOKUP($D1174,DMKH!$A$6:$D$20000,4,0))</f>
        <v/>
      </c>
      <c r="H1174" s="308"/>
      <c r="I1174" s="308"/>
      <c r="J1174" s="214"/>
      <c r="K1174" s="205" t="str">
        <f>IF($J1174="","",VLOOKUP($J1174,'Tong hop'!$B$10:$P$19999,2,0))</f>
        <v/>
      </c>
      <c r="L1174" s="208" t="str">
        <f>IF($J1174="","",VLOOKUP($J1174,'Tong hop'!$B$10:$P$19999,3,0))</f>
        <v/>
      </c>
      <c r="M1174" s="309"/>
      <c r="N1174" s="210">
        <f t="shared" si="2"/>
        <v>0</v>
      </c>
      <c r="O1174" s="211"/>
      <c r="P1174" s="212" t="str">
        <f>IF($J1174="","",VLOOKUP($J1174,'Tong hop'!$B$10:$L$19999,10,0))</f>
        <v/>
      </c>
      <c r="Q1174" s="213" t="str">
        <f>IF($J1174="","",VLOOKUP($J1174,'Tong hop'!$B$10:$L$19999,11,0))</f>
        <v/>
      </c>
      <c r="R1174" s="214"/>
      <c r="S1174" s="214"/>
      <c r="T1174" s="214"/>
      <c r="U1174" s="214"/>
      <c r="V1174" s="214"/>
      <c r="W1174" s="214"/>
      <c r="X1174" s="214"/>
      <c r="Y1174" s="214"/>
      <c r="Z1174" s="214"/>
    </row>
    <row r="1175" ht="18.75" customHeight="1">
      <c r="A1175" s="214"/>
      <c r="B1175" s="306"/>
      <c r="C1175" s="307"/>
      <c r="D1175" s="307"/>
      <c r="E1175" s="205" t="str">
        <f>IF($D1175="","",VLOOKUP($D1175,DMKH!$A$6:$D$20000,2,0))</f>
        <v/>
      </c>
      <c r="F1175" s="205" t="str">
        <f>IF($D1175="","",VLOOKUP($D1175,DMKH!$A$6:$D$20000,3,0))</f>
        <v/>
      </c>
      <c r="G1175" s="205" t="str">
        <f>IF($D1175="","",VLOOKUP($D1175,DMKH!$A$6:$D$20000,4,0))</f>
        <v/>
      </c>
      <c r="H1175" s="308"/>
      <c r="I1175" s="308"/>
      <c r="J1175" s="214"/>
      <c r="K1175" s="205" t="str">
        <f>IF($J1175="","",VLOOKUP($J1175,'Tong hop'!$B$10:$P$19999,2,0))</f>
        <v/>
      </c>
      <c r="L1175" s="208" t="str">
        <f>IF($J1175="","",VLOOKUP($J1175,'Tong hop'!$B$10:$P$19999,3,0))</f>
        <v/>
      </c>
      <c r="M1175" s="309"/>
      <c r="N1175" s="210">
        <f t="shared" si="2"/>
        <v>0</v>
      </c>
      <c r="O1175" s="211"/>
      <c r="P1175" s="212" t="str">
        <f>IF($J1175="","",VLOOKUP($J1175,'Tong hop'!$B$10:$L$19999,10,0))</f>
        <v/>
      </c>
      <c r="Q1175" s="213" t="str">
        <f>IF($J1175="","",VLOOKUP($J1175,'Tong hop'!$B$10:$L$19999,11,0))</f>
        <v/>
      </c>
      <c r="R1175" s="214"/>
      <c r="S1175" s="214"/>
      <c r="T1175" s="214"/>
      <c r="U1175" s="214"/>
      <c r="V1175" s="214"/>
      <c r="W1175" s="214"/>
      <c r="X1175" s="214"/>
      <c r="Y1175" s="214"/>
      <c r="Z1175" s="214"/>
    </row>
    <row r="1176" ht="18.75" customHeight="1">
      <c r="A1176" s="214"/>
      <c r="B1176" s="306"/>
      <c r="C1176" s="307"/>
      <c r="D1176" s="307"/>
      <c r="E1176" s="205" t="str">
        <f>IF($D1176="","",VLOOKUP($D1176,DMKH!$A$6:$D$20000,2,0))</f>
        <v/>
      </c>
      <c r="F1176" s="205" t="str">
        <f>IF($D1176="","",VLOOKUP($D1176,DMKH!$A$6:$D$20000,3,0))</f>
        <v/>
      </c>
      <c r="G1176" s="205" t="str">
        <f>IF($D1176="","",VLOOKUP($D1176,DMKH!$A$6:$D$20000,4,0))</f>
        <v/>
      </c>
      <c r="H1176" s="308"/>
      <c r="I1176" s="308"/>
      <c r="J1176" s="214"/>
      <c r="K1176" s="205" t="str">
        <f>IF($J1176="","",VLOOKUP($J1176,'Tong hop'!$B$10:$P$19999,2,0))</f>
        <v/>
      </c>
      <c r="L1176" s="208" t="str">
        <f>IF($J1176="","",VLOOKUP($J1176,'Tong hop'!$B$10:$P$19999,3,0))</f>
        <v/>
      </c>
      <c r="M1176" s="309"/>
      <c r="N1176" s="210">
        <f t="shared" si="2"/>
        <v>0</v>
      </c>
      <c r="O1176" s="211"/>
      <c r="P1176" s="212" t="str">
        <f>IF($J1176="","",VLOOKUP($J1176,'Tong hop'!$B$10:$L$19999,10,0))</f>
        <v/>
      </c>
      <c r="Q1176" s="213" t="str">
        <f>IF($J1176="","",VLOOKUP($J1176,'Tong hop'!$B$10:$L$19999,11,0))</f>
        <v/>
      </c>
      <c r="R1176" s="214"/>
      <c r="S1176" s="214"/>
      <c r="T1176" s="214"/>
      <c r="U1176" s="214"/>
      <c r="V1176" s="214"/>
      <c r="W1176" s="214"/>
      <c r="X1176" s="214"/>
      <c r="Y1176" s="214"/>
      <c r="Z1176" s="214"/>
    </row>
    <row r="1177" ht="18.75" customHeight="1">
      <c r="A1177" s="214"/>
      <c r="B1177" s="306"/>
      <c r="C1177" s="307"/>
      <c r="D1177" s="307"/>
      <c r="E1177" s="205" t="str">
        <f>IF($D1177="","",VLOOKUP($D1177,DMKH!$A$6:$D$20000,2,0))</f>
        <v/>
      </c>
      <c r="F1177" s="205" t="str">
        <f>IF($D1177="","",VLOOKUP($D1177,DMKH!$A$6:$D$20000,3,0))</f>
        <v/>
      </c>
      <c r="G1177" s="205" t="str">
        <f>IF($D1177="","",VLOOKUP($D1177,DMKH!$A$6:$D$20000,4,0))</f>
        <v/>
      </c>
      <c r="H1177" s="308"/>
      <c r="I1177" s="308"/>
      <c r="J1177" s="214"/>
      <c r="K1177" s="205" t="str">
        <f>IF($J1177="","",VLOOKUP($J1177,'Tong hop'!$B$10:$P$19999,2,0))</f>
        <v/>
      </c>
      <c r="L1177" s="208" t="str">
        <f>IF($J1177="","",VLOOKUP($J1177,'Tong hop'!$B$10:$P$19999,3,0))</f>
        <v/>
      </c>
      <c r="M1177" s="309"/>
      <c r="N1177" s="210">
        <f t="shared" si="2"/>
        <v>0</v>
      </c>
      <c r="O1177" s="211"/>
      <c r="P1177" s="212" t="str">
        <f>IF($J1177="","",VLOOKUP($J1177,'Tong hop'!$B$10:$L$19999,10,0))</f>
        <v/>
      </c>
      <c r="Q1177" s="213" t="str">
        <f>IF($J1177="","",VLOOKUP($J1177,'Tong hop'!$B$10:$L$19999,11,0))</f>
        <v/>
      </c>
      <c r="R1177" s="214"/>
      <c r="S1177" s="214"/>
      <c r="T1177" s="214"/>
      <c r="U1177" s="214"/>
      <c r="V1177" s="214"/>
      <c r="W1177" s="214"/>
      <c r="X1177" s="214"/>
      <c r="Y1177" s="214"/>
      <c r="Z1177" s="214"/>
    </row>
    <row r="1178" ht="18.75" customHeight="1">
      <c r="A1178" s="214"/>
      <c r="B1178" s="306"/>
      <c r="C1178" s="307"/>
      <c r="D1178" s="307"/>
      <c r="E1178" s="205" t="str">
        <f>IF($D1178="","",VLOOKUP($D1178,DMKH!$A$6:$D$20000,2,0))</f>
        <v/>
      </c>
      <c r="F1178" s="205" t="str">
        <f>IF($D1178="","",VLOOKUP($D1178,DMKH!$A$6:$D$20000,3,0))</f>
        <v/>
      </c>
      <c r="G1178" s="205" t="str">
        <f>IF($D1178="","",VLOOKUP($D1178,DMKH!$A$6:$D$20000,4,0))</f>
        <v/>
      </c>
      <c r="H1178" s="308"/>
      <c r="I1178" s="308"/>
      <c r="J1178" s="214"/>
      <c r="K1178" s="205" t="str">
        <f>IF($J1178="","",VLOOKUP($J1178,'Tong hop'!$B$10:$P$19999,2,0))</f>
        <v/>
      </c>
      <c r="L1178" s="208" t="str">
        <f>IF($J1178="","",VLOOKUP($J1178,'Tong hop'!$B$10:$P$19999,3,0))</f>
        <v/>
      </c>
      <c r="M1178" s="309"/>
      <c r="N1178" s="210">
        <f t="shared" si="2"/>
        <v>0</v>
      </c>
      <c r="O1178" s="211"/>
      <c r="P1178" s="212" t="str">
        <f>IF($J1178="","",VLOOKUP($J1178,'Tong hop'!$B$10:$L$19999,10,0))</f>
        <v/>
      </c>
      <c r="Q1178" s="213" t="str">
        <f>IF($J1178="","",VLOOKUP($J1178,'Tong hop'!$B$10:$L$19999,11,0))</f>
        <v/>
      </c>
      <c r="R1178" s="214"/>
      <c r="S1178" s="214"/>
      <c r="T1178" s="214"/>
      <c r="U1178" s="214"/>
      <c r="V1178" s="214"/>
      <c r="W1178" s="214"/>
      <c r="X1178" s="214"/>
      <c r="Y1178" s="214"/>
      <c r="Z1178" s="214"/>
    </row>
    <row r="1179" ht="18.75" customHeight="1">
      <c r="A1179" s="214"/>
      <c r="B1179" s="306"/>
      <c r="C1179" s="307"/>
      <c r="D1179" s="307"/>
      <c r="E1179" s="205" t="str">
        <f>IF($D1179="","",VLOOKUP($D1179,DMKH!$A$6:$D$20000,2,0))</f>
        <v/>
      </c>
      <c r="F1179" s="205" t="str">
        <f>IF($D1179="","",VLOOKUP($D1179,DMKH!$A$6:$D$20000,3,0))</f>
        <v/>
      </c>
      <c r="G1179" s="205" t="str">
        <f>IF($D1179="","",VLOOKUP($D1179,DMKH!$A$6:$D$20000,4,0))</f>
        <v/>
      </c>
      <c r="H1179" s="308"/>
      <c r="I1179" s="308"/>
      <c r="J1179" s="214"/>
      <c r="K1179" s="205" t="str">
        <f>IF($J1179="","",VLOOKUP($J1179,'Tong hop'!$B$10:$P$19999,2,0))</f>
        <v/>
      </c>
      <c r="L1179" s="208" t="str">
        <f>IF($J1179="","",VLOOKUP($J1179,'Tong hop'!$B$10:$P$19999,3,0))</f>
        <v/>
      </c>
      <c r="M1179" s="309"/>
      <c r="N1179" s="210">
        <f t="shared" si="2"/>
        <v>0</v>
      </c>
      <c r="O1179" s="211"/>
      <c r="P1179" s="212" t="str">
        <f>IF($J1179="","",VLOOKUP($J1179,'Tong hop'!$B$10:$L$19999,10,0))</f>
        <v/>
      </c>
      <c r="Q1179" s="213" t="str">
        <f>IF($J1179="","",VLOOKUP($J1179,'Tong hop'!$B$10:$L$19999,11,0))</f>
        <v/>
      </c>
      <c r="R1179" s="214"/>
      <c r="S1179" s="214"/>
      <c r="T1179" s="214"/>
      <c r="U1179" s="214"/>
      <c r="V1179" s="214"/>
      <c r="W1179" s="214"/>
      <c r="X1179" s="214"/>
      <c r="Y1179" s="214"/>
      <c r="Z1179" s="214"/>
    </row>
    <row r="1180" ht="18.75" customHeight="1">
      <c r="A1180" s="214"/>
      <c r="B1180" s="306"/>
      <c r="C1180" s="307"/>
      <c r="D1180" s="307"/>
      <c r="E1180" s="205" t="str">
        <f>IF($D1180="","",VLOOKUP($D1180,DMKH!$A$6:$D$20000,2,0))</f>
        <v/>
      </c>
      <c r="F1180" s="205" t="str">
        <f>IF($D1180="","",VLOOKUP($D1180,DMKH!$A$6:$D$20000,3,0))</f>
        <v/>
      </c>
      <c r="G1180" s="205" t="str">
        <f>IF($D1180="","",VLOOKUP($D1180,DMKH!$A$6:$D$20000,4,0))</f>
        <v/>
      </c>
      <c r="H1180" s="308"/>
      <c r="I1180" s="308"/>
      <c r="J1180" s="214"/>
      <c r="K1180" s="205" t="str">
        <f>IF($J1180="","",VLOOKUP($J1180,'Tong hop'!$B$10:$P$19999,2,0))</f>
        <v/>
      </c>
      <c r="L1180" s="208" t="str">
        <f>IF($J1180="","",VLOOKUP($J1180,'Tong hop'!$B$10:$P$19999,3,0))</f>
        <v/>
      </c>
      <c r="M1180" s="309"/>
      <c r="N1180" s="210">
        <f t="shared" si="2"/>
        <v>0</v>
      </c>
      <c r="O1180" s="211"/>
      <c r="P1180" s="212" t="str">
        <f>IF($J1180="","",VLOOKUP($J1180,'Tong hop'!$B$10:$L$19999,10,0))</f>
        <v/>
      </c>
      <c r="Q1180" s="213" t="str">
        <f>IF($J1180="","",VLOOKUP($J1180,'Tong hop'!$B$10:$L$19999,11,0))</f>
        <v/>
      </c>
      <c r="R1180" s="214"/>
      <c r="S1180" s="214"/>
      <c r="T1180" s="214"/>
      <c r="U1180" s="214"/>
      <c r="V1180" s="214"/>
      <c r="W1180" s="214"/>
      <c r="X1180" s="214"/>
      <c r="Y1180" s="214"/>
      <c r="Z1180" s="214"/>
    </row>
    <row r="1181" ht="18.75" customHeight="1">
      <c r="A1181" s="214"/>
      <c r="B1181" s="306"/>
      <c r="C1181" s="307"/>
      <c r="D1181" s="307"/>
      <c r="E1181" s="205" t="str">
        <f>IF($D1181="","",VLOOKUP($D1181,DMKH!$A$6:$D$20000,2,0))</f>
        <v/>
      </c>
      <c r="F1181" s="205" t="str">
        <f>IF($D1181="","",VLOOKUP($D1181,DMKH!$A$6:$D$20000,3,0))</f>
        <v/>
      </c>
      <c r="G1181" s="205" t="str">
        <f>IF($D1181="","",VLOOKUP($D1181,DMKH!$A$6:$D$20000,4,0))</f>
        <v/>
      </c>
      <c r="H1181" s="308"/>
      <c r="I1181" s="308"/>
      <c r="J1181" s="214"/>
      <c r="K1181" s="205" t="str">
        <f>IF($J1181="","",VLOOKUP($J1181,'Tong hop'!$B$10:$P$19999,2,0))</f>
        <v/>
      </c>
      <c r="L1181" s="208" t="str">
        <f>IF($J1181="","",VLOOKUP($J1181,'Tong hop'!$B$10:$P$19999,3,0))</f>
        <v/>
      </c>
      <c r="M1181" s="309"/>
      <c r="N1181" s="210">
        <f t="shared" si="2"/>
        <v>0</v>
      </c>
      <c r="O1181" s="211"/>
      <c r="P1181" s="212" t="str">
        <f>IF($J1181="","",VLOOKUP($J1181,'Tong hop'!$B$10:$L$19999,10,0))</f>
        <v/>
      </c>
      <c r="Q1181" s="213" t="str">
        <f>IF($J1181="","",VLOOKUP($J1181,'Tong hop'!$B$10:$L$19999,11,0))</f>
        <v/>
      </c>
      <c r="R1181" s="214"/>
      <c r="S1181" s="214"/>
      <c r="T1181" s="214"/>
      <c r="U1181" s="214"/>
      <c r="V1181" s="214"/>
      <c r="W1181" s="214"/>
      <c r="X1181" s="214"/>
      <c r="Y1181" s="214"/>
      <c r="Z1181" s="214"/>
    </row>
    <row r="1182" ht="18.75" customHeight="1">
      <c r="A1182" s="214"/>
      <c r="B1182" s="306"/>
      <c r="C1182" s="307"/>
      <c r="D1182" s="307"/>
      <c r="E1182" s="205" t="str">
        <f>IF($D1182="","",VLOOKUP($D1182,DMKH!$A$6:$D$20000,2,0))</f>
        <v/>
      </c>
      <c r="F1182" s="205" t="str">
        <f>IF($D1182="","",VLOOKUP($D1182,DMKH!$A$6:$D$20000,3,0))</f>
        <v/>
      </c>
      <c r="G1182" s="205" t="str">
        <f>IF($D1182="","",VLOOKUP($D1182,DMKH!$A$6:$D$20000,4,0))</f>
        <v/>
      </c>
      <c r="H1182" s="308"/>
      <c r="I1182" s="308"/>
      <c r="J1182" s="214"/>
      <c r="K1182" s="205" t="str">
        <f>IF($J1182="","",VLOOKUP($J1182,'Tong hop'!$B$10:$P$19999,2,0))</f>
        <v/>
      </c>
      <c r="L1182" s="208" t="str">
        <f>IF($J1182="","",VLOOKUP($J1182,'Tong hop'!$B$10:$P$19999,3,0))</f>
        <v/>
      </c>
      <c r="M1182" s="309"/>
      <c r="N1182" s="210">
        <f t="shared" si="2"/>
        <v>0</v>
      </c>
      <c r="O1182" s="211"/>
      <c r="P1182" s="212" t="str">
        <f>IF($J1182="","",VLOOKUP($J1182,'Tong hop'!$B$10:$L$19999,10,0))</f>
        <v/>
      </c>
      <c r="Q1182" s="213" t="str">
        <f>IF($J1182="","",VLOOKUP($J1182,'Tong hop'!$B$10:$L$19999,11,0))</f>
        <v/>
      </c>
      <c r="R1182" s="214"/>
      <c r="S1182" s="214"/>
      <c r="T1182" s="214"/>
      <c r="U1182" s="214"/>
      <c r="V1182" s="214"/>
      <c r="W1182" s="214"/>
      <c r="X1182" s="214"/>
      <c r="Y1182" s="214"/>
      <c r="Z1182" s="214"/>
    </row>
    <row r="1183" ht="18.75" customHeight="1">
      <c r="A1183" s="214"/>
      <c r="B1183" s="306"/>
      <c r="C1183" s="307"/>
      <c r="D1183" s="307"/>
      <c r="E1183" s="205" t="str">
        <f>IF($D1183="","",VLOOKUP($D1183,DMKH!$A$6:$D$20000,2,0))</f>
        <v/>
      </c>
      <c r="F1183" s="205" t="str">
        <f>IF($D1183="","",VLOOKUP($D1183,DMKH!$A$6:$D$20000,3,0))</f>
        <v/>
      </c>
      <c r="G1183" s="205" t="str">
        <f>IF($D1183="","",VLOOKUP($D1183,DMKH!$A$6:$D$20000,4,0))</f>
        <v/>
      </c>
      <c r="H1183" s="308"/>
      <c r="I1183" s="308"/>
      <c r="J1183" s="214"/>
      <c r="K1183" s="205" t="str">
        <f>IF($J1183="","",VLOOKUP($J1183,'Tong hop'!$B$10:$P$19999,2,0))</f>
        <v/>
      </c>
      <c r="L1183" s="208" t="str">
        <f>IF($J1183="","",VLOOKUP($J1183,'Tong hop'!$B$10:$P$19999,3,0))</f>
        <v/>
      </c>
      <c r="M1183" s="309"/>
      <c r="N1183" s="210">
        <f t="shared" si="2"/>
        <v>0</v>
      </c>
      <c r="O1183" s="211"/>
      <c r="P1183" s="212" t="str">
        <f>IF($J1183="","",VLOOKUP($J1183,'Tong hop'!$B$10:$L$19999,10,0))</f>
        <v/>
      </c>
      <c r="Q1183" s="213" t="str">
        <f>IF($J1183="","",VLOOKUP($J1183,'Tong hop'!$B$10:$L$19999,11,0))</f>
        <v/>
      </c>
      <c r="R1183" s="214"/>
      <c r="S1183" s="214"/>
      <c r="T1183" s="214"/>
      <c r="U1183" s="214"/>
      <c r="V1183" s="214"/>
      <c r="W1183" s="214"/>
      <c r="X1183" s="214"/>
      <c r="Y1183" s="214"/>
      <c r="Z1183" s="214"/>
    </row>
    <row r="1184" ht="18.75" customHeight="1">
      <c r="A1184" s="214"/>
      <c r="B1184" s="306"/>
      <c r="C1184" s="307"/>
      <c r="D1184" s="307"/>
      <c r="E1184" s="205" t="str">
        <f>IF($D1184="","",VLOOKUP($D1184,DMKH!$A$6:$D$20000,2,0))</f>
        <v/>
      </c>
      <c r="F1184" s="205" t="str">
        <f>IF($D1184="","",VLOOKUP($D1184,DMKH!$A$6:$D$20000,3,0))</f>
        <v/>
      </c>
      <c r="G1184" s="205" t="str">
        <f>IF($D1184="","",VLOOKUP($D1184,DMKH!$A$6:$D$20000,4,0))</f>
        <v/>
      </c>
      <c r="H1184" s="308"/>
      <c r="I1184" s="308"/>
      <c r="J1184" s="214"/>
      <c r="K1184" s="205" t="str">
        <f>IF($J1184="","",VLOOKUP($J1184,'Tong hop'!$B$10:$P$19999,2,0))</f>
        <v/>
      </c>
      <c r="L1184" s="208" t="str">
        <f>IF($J1184="","",VLOOKUP($J1184,'Tong hop'!$B$10:$P$19999,3,0))</f>
        <v/>
      </c>
      <c r="M1184" s="309"/>
      <c r="N1184" s="210">
        <f t="shared" si="2"/>
        <v>0</v>
      </c>
      <c r="O1184" s="211"/>
      <c r="P1184" s="212" t="str">
        <f>IF($J1184="","",VLOOKUP($J1184,'Tong hop'!$B$10:$L$19999,10,0))</f>
        <v/>
      </c>
      <c r="Q1184" s="213" t="str">
        <f>IF($J1184="","",VLOOKUP($J1184,'Tong hop'!$B$10:$L$19999,11,0))</f>
        <v/>
      </c>
      <c r="R1184" s="214"/>
      <c r="S1184" s="214"/>
      <c r="T1184" s="214"/>
      <c r="U1184" s="214"/>
      <c r="V1184" s="214"/>
      <c r="W1184" s="214"/>
      <c r="X1184" s="214"/>
      <c r="Y1184" s="214"/>
      <c r="Z1184" s="214"/>
    </row>
    <row r="1185" ht="18.75" customHeight="1">
      <c r="A1185" s="214"/>
      <c r="B1185" s="306"/>
      <c r="C1185" s="307"/>
      <c r="D1185" s="307"/>
      <c r="E1185" s="205" t="str">
        <f>IF($D1185="","",VLOOKUP($D1185,DMKH!$A$6:$D$20000,2,0))</f>
        <v/>
      </c>
      <c r="F1185" s="205" t="str">
        <f>IF($D1185="","",VLOOKUP($D1185,DMKH!$A$6:$D$20000,3,0))</f>
        <v/>
      </c>
      <c r="G1185" s="205" t="str">
        <f>IF($D1185="","",VLOOKUP($D1185,DMKH!$A$6:$D$20000,4,0))</f>
        <v/>
      </c>
      <c r="H1185" s="308"/>
      <c r="I1185" s="308"/>
      <c r="J1185" s="214"/>
      <c r="K1185" s="205" t="str">
        <f>IF($J1185="","",VLOOKUP($J1185,'Tong hop'!$B$10:$P$19999,2,0))</f>
        <v/>
      </c>
      <c r="L1185" s="208" t="str">
        <f>IF($J1185="","",VLOOKUP($J1185,'Tong hop'!$B$10:$P$19999,3,0))</f>
        <v/>
      </c>
      <c r="M1185" s="309"/>
      <c r="N1185" s="210">
        <f t="shared" si="2"/>
        <v>0</v>
      </c>
      <c r="O1185" s="211"/>
      <c r="P1185" s="212" t="str">
        <f>IF($J1185="","",VLOOKUP($J1185,'Tong hop'!$B$10:$L$19999,10,0))</f>
        <v/>
      </c>
      <c r="Q1185" s="213" t="str">
        <f>IF($J1185="","",VLOOKUP($J1185,'Tong hop'!$B$10:$L$19999,11,0))</f>
        <v/>
      </c>
      <c r="R1185" s="214"/>
      <c r="S1185" s="214"/>
      <c r="T1185" s="214"/>
      <c r="U1185" s="214"/>
      <c r="V1185" s="214"/>
      <c r="W1185" s="214"/>
      <c r="X1185" s="214"/>
      <c r="Y1185" s="214"/>
      <c r="Z1185" s="214"/>
    </row>
    <row r="1186" ht="18.75" customHeight="1">
      <c r="A1186" s="214"/>
      <c r="B1186" s="306"/>
      <c r="C1186" s="307"/>
      <c r="D1186" s="307"/>
      <c r="E1186" s="205" t="str">
        <f>IF($D1186="","",VLOOKUP($D1186,DMKH!$A$6:$D$20000,2,0))</f>
        <v/>
      </c>
      <c r="F1186" s="205" t="str">
        <f>IF($D1186="","",VLOOKUP($D1186,DMKH!$A$6:$D$20000,3,0))</f>
        <v/>
      </c>
      <c r="G1186" s="205" t="str">
        <f>IF($D1186="","",VLOOKUP($D1186,DMKH!$A$6:$D$20000,4,0))</f>
        <v/>
      </c>
      <c r="H1186" s="308"/>
      <c r="I1186" s="308"/>
      <c r="J1186" s="214"/>
      <c r="K1186" s="205" t="str">
        <f>IF($J1186="","",VLOOKUP($J1186,'Tong hop'!$B$10:$P$19999,2,0))</f>
        <v/>
      </c>
      <c r="L1186" s="208" t="str">
        <f>IF($J1186="","",VLOOKUP($J1186,'Tong hop'!$B$10:$P$19999,3,0))</f>
        <v/>
      </c>
      <c r="M1186" s="309"/>
      <c r="N1186" s="210">
        <f t="shared" si="2"/>
        <v>0</v>
      </c>
      <c r="O1186" s="211"/>
      <c r="P1186" s="212" t="str">
        <f>IF($J1186="","",VLOOKUP($J1186,'Tong hop'!$B$10:$L$19999,10,0))</f>
        <v/>
      </c>
      <c r="Q1186" s="213" t="str">
        <f>IF($J1186="","",VLOOKUP($J1186,'Tong hop'!$B$10:$L$19999,11,0))</f>
        <v/>
      </c>
      <c r="R1186" s="214"/>
      <c r="S1186" s="214"/>
      <c r="T1186" s="214"/>
      <c r="U1186" s="214"/>
      <c r="V1186" s="214"/>
      <c r="W1186" s="214"/>
      <c r="X1186" s="214"/>
      <c r="Y1186" s="214"/>
      <c r="Z1186" s="214"/>
    </row>
    <row r="1187" ht="18.75" customHeight="1">
      <c r="A1187" s="214"/>
      <c r="B1187" s="306"/>
      <c r="C1187" s="307"/>
      <c r="D1187" s="307"/>
      <c r="E1187" s="205" t="str">
        <f>IF($D1187="","",VLOOKUP($D1187,DMKH!$A$6:$D$20000,2,0))</f>
        <v/>
      </c>
      <c r="F1187" s="205" t="str">
        <f>IF($D1187="","",VLOOKUP($D1187,DMKH!$A$6:$D$20000,3,0))</f>
        <v/>
      </c>
      <c r="G1187" s="205" t="str">
        <f>IF($D1187="","",VLOOKUP($D1187,DMKH!$A$6:$D$20000,4,0))</f>
        <v/>
      </c>
      <c r="H1187" s="308"/>
      <c r="I1187" s="308"/>
      <c r="J1187" s="214"/>
      <c r="K1187" s="205" t="str">
        <f>IF($J1187="","",VLOOKUP($J1187,'Tong hop'!$B$10:$P$19999,2,0))</f>
        <v/>
      </c>
      <c r="L1187" s="208" t="str">
        <f>IF($J1187="","",VLOOKUP($J1187,'Tong hop'!$B$10:$P$19999,3,0))</f>
        <v/>
      </c>
      <c r="M1187" s="309"/>
      <c r="N1187" s="210">
        <f t="shared" si="2"/>
        <v>0</v>
      </c>
      <c r="O1187" s="211"/>
      <c r="P1187" s="212" t="str">
        <f>IF($J1187="","",VLOOKUP($J1187,'Tong hop'!$B$10:$L$19999,10,0))</f>
        <v/>
      </c>
      <c r="Q1187" s="213" t="str">
        <f>IF($J1187="","",VLOOKUP($J1187,'Tong hop'!$B$10:$L$19999,11,0))</f>
        <v/>
      </c>
      <c r="R1187" s="214"/>
      <c r="S1187" s="214"/>
      <c r="T1187" s="214"/>
      <c r="U1187" s="214"/>
      <c r="V1187" s="214"/>
      <c r="W1187" s="214"/>
      <c r="X1187" s="214"/>
      <c r="Y1187" s="214"/>
      <c r="Z1187" s="214"/>
    </row>
    <row r="1188" ht="18.75" customHeight="1">
      <c r="A1188" s="214"/>
      <c r="B1188" s="306"/>
      <c r="C1188" s="307"/>
      <c r="D1188" s="307"/>
      <c r="E1188" s="205" t="str">
        <f>IF($D1188="","",VLOOKUP($D1188,DMKH!$A$6:$D$20000,2,0))</f>
        <v/>
      </c>
      <c r="F1188" s="205" t="str">
        <f>IF($D1188="","",VLOOKUP($D1188,DMKH!$A$6:$D$20000,3,0))</f>
        <v/>
      </c>
      <c r="G1188" s="205" t="str">
        <f>IF($D1188="","",VLOOKUP($D1188,DMKH!$A$6:$D$20000,4,0))</f>
        <v/>
      </c>
      <c r="H1188" s="308"/>
      <c r="I1188" s="308"/>
      <c r="J1188" s="214"/>
      <c r="K1188" s="205" t="str">
        <f>IF($J1188="","",VLOOKUP($J1188,'Tong hop'!$B$10:$P$19999,2,0))</f>
        <v/>
      </c>
      <c r="L1188" s="208" t="str">
        <f>IF($J1188="","",VLOOKUP($J1188,'Tong hop'!$B$10:$P$19999,3,0))</f>
        <v/>
      </c>
      <c r="M1188" s="309"/>
      <c r="N1188" s="210">
        <f t="shared" si="2"/>
        <v>0</v>
      </c>
      <c r="O1188" s="211"/>
      <c r="P1188" s="212" t="str">
        <f>IF($J1188="","",VLOOKUP($J1188,'Tong hop'!$B$10:$L$19999,10,0))</f>
        <v/>
      </c>
      <c r="Q1188" s="213" t="str">
        <f>IF($J1188="","",VLOOKUP($J1188,'Tong hop'!$B$10:$L$19999,11,0))</f>
        <v/>
      </c>
      <c r="R1188" s="214"/>
      <c r="S1188" s="214"/>
      <c r="T1188" s="214"/>
      <c r="U1188" s="214"/>
      <c r="V1188" s="214"/>
      <c r="W1188" s="214"/>
      <c r="X1188" s="214"/>
      <c r="Y1188" s="214"/>
      <c r="Z1188" s="214"/>
    </row>
    <row r="1189" ht="18.75" customHeight="1">
      <c r="A1189" s="214"/>
      <c r="B1189" s="306"/>
      <c r="C1189" s="307"/>
      <c r="D1189" s="307"/>
      <c r="E1189" s="205" t="str">
        <f>IF($D1189="","",VLOOKUP($D1189,DMKH!$A$6:$D$20000,2,0))</f>
        <v/>
      </c>
      <c r="F1189" s="205" t="str">
        <f>IF($D1189="","",VLOOKUP($D1189,DMKH!$A$6:$D$20000,3,0))</f>
        <v/>
      </c>
      <c r="G1189" s="205" t="str">
        <f>IF($D1189="","",VLOOKUP($D1189,DMKH!$A$6:$D$20000,4,0))</f>
        <v/>
      </c>
      <c r="H1189" s="308"/>
      <c r="I1189" s="308"/>
      <c r="J1189" s="214"/>
      <c r="K1189" s="205" t="str">
        <f>IF($J1189="","",VLOOKUP($J1189,'Tong hop'!$B$10:$P$19999,2,0))</f>
        <v/>
      </c>
      <c r="L1189" s="208" t="str">
        <f>IF($J1189="","",VLOOKUP($J1189,'Tong hop'!$B$10:$P$19999,3,0))</f>
        <v/>
      </c>
      <c r="M1189" s="309"/>
      <c r="N1189" s="210">
        <f t="shared" si="2"/>
        <v>0</v>
      </c>
      <c r="O1189" s="211"/>
      <c r="P1189" s="212" t="str">
        <f>IF($J1189="","",VLOOKUP($J1189,'Tong hop'!$B$10:$L$19999,10,0))</f>
        <v/>
      </c>
      <c r="Q1189" s="213" t="str">
        <f>IF($J1189="","",VLOOKUP($J1189,'Tong hop'!$B$10:$L$19999,11,0))</f>
        <v/>
      </c>
      <c r="R1189" s="214"/>
      <c r="S1189" s="214"/>
      <c r="T1189" s="214"/>
      <c r="U1189" s="214"/>
      <c r="V1189" s="214"/>
      <c r="W1189" s="214"/>
      <c r="X1189" s="214"/>
      <c r="Y1189" s="214"/>
      <c r="Z1189" s="214"/>
    </row>
    <row r="1190" ht="18.75" customHeight="1">
      <c r="A1190" s="214"/>
      <c r="B1190" s="306"/>
      <c r="C1190" s="307"/>
      <c r="D1190" s="307"/>
      <c r="E1190" s="205" t="str">
        <f>IF($D1190="","",VLOOKUP($D1190,DMKH!$A$6:$D$20000,2,0))</f>
        <v/>
      </c>
      <c r="F1190" s="205" t="str">
        <f>IF($D1190="","",VLOOKUP($D1190,DMKH!$A$6:$D$20000,3,0))</f>
        <v/>
      </c>
      <c r="G1190" s="205" t="str">
        <f>IF($D1190="","",VLOOKUP($D1190,DMKH!$A$6:$D$20000,4,0))</f>
        <v/>
      </c>
      <c r="H1190" s="308"/>
      <c r="I1190" s="308"/>
      <c r="J1190" s="214"/>
      <c r="K1190" s="205" t="str">
        <f>IF($J1190="","",VLOOKUP($J1190,'Tong hop'!$B$10:$P$19999,2,0))</f>
        <v/>
      </c>
      <c r="L1190" s="208" t="str">
        <f>IF($J1190="","",VLOOKUP($J1190,'Tong hop'!$B$10:$P$19999,3,0))</f>
        <v/>
      </c>
      <c r="M1190" s="309"/>
      <c r="N1190" s="210">
        <f t="shared" si="2"/>
        <v>0</v>
      </c>
      <c r="O1190" s="211"/>
      <c r="P1190" s="212" t="str">
        <f>IF($J1190="","",VLOOKUP($J1190,'Tong hop'!$B$10:$L$19999,10,0))</f>
        <v/>
      </c>
      <c r="Q1190" s="213" t="str">
        <f>IF($J1190="","",VLOOKUP($J1190,'Tong hop'!$B$10:$L$19999,11,0))</f>
        <v/>
      </c>
      <c r="R1190" s="214"/>
      <c r="S1190" s="214"/>
      <c r="T1190" s="214"/>
      <c r="U1190" s="214"/>
      <c r="V1190" s="214"/>
      <c r="W1190" s="214"/>
      <c r="X1190" s="214"/>
      <c r="Y1190" s="214"/>
      <c r="Z1190" s="214"/>
    </row>
    <row r="1191" ht="18.75" customHeight="1">
      <c r="A1191" s="214"/>
      <c r="B1191" s="306"/>
      <c r="C1191" s="307"/>
      <c r="D1191" s="307"/>
      <c r="E1191" s="205" t="str">
        <f>IF($D1191="","",VLOOKUP($D1191,DMKH!$A$6:$D$20000,2,0))</f>
        <v/>
      </c>
      <c r="F1191" s="205" t="str">
        <f>IF($D1191="","",VLOOKUP($D1191,DMKH!$A$6:$D$20000,3,0))</f>
        <v/>
      </c>
      <c r="G1191" s="205" t="str">
        <f>IF($D1191="","",VLOOKUP($D1191,DMKH!$A$6:$D$20000,4,0))</f>
        <v/>
      </c>
      <c r="H1191" s="308"/>
      <c r="I1191" s="308"/>
      <c r="J1191" s="214"/>
      <c r="K1191" s="205" t="str">
        <f>IF($J1191="","",VLOOKUP($J1191,'Tong hop'!$B$10:$P$19999,2,0))</f>
        <v/>
      </c>
      <c r="L1191" s="208" t="str">
        <f>IF($J1191="","",VLOOKUP($J1191,'Tong hop'!$B$10:$P$19999,3,0))</f>
        <v/>
      </c>
      <c r="M1191" s="309"/>
      <c r="N1191" s="210">
        <f t="shared" si="2"/>
        <v>0</v>
      </c>
      <c r="O1191" s="211"/>
      <c r="P1191" s="212" t="str">
        <f>IF($J1191="","",VLOOKUP($J1191,'Tong hop'!$B$10:$L$19999,10,0))</f>
        <v/>
      </c>
      <c r="Q1191" s="213" t="str">
        <f>IF($J1191="","",VLOOKUP($J1191,'Tong hop'!$B$10:$L$19999,11,0))</f>
        <v/>
      </c>
      <c r="R1191" s="214"/>
      <c r="S1191" s="214"/>
      <c r="T1191" s="214"/>
      <c r="U1191" s="214"/>
      <c r="V1191" s="214"/>
      <c r="W1191" s="214"/>
      <c r="X1191" s="214"/>
      <c r="Y1191" s="214"/>
      <c r="Z1191" s="214"/>
    </row>
    <row r="1192" ht="18.75" customHeight="1">
      <c r="A1192" s="214"/>
      <c r="B1192" s="306"/>
      <c r="C1192" s="307"/>
      <c r="D1192" s="307"/>
      <c r="E1192" s="205" t="str">
        <f>IF($D1192="","",VLOOKUP($D1192,DMKH!$A$6:$D$20000,2,0))</f>
        <v/>
      </c>
      <c r="F1192" s="205" t="str">
        <f>IF($D1192="","",VLOOKUP($D1192,DMKH!$A$6:$D$20000,3,0))</f>
        <v/>
      </c>
      <c r="G1192" s="205" t="str">
        <f>IF($D1192="","",VLOOKUP($D1192,DMKH!$A$6:$D$20000,4,0))</f>
        <v/>
      </c>
      <c r="H1192" s="308"/>
      <c r="I1192" s="308"/>
      <c r="J1192" s="214"/>
      <c r="K1192" s="205" t="str">
        <f>IF($J1192="","",VLOOKUP($J1192,'Tong hop'!$B$10:$P$19999,2,0))</f>
        <v/>
      </c>
      <c r="L1192" s="208" t="str">
        <f>IF($J1192="","",VLOOKUP($J1192,'Tong hop'!$B$10:$P$19999,3,0))</f>
        <v/>
      </c>
      <c r="M1192" s="309"/>
      <c r="N1192" s="210">
        <f t="shared" si="2"/>
        <v>0</v>
      </c>
      <c r="O1192" s="211"/>
      <c r="P1192" s="212" t="str">
        <f>IF($J1192="","",VLOOKUP($J1192,'Tong hop'!$B$10:$L$19999,10,0))</f>
        <v/>
      </c>
      <c r="Q1192" s="213" t="str">
        <f>IF($J1192="","",VLOOKUP($J1192,'Tong hop'!$B$10:$L$19999,11,0))</f>
        <v/>
      </c>
      <c r="R1192" s="214"/>
      <c r="S1192" s="214"/>
      <c r="T1192" s="214"/>
      <c r="U1192" s="214"/>
      <c r="V1192" s="214"/>
      <c r="W1192" s="214"/>
      <c r="X1192" s="214"/>
      <c r="Y1192" s="214"/>
      <c r="Z1192" s="214"/>
    </row>
    <row r="1193" ht="18.75" customHeight="1">
      <c r="A1193" s="214"/>
      <c r="B1193" s="306"/>
      <c r="C1193" s="307"/>
      <c r="D1193" s="307"/>
      <c r="E1193" s="205" t="str">
        <f>IF($D1193="","",VLOOKUP($D1193,DMKH!$A$6:$D$20000,2,0))</f>
        <v/>
      </c>
      <c r="F1193" s="205" t="str">
        <f>IF($D1193="","",VLOOKUP($D1193,DMKH!$A$6:$D$20000,3,0))</f>
        <v/>
      </c>
      <c r="G1193" s="205" t="str">
        <f>IF($D1193="","",VLOOKUP($D1193,DMKH!$A$6:$D$20000,4,0))</f>
        <v/>
      </c>
      <c r="H1193" s="308"/>
      <c r="I1193" s="308"/>
      <c r="J1193" s="214"/>
      <c r="K1193" s="205" t="str">
        <f>IF($J1193="","",VLOOKUP($J1193,'Tong hop'!$B$10:$P$19999,2,0))</f>
        <v/>
      </c>
      <c r="L1193" s="208" t="str">
        <f>IF($J1193="","",VLOOKUP($J1193,'Tong hop'!$B$10:$P$19999,3,0))</f>
        <v/>
      </c>
      <c r="M1193" s="309"/>
      <c r="N1193" s="210">
        <f t="shared" si="2"/>
        <v>0</v>
      </c>
      <c r="O1193" s="211"/>
      <c r="P1193" s="212" t="str">
        <f>IF($J1193="","",VLOOKUP($J1193,'Tong hop'!$B$10:$L$19999,10,0))</f>
        <v/>
      </c>
      <c r="Q1193" s="213" t="str">
        <f>IF($J1193="","",VLOOKUP($J1193,'Tong hop'!$B$10:$L$19999,11,0))</f>
        <v/>
      </c>
      <c r="R1193" s="214"/>
      <c r="S1193" s="214"/>
      <c r="T1193" s="214"/>
      <c r="U1193" s="214"/>
      <c r="V1193" s="214"/>
      <c r="W1193" s="214"/>
      <c r="X1193" s="214"/>
      <c r="Y1193" s="214"/>
      <c r="Z1193" s="214"/>
    </row>
    <row r="1194" ht="18.75" customHeight="1">
      <c r="A1194" s="214"/>
      <c r="B1194" s="306"/>
      <c r="C1194" s="307"/>
      <c r="D1194" s="307"/>
      <c r="E1194" s="205" t="str">
        <f>IF($D1194="","",VLOOKUP($D1194,DMKH!$A$6:$D$20000,2,0))</f>
        <v/>
      </c>
      <c r="F1194" s="205" t="str">
        <f>IF($D1194="","",VLOOKUP($D1194,DMKH!$A$6:$D$20000,3,0))</f>
        <v/>
      </c>
      <c r="G1194" s="205" t="str">
        <f>IF($D1194="","",VLOOKUP($D1194,DMKH!$A$6:$D$20000,4,0))</f>
        <v/>
      </c>
      <c r="H1194" s="308"/>
      <c r="I1194" s="308"/>
      <c r="J1194" s="214"/>
      <c r="K1194" s="205" t="str">
        <f>IF($J1194="","",VLOOKUP($J1194,'Tong hop'!$B$10:$P$19999,2,0))</f>
        <v/>
      </c>
      <c r="L1194" s="208" t="str">
        <f>IF($J1194="","",VLOOKUP($J1194,'Tong hop'!$B$10:$P$19999,3,0))</f>
        <v/>
      </c>
      <c r="M1194" s="309"/>
      <c r="N1194" s="210">
        <f t="shared" si="2"/>
        <v>0</v>
      </c>
      <c r="O1194" s="211"/>
      <c r="P1194" s="212" t="str">
        <f>IF($J1194="","",VLOOKUP($J1194,'Tong hop'!$B$10:$L$19999,10,0))</f>
        <v/>
      </c>
      <c r="Q1194" s="213" t="str">
        <f>IF($J1194="","",VLOOKUP($J1194,'Tong hop'!$B$10:$L$19999,11,0))</f>
        <v/>
      </c>
      <c r="R1194" s="214"/>
      <c r="S1194" s="214"/>
      <c r="T1194" s="214"/>
      <c r="U1194" s="214"/>
      <c r="V1194" s="214"/>
      <c r="W1194" s="214"/>
      <c r="X1194" s="214"/>
      <c r="Y1194" s="214"/>
      <c r="Z1194" s="214"/>
    </row>
    <row r="1195" ht="18.75" customHeight="1">
      <c r="A1195" s="214"/>
      <c r="B1195" s="306"/>
      <c r="C1195" s="307"/>
      <c r="D1195" s="307"/>
      <c r="E1195" s="205" t="str">
        <f>IF($D1195="","",VLOOKUP($D1195,DMKH!$A$6:$D$20000,2,0))</f>
        <v/>
      </c>
      <c r="F1195" s="205" t="str">
        <f>IF($D1195="","",VLOOKUP($D1195,DMKH!$A$6:$D$20000,3,0))</f>
        <v/>
      </c>
      <c r="G1195" s="205" t="str">
        <f>IF($D1195="","",VLOOKUP($D1195,DMKH!$A$6:$D$20000,4,0))</f>
        <v/>
      </c>
      <c r="H1195" s="308"/>
      <c r="I1195" s="308"/>
      <c r="J1195" s="214"/>
      <c r="K1195" s="205" t="str">
        <f>IF($J1195="","",VLOOKUP($J1195,'Tong hop'!$B$10:$P$19999,2,0))</f>
        <v/>
      </c>
      <c r="L1195" s="208" t="str">
        <f>IF($J1195="","",VLOOKUP($J1195,'Tong hop'!$B$10:$P$19999,3,0))</f>
        <v/>
      </c>
      <c r="M1195" s="309"/>
      <c r="N1195" s="210">
        <f t="shared" si="2"/>
        <v>0</v>
      </c>
      <c r="O1195" s="211"/>
      <c r="P1195" s="212" t="str">
        <f>IF($J1195="","",VLOOKUP($J1195,'Tong hop'!$B$10:$L$19999,10,0))</f>
        <v/>
      </c>
      <c r="Q1195" s="213" t="str">
        <f>IF($J1195="","",VLOOKUP($J1195,'Tong hop'!$B$10:$L$19999,11,0))</f>
        <v/>
      </c>
      <c r="R1195" s="214"/>
      <c r="S1195" s="214"/>
      <c r="T1195" s="214"/>
      <c r="U1195" s="214"/>
      <c r="V1195" s="214"/>
      <c r="W1195" s="214"/>
      <c r="X1195" s="214"/>
      <c r="Y1195" s="214"/>
      <c r="Z1195" s="214"/>
    </row>
    <row r="1196" ht="18.75" customHeight="1">
      <c r="A1196" s="214"/>
      <c r="B1196" s="306"/>
      <c r="C1196" s="307"/>
      <c r="D1196" s="307"/>
      <c r="E1196" s="205" t="str">
        <f>IF($D1196="","",VLOOKUP($D1196,DMKH!$A$6:$D$20000,2,0))</f>
        <v/>
      </c>
      <c r="F1196" s="205" t="str">
        <f>IF($D1196="","",VLOOKUP($D1196,DMKH!$A$6:$D$20000,3,0))</f>
        <v/>
      </c>
      <c r="G1196" s="205" t="str">
        <f>IF($D1196="","",VLOOKUP($D1196,DMKH!$A$6:$D$20000,4,0))</f>
        <v/>
      </c>
      <c r="H1196" s="308"/>
      <c r="I1196" s="308"/>
      <c r="J1196" s="214"/>
      <c r="K1196" s="205" t="str">
        <f>IF($J1196="","",VLOOKUP($J1196,'Tong hop'!$B$10:$P$19999,2,0))</f>
        <v/>
      </c>
      <c r="L1196" s="208" t="str">
        <f>IF($J1196="","",VLOOKUP($J1196,'Tong hop'!$B$10:$P$19999,3,0))</f>
        <v/>
      </c>
      <c r="M1196" s="309"/>
      <c r="N1196" s="210">
        <f t="shared" si="2"/>
        <v>0</v>
      </c>
      <c r="O1196" s="211"/>
      <c r="P1196" s="212" t="str">
        <f>IF($J1196="","",VLOOKUP($J1196,'Tong hop'!$B$10:$L$19999,10,0))</f>
        <v/>
      </c>
      <c r="Q1196" s="213" t="str">
        <f>IF($J1196="","",VLOOKUP($J1196,'Tong hop'!$B$10:$L$19999,11,0))</f>
        <v/>
      </c>
      <c r="R1196" s="214"/>
      <c r="S1196" s="214"/>
      <c r="T1196" s="214"/>
      <c r="U1196" s="214"/>
      <c r="V1196" s="214"/>
      <c r="W1196" s="214"/>
      <c r="X1196" s="214"/>
      <c r="Y1196" s="214"/>
      <c r="Z1196" s="214"/>
    </row>
    <row r="1197" ht="18.75" customHeight="1">
      <c r="A1197" s="214"/>
      <c r="B1197" s="306"/>
      <c r="C1197" s="307"/>
      <c r="D1197" s="307"/>
      <c r="E1197" s="205" t="str">
        <f>IF($D1197="","",VLOOKUP($D1197,DMKH!$A$6:$D$20000,2,0))</f>
        <v/>
      </c>
      <c r="F1197" s="205" t="str">
        <f>IF($D1197="","",VLOOKUP($D1197,DMKH!$A$6:$D$20000,3,0))</f>
        <v/>
      </c>
      <c r="G1197" s="205" t="str">
        <f>IF($D1197="","",VLOOKUP($D1197,DMKH!$A$6:$D$20000,4,0))</f>
        <v/>
      </c>
      <c r="H1197" s="308"/>
      <c r="I1197" s="308"/>
      <c r="J1197" s="214"/>
      <c r="K1197" s="205" t="str">
        <f>IF($J1197="","",VLOOKUP($J1197,'Tong hop'!$B$10:$P$19999,2,0))</f>
        <v/>
      </c>
      <c r="L1197" s="208" t="str">
        <f>IF($J1197="","",VLOOKUP($J1197,'Tong hop'!$B$10:$P$19999,3,0))</f>
        <v/>
      </c>
      <c r="M1197" s="309"/>
      <c r="N1197" s="210">
        <f t="shared" si="2"/>
        <v>0</v>
      </c>
      <c r="O1197" s="211"/>
      <c r="P1197" s="212" t="str">
        <f>IF($J1197="","",VLOOKUP($J1197,'Tong hop'!$B$10:$L$19999,10,0))</f>
        <v/>
      </c>
      <c r="Q1197" s="213" t="str">
        <f>IF($J1197="","",VLOOKUP($J1197,'Tong hop'!$B$10:$L$19999,11,0))</f>
        <v/>
      </c>
      <c r="R1197" s="214"/>
      <c r="S1197" s="214"/>
      <c r="T1197" s="214"/>
      <c r="U1197" s="214"/>
      <c r="V1197" s="214"/>
      <c r="W1197" s="214"/>
      <c r="X1197" s="214"/>
      <c r="Y1197" s="214"/>
      <c r="Z1197" s="214"/>
    </row>
    <row r="1198" ht="18.75" customHeight="1">
      <c r="A1198" s="214"/>
      <c r="B1198" s="306"/>
      <c r="C1198" s="307"/>
      <c r="D1198" s="307"/>
      <c r="E1198" s="205" t="str">
        <f>IF($D1198="","",VLOOKUP($D1198,DMKH!$A$6:$D$20000,2,0))</f>
        <v/>
      </c>
      <c r="F1198" s="205" t="str">
        <f>IF($D1198="","",VLOOKUP($D1198,DMKH!$A$6:$D$20000,3,0))</f>
        <v/>
      </c>
      <c r="G1198" s="205" t="str">
        <f>IF($D1198="","",VLOOKUP($D1198,DMKH!$A$6:$D$20000,4,0))</f>
        <v/>
      </c>
      <c r="H1198" s="308"/>
      <c r="I1198" s="308"/>
      <c r="J1198" s="214"/>
      <c r="K1198" s="205" t="str">
        <f>IF($J1198="","",VLOOKUP($J1198,'Tong hop'!$B$10:$P$19999,2,0))</f>
        <v/>
      </c>
      <c r="L1198" s="208" t="str">
        <f>IF($J1198="","",VLOOKUP($J1198,'Tong hop'!$B$10:$P$19999,3,0))</f>
        <v/>
      </c>
      <c r="M1198" s="309"/>
      <c r="N1198" s="210">
        <f t="shared" si="2"/>
        <v>0</v>
      </c>
      <c r="O1198" s="211"/>
      <c r="P1198" s="212" t="str">
        <f>IF($J1198="","",VLOOKUP($J1198,'Tong hop'!$B$10:$L$19999,10,0))</f>
        <v/>
      </c>
      <c r="Q1198" s="213" t="str">
        <f>IF($J1198="","",VLOOKUP($J1198,'Tong hop'!$B$10:$L$19999,11,0))</f>
        <v/>
      </c>
      <c r="R1198" s="214"/>
      <c r="S1198" s="214"/>
      <c r="T1198" s="214"/>
      <c r="U1198" s="214"/>
      <c r="V1198" s="214"/>
      <c r="W1198" s="214"/>
      <c r="X1198" s="214"/>
      <c r="Y1198" s="214"/>
      <c r="Z1198" s="214"/>
    </row>
    <row r="1199" ht="18.75" customHeight="1">
      <c r="A1199" s="214"/>
      <c r="B1199" s="306"/>
      <c r="C1199" s="307"/>
      <c r="D1199" s="307"/>
      <c r="E1199" s="205" t="str">
        <f>IF($D1199="","",VLOOKUP($D1199,DMKH!$A$6:$D$20000,2,0))</f>
        <v/>
      </c>
      <c r="F1199" s="205" t="str">
        <f>IF($D1199="","",VLOOKUP($D1199,DMKH!$A$6:$D$20000,3,0))</f>
        <v/>
      </c>
      <c r="G1199" s="205" t="str">
        <f>IF($D1199="","",VLOOKUP($D1199,DMKH!$A$6:$D$20000,4,0))</f>
        <v/>
      </c>
      <c r="H1199" s="308"/>
      <c r="I1199" s="308"/>
      <c r="J1199" s="214"/>
      <c r="K1199" s="205" t="str">
        <f>IF($J1199="","",VLOOKUP($J1199,'Tong hop'!$B$10:$P$19999,2,0))</f>
        <v/>
      </c>
      <c r="L1199" s="208" t="str">
        <f>IF($J1199="","",VLOOKUP($J1199,'Tong hop'!$B$10:$P$19999,3,0))</f>
        <v/>
      </c>
      <c r="M1199" s="309"/>
      <c r="N1199" s="210">
        <f t="shared" si="2"/>
        <v>0</v>
      </c>
      <c r="O1199" s="211"/>
      <c r="P1199" s="212" t="str">
        <f>IF($J1199="","",VLOOKUP($J1199,'Tong hop'!$B$10:$L$19999,10,0))</f>
        <v/>
      </c>
      <c r="Q1199" s="213" t="str">
        <f>IF($J1199="","",VLOOKUP($J1199,'Tong hop'!$B$10:$L$19999,11,0))</f>
        <v/>
      </c>
      <c r="R1199" s="214"/>
      <c r="S1199" s="214"/>
      <c r="T1199" s="214"/>
      <c r="U1199" s="214"/>
      <c r="V1199" s="214"/>
      <c r="W1199" s="214"/>
      <c r="X1199" s="214"/>
      <c r="Y1199" s="214"/>
      <c r="Z1199" s="214"/>
    </row>
    <row r="1200" ht="18.75" customHeight="1">
      <c r="A1200" s="214"/>
      <c r="B1200" s="306"/>
      <c r="C1200" s="307"/>
      <c r="D1200" s="307"/>
      <c r="E1200" s="205" t="str">
        <f>IF($D1200="","",VLOOKUP($D1200,DMKH!$A$6:$D$20000,2,0))</f>
        <v/>
      </c>
      <c r="F1200" s="205" t="str">
        <f>IF($D1200="","",VLOOKUP($D1200,DMKH!$A$6:$D$20000,3,0))</f>
        <v/>
      </c>
      <c r="G1200" s="205" t="str">
        <f>IF($D1200="","",VLOOKUP($D1200,DMKH!$A$6:$D$20000,4,0))</f>
        <v/>
      </c>
      <c r="H1200" s="308"/>
      <c r="I1200" s="308"/>
      <c r="J1200" s="214"/>
      <c r="K1200" s="205" t="str">
        <f>IF($J1200="","",VLOOKUP($J1200,'Tong hop'!$B$10:$P$19999,2,0))</f>
        <v/>
      </c>
      <c r="L1200" s="208" t="str">
        <f>IF($J1200="","",VLOOKUP($J1200,'Tong hop'!$B$10:$P$19999,3,0))</f>
        <v/>
      </c>
      <c r="M1200" s="309"/>
      <c r="N1200" s="210">
        <f t="shared" si="2"/>
        <v>0</v>
      </c>
      <c r="O1200" s="211"/>
      <c r="P1200" s="212" t="str">
        <f>IF($J1200="","",VLOOKUP($J1200,'Tong hop'!$B$10:$L$19999,10,0))</f>
        <v/>
      </c>
      <c r="Q1200" s="213" t="str">
        <f>IF($J1200="","",VLOOKUP($J1200,'Tong hop'!$B$10:$L$19999,11,0))</f>
        <v/>
      </c>
      <c r="R1200" s="214"/>
      <c r="S1200" s="214"/>
      <c r="T1200" s="214"/>
      <c r="U1200" s="214"/>
      <c r="V1200" s="214"/>
      <c r="W1200" s="214"/>
      <c r="X1200" s="214"/>
      <c r="Y1200" s="214"/>
      <c r="Z1200" s="214"/>
    </row>
    <row r="1201" ht="18.75" customHeight="1">
      <c r="A1201" s="214"/>
      <c r="B1201" s="306"/>
      <c r="C1201" s="307"/>
      <c r="D1201" s="307"/>
      <c r="E1201" s="205" t="str">
        <f>IF($D1201="","",VLOOKUP($D1201,DMKH!$A$6:$D$20000,2,0))</f>
        <v/>
      </c>
      <c r="F1201" s="205" t="str">
        <f>IF($D1201="","",VLOOKUP($D1201,DMKH!$A$6:$D$20000,3,0))</f>
        <v/>
      </c>
      <c r="G1201" s="205" t="str">
        <f>IF($D1201="","",VLOOKUP($D1201,DMKH!$A$6:$D$20000,4,0))</f>
        <v/>
      </c>
      <c r="H1201" s="308"/>
      <c r="I1201" s="308"/>
      <c r="J1201" s="214"/>
      <c r="K1201" s="205" t="str">
        <f>IF($J1201="","",VLOOKUP($J1201,'Tong hop'!$B$10:$P$19999,2,0))</f>
        <v/>
      </c>
      <c r="L1201" s="208" t="str">
        <f>IF($J1201="","",VLOOKUP($J1201,'Tong hop'!$B$10:$P$19999,3,0))</f>
        <v/>
      </c>
      <c r="M1201" s="309"/>
      <c r="N1201" s="210">
        <f t="shared" si="2"/>
        <v>0</v>
      </c>
      <c r="O1201" s="211"/>
      <c r="P1201" s="212" t="str">
        <f>IF($J1201="","",VLOOKUP($J1201,'Tong hop'!$B$10:$L$19999,10,0))</f>
        <v/>
      </c>
      <c r="Q1201" s="213" t="str">
        <f>IF($J1201="","",VLOOKUP($J1201,'Tong hop'!$B$10:$L$19999,11,0))</f>
        <v/>
      </c>
      <c r="R1201" s="214"/>
      <c r="S1201" s="214"/>
      <c r="T1201" s="214"/>
      <c r="U1201" s="214"/>
      <c r="V1201" s="214"/>
      <c r="W1201" s="214"/>
      <c r="X1201" s="214"/>
      <c r="Y1201" s="214"/>
      <c r="Z1201" s="214"/>
    </row>
    <row r="1202" ht="18.75" customHeight="1">
      <c r="A1202" s="214"/>
      <c r="B1202" s="306"/>
      <c r="C1202" s="307"/>
      <c r="D1202" s="307"/>
      <c r="E1202" s="205" t="str">
        <f>IF($D1202="","",VLOOKUP($D1202,DMKH!$A$6:$D$20000,2,0))</f>
        <v/>
      </c>
      <c r="F1202" s="205" t="str">
        <f>IF($D1202="","",VLOOKUP($D1202,DMKH!$A$6:$D$20000,3,0))</f>
        <v/>
      </c>
      <c r="G1202" s="205" t="str">
        <f>IF($D1202="","",VLOOKUP($D1202,DMKH!$A$6:$D$20000,4,0))</f>
        <v/>
      </c>
      <c r="H1202" s="308"/>
      <c r="I1202" s="308"/>
      <c r="J1202" s="214"/>
      <c r="K1202" s="205" t="str">
        <f>IF($J1202="","",VLOOKUP($J1202,'Tong hop'!$B$10:$P$19999,2,0))</f>
        <v/>
      </c>
      <c r="L1202" s="208" t="str">
        <f>IF($J1202="","",VLOOKUP($J1202,'Tong hop'!$B$10:$P$19999,3,0))</f>
        <v/>
      </c>
      <c r="M1202" s="309"/>
      <c r="N1202" s="210">
        <f t="shared" si="2"/>
        <v>0</v>
      </c>
      <c r="O1202" s="211"/>
      <c r="P1202" s="212" t="str">
        <f>IF($J1202="","",VLOOKUP($J1202,'Tong hop'!$B$10:$L$19999,10,0))</f>
        <v/>
      </c>
      <c r="Q1202" s="213" t="str">
        <f>IF($J1202="","",VLOOKUP($J1202,'Tong hop'!$B$10:$L$19999,11,0))</f>
        <v/>
      </c>
      <c r="R1202" s="214"/>
      <c r="S1202" s="214"/>
      <c r="T1202" s="214"/>
      <c r="U1202" s="214"/>
      <c r="V1202" s="214"/>
      <c r="W1202" s="214"/>
      <c r="X1202" s="214"/>
      <c r="Y1202" s="214"/>
      <c r="Z1202" s="214"/>
    </row>
    <row r="1203" ht="18.75" customHeight="1">
      <c r="A1203" s="214"/>
      <c r="B1203" s="306"/>
      <c r="C1203" s="307"/>
      <c r="D1203" s="307"/>
      <c r="E1203" s="205" t="str">
        <f>IF($D1203="","",VLOOKUP($D1203,DMKH!$A$6:$D$20000,2,0))</f>
        <v/>
      </c>
      <c r="F1203" s="205" t="str">
        <f>IF($D1203="","",VLOOKUP($D1203,DMKH!$A$6:$D$20000,3,0))</f>
        <v/>
      </c>
      <c r="G1203" s="205" t="str">
        <f>IF($D1203="","",VLOOKUP($D1203,DMKH!$A$6:$D$20000,4,0))</f>
        <v/>
      </c>
      <c r="H1203" s="308"/>
      <c r="I1203" s="308"/>
      <c r="J1203" s="214"/>
      <c r="K1203" s="205" t="str">
        <f>IF($J1203="","",VLOOKUP($J1203,'Tong hop'!$B$10:$P$19999,2,0))</f>
        <v/>
      </c>
      <c r="L1203" s="208" t="str">
        <f>IF($J1203="","",VLOOKUP($J1203,'Tong hop'!$B$10:$P$19999,3,0))</f>
        <v/>
      </c>
      <c r="M1203" s="309"/>
      <c r="N1203" s="210">
        <f t="shared" si="2"/>
        <v>0</v>
      </c>
      <c r="O1203" s="211"/>
      <c r="P1203" s="212" t="str">
        <f>IF($J1203="","",VLOOKUP($J1203,'Tong hop'!$B$10:$L$19999,10,0))</f>
        <v/>
      </c>
      <c r="Q1203" s="213" t="str">
        <f>IF($J1203="","",VLOOKUP($J1203,'Tong hop'!$B$10:$L$19999,11,0))</f>
        <v/>
      </c>
      <c r="R1203" s="214"/>
      <c r="S1203" s="214"/>
      <c r="T1203" s="214"/>
      <c r="U1203" s="214"/>
      <c r="V1203" s="214"/>
      <c r="W1203" s="214"/>
      <c r="X1203" s="214"/>
      <c r="Y1203" s="214"/>
      <c r="Z1203" s="214"/>
    </row>
    <row r="1204" ht="18.75" customHeight="1">
      <c r="A1204" s="214"/>
      <c r="B1204" s="306"/>
      <c r="C1204" s="307"/>
      <c r="D1204" s="307"/>
      <c r="E1204" s="205" t="str">
        <f>IF($D1204="","",VLOOKUP($D1204,DMKH!$A$6:$D$20000,2,0))</f>
        <v/>
      </c>
      <c r="F1204" s="205" t="str">
        <f>IF($D1204="","",VLOOKUP($D1204,DMKH!$A$6:$D$20000,3,0))</f>
        <v/>
      </c>
      <c r="G1204" s="205" t="str">
        <f>IF($D1204="","",VLOOKUP($D1204,DMKH!$A$6:$D$20000,4,0))</f>
        <v/>
      </c>
      <c r="H1204" s="308"/>
      <c r="I1204" s="308"/>
      <c r="J1204" s="214"/>
      <c r="K1204" s="205" t="str">
        <f>IF($J1204="","",VLOOKUP($J1204,'Tong hop'!$B$10:$P$19999,2,0))</f>
        <v/>
      </c>
      <c r="L1204" s="208" t="str">
        <f>IF($J1204="","",VLOOKUP($J1204,'Tong hop'!$B$10:$P$19999,3,0))</f>
        <v/>
      </c>
      <c r="M1204" s="309"/>
      <c r="N1204" s="210">
        <f t="shared" si="2"/>
        <v>0</v>
      </c>
      <c r="O1204" s="211"/>
      <c r="P1204" s="212" t="str">
        <f>IF($J1204="","",VLOOKUP($J1204,'Tong hop'!$B$10:$L$19999,10,0))</f>
        <v/>
      </c>
      <c r="Q1204" s="213" t="str">
        <f>IF($J1204="","",VLOOKUP($J1204,'Tong hop'!$B$10:$L$19999,11,0))</f>
        <v/>
      </c>
      <c r="R1204" s="214"/>
      <c r="S1204" s="214"/>
      <c r="T1204" s="214"/>
      <c r="U1204" s="214"/>
      <c r="V1204" s="214"/>
      <c r="W1204" s="214"/>
      <c r="X1204" s="214"/>
      <c r="Y1204" s="214"/>
      <c r="Z1204" s="214"/>
    </row>
    <row r="1205" ht="18.75" customHeight="1">
      <c r="A1205" s="214"/>
      <c r="B1205" s="306"/>
      <c r="C1205" s="307"/>
      <c r="D1205" s="307"/>
      <c r="E1205" s="205" t="str">
        <f>IF($D1205="","",VLOOKUP($D1205,DMKH!$A$6:$D$20000,2,0))</f>
        <v/>
      </c>
      <c r="F1205" s="205" t="str">
        <f>IF($D1205="","",VLOOKUP($D1205,DMKH!$A$6:$D$20000,3,0))</f>
        <v/>
      </c>
      <c r="G1205" s="205" t="str">
        <f>IF($D1205="","",VLOOKUP($D1205,DMKH!$A$6:$D$20000,4,0))</f>
        <v/>
      </c>
      <c r="H1205" s="308"/>
      <c r="I1205" s="308"/>
      <c r="J1205" s="214"/>
      <c r="K1205" s="205" t="str">
        <f>IF($J1205="","",VLOOKUP($J1205,'Tong hop'!$B$10:$P$19999,2,0))</f>
        <v/>
      </c>
      <c r="L1205" s="208" t="str">
        <f>IF($J1205="","",VLOOKUP($J1205,'Tong hop'!$B$10:$P$19999,3,0))</f>
        <v/>
      </c>
      <c r="M1205" s="309"/>
      <c r="N1205" s="210">
        <f t="shared" si="2"/>
        <v>0</v>
      </c>
      <c r="O1205" s="211"/>
      <c r="P1205" s="212" t="str">
        <f>IF($J1205="","",VLOOKUP($J1205,'Tong hop'!$B$10:$L$19999,10,0))</f>
        <v/>
      </c>
      <c r="Q1205" s="213" t="str">
        <f>IF($J1205="","",VLOOKUP($J1205,'Tong hop'!$B$10:$L$19999,11,0))</f>
        <v/>
      </c>
      <c r="R1205" s="214"/>
      <c r="S1205" s="214"/>
      <c r="T1205" s="214"/>
      <c r="U1205" s="214"/>
      <c r="V1205" s="214"/>
      <c r="W1205" s="214"/>
      <c r="X1205" s="214"/>
      <c r="Y1205" s="214"/>
      <c r="Z1205" s="214"/>
    </row>
    <row r="1206" ht="18.75" customHeight="1">
      <c r="A1206" s="214"/>
      <c r="B1206" s="306"/>
      <c r="C1206" s="307"/>
      <c r="D1206" s="307"/>
      <c r="E1206" s="205" t="str">
        <f>IF($D1206="","",VLOOKUP($D1206,DMKH!$A$6:$D$20000,2,0))</f>
        <v/>
      </c>
      <c r="F1206" s="205" t="str">
        <f>IF($D1206="","",VLOOKUP($D1206,DMKH!$A$6:$D$20000,3,0))</f>
        <v/>
      </c>
      <c r="G1206" s="205" t="str">
        <f>IF($D1206="","",VLOOKUP($D1206,DMKH!$A$6:$D$20000,4,0))</f>
        <v/>
      </c>
      <c r="H1206" s="308"/>
      <c r="I1206" s="308"/>
      <c r="J1206" s="214"/>
      <c r="K1206" s="205" t="str">
        <f>IF($J1206="","",VLOOKUP($J1206,'Tong hop'!$B$10:$P$19999,2,0))</f>
        <v/>
      </c>
      <c r="L1206" s="208" t="str">
        <f>IF($J1206="","",VLOOKUP($J1206,'Tong hop'!$B$10:$P$19999,3,0))</f>
        <v/>
      </c>
      <c r="M1206" s="309"/>
      <c r="N1206" s="210">
        <f t="shared" si="2"/>
        <v>0</v>
      </c>
      <c r="O1206" s="211"/>
      <c r="P1206" s="212" t="str">
        <f>IF($J1206="","",VLOOKUP($J1206,'Tong hop'!$B$10:$L$19999,10,0))</f>
        <v/>
      </c>
      <c r="Q1206" s="213" t="str">
        <f>IF($J1206="","",VLOOKUP($J1206,'Tong hop'!$B$10:$L$19999,11,0))</f>
        <v/>
      </c>
      <c r="R1206" s="214"/>
      <c r="S1206" s="214"/>
      <c r="T1206" s="214"/>
      <c r="U1206" s="214"/>
      <c r="V1206" s="214"/>
      <c r="W1206" s="214"/>
      <c r="X1206" s="214"/>
      <c r="Y1206" s="214"/>
      <c r="Z1206" s="214"/>
    </row>
    <row r="1207" ht="18.75" customHeight="1">
      <c r="A1207" s="214"/>
      <c r="B1207" s="306"/>
      <c r="C1207" s="307"/>
      <c r="D1207" s="307"/>
      <c r="E1207" s="205" t="str">
        <f>IF($D1207="","",VLOOKUP($D1207,DMKH!$A$6:$D$20000,2,0))</f>
        <v/>
      </c>
      <c r="F1207" s="205" t="str">
        <f>IF($D1207="","",VLOOKUP($D1207,DMKH!$A$6:$D$20000,3,0))</f>
        <v/>
      </c>
      <c r="G1207" s="205" t="str">
        <f>IF($D1207="","",VLOOKUP($D1207,DMKH!$A$6:$D$20000,4,0))</f>
        <v/>
      </c>
      <c r="H1207" s="308"/>
      <c r="I1207" s="308"/>
      <c r="J1207" s="214"/>
      <c r="K1207" s="205" t="str">
        <f>IF($J1207="","",VLOOKUP($J1207,'Tong hop'!$B$10:$P$19999,2,0))</f>
        <v/>
      </c>
      <c r="L1207" s="208" t="str">
        <f>IF($J1207="","",VLOOKUP($J1207,'Tong hop'!$B$10:$P$19999,3,0))</f>
        <v/>
      </c>
      <c r="M1207" s="309"/>
      <c r="N1207" s="210">
        <f t="shared" si="2"/>
        <v>0</v>
      </c>
      <c r="O1207" s="211"/>
      <c r="P1207" s="212" t="str">
        <f>IF($J1207="","",VLOOKUP($J1207,'Tong hop'!$B$10:$L$19999,10,0))</f>
        <v/>
      </c>
      <c r="Q1207" s="213" t="str">
        <f>IF($J1207="","",VLOOKUP($J1207,'Tong hop'!$B$10:$L$19999,11,0))</f>
        <v/>
      </c>
      <c r="R1207" s="214"/>
      <c r="S1207" s="214"/>
      <c r="T1207" s="214"/>
      <c r="U1207" s="214"/>
      <c r="V1207" s="214"/>
      <c r="W1207" s="214"/>
      <c r="X1207" s="214"/>
      <c r="Y1207" s="214"/>
      <c r="Z1207" s="214"/>
    </row>
    <row r="1208" ht="18.75" customHeight="1">
      <c r="A1208" s="214"/>
      <c r="B1208" s="306"/>
      <c r="C1208" s="307"/>
      <c r="D1208" s="307"/>
      <c r="E1208" s="205" t="str">
        <f>IF($D1208="","",VLOOKUP($D1208,DMKH!$A$6:$D$20000,2,0))</f>
        <v/>
      </c>
      <c r="F1208" s="205" t="str">
        <f>IF($D1208="","",VLOOKUP($D1208,DMKH!$A$6:$D$20000,3,0))</f>
        <v/>
      </c>
      <c r="G1208" s="205" t="str">
        <f>IF($D1208="","",VLOOKUP($D1208,DMKH!$A$6:$D$20000,4,0))</f>
        <v/>
      </c>
      <c r="H1208" s="308"/>
      <c r="I1208" s="308"/>
      <c r="J1208" s="214"/>
      <c r="K1208" s="205" t="str">
        <f>IF($J1208="","",VLOOKUP($J1208,'Tong hop'!$B$10:$P$19999,2,0))</f>
        <v/>
      </c>
      <c r="L1208" s="208" t="str">
        <f>IF($J1208="","",VLOOKUP($J1208,'Tong hop'!$B$10:$P$19999,3,0))</f>
        <v/>
      </c>
      <c r="M1208" s="309"/>
      <c r="N1208" s="210">
        <f t="shared" si="2"/>
        <v>0</v>
      </c>
      <c r="O1208" s="211"/>
      <c r="P1208" s="212" t="str">
        <f>IF($J1208="","",VLOOKUP($J1208,'Tong hop'!$B$10:$L$19999,10,0))</f>
        <v/>
      </c>
      <c r="Q1208" s="213" t="str">
        <f>IF($J1208="","",VLOOKUP($J1208,'Tong hop'!$B$10:$L$19999,11,0))</f>
        <v/>
      </c>
      <c r="R1208" s="214"/>
      <c r="S1208" s="214"/>
      <c r="T1208" s="214"/>
      <c r="U1208" s="214"/>
      <c r="V1208" s="214"/>
      <c r="W1208" s="214"/>
      <c r="X1208" s="214"/>
      <c r="Y1208" s="214"/>
      <c r="Z1208" s="214"/>
    </row>
    <row r="1209" ht="18.75" customHeight="1">
      <c r="A1209" s="214"/>
      <c r="B1209" s="306"/>
      <c r="C1209" s="307"/>
      <c r="D1209" s="307"/>
      <c r="E1209" s="205" t="str">
        <f>IF($D1209="","",VLOOKUP($D1209,DMKH!$A$6:$D$20000,2,0))</f>
        <v/>
      </c>
      <c r="F1209" s="205" t="str">
        <f>IF($D1209="","",VLOOKUP($D1209,DMKH!$A$6:$D$20000,3,0))</f>
        <v/>
      </c>
      <c r="G1209" s="205" t="str">
        <f>IF($D1209="","",VLOOKUP($D1209,DMKH!$A$6:$D$20000,4,0))</f>
        <v/>
      </c>
      <c r="H1209" s="308"/>
      <c r="I1209" s="308"/>
      <c r="J1209" s="214"/>
      <c r="K1209" s="205" t="str">
        <f>IF($J1209="","",VLOOKUP($J1209,'Tong hop'!$B$10:$P$19999,2,0))</f>
        <v/>
      </c>
      <c r="L1209" s="208" t="str">
        <f>IF($J1209="","",VLOOKUP($J1209,'Tong hop'!$B$10:$P$19999,3,0))</f>
        <v/>
      </c>
      <c r="M1209" s="309"/>
      <c r="N1209" s="210">
        <f t="shared" si="2"/>
        <v>0</v>
      </c>
      <c r="O1209" s="211"/>
      <c r="P1209" s="212" t="str">
        <f>IF($J1209="","",VLOOKUP($J1209,'Tong hop'!$B$10:$L$19999,10,0))</f>
        <v/>
      </c>
      <c r="Q1209" s="213" t="str">
        <f>IF($J1209="","",VLOOKUP($J1209,'Tong hop'!$B$10:$L$19999,11,0))</f>
        <v/>
      </c>
      <c r="R1209" s="214"/>
      <c r="S1209" s="214"/>
      <c r="T1209" s="214"/>
      <c r="U1209" s="214"/>
      <c r="V1209" s="214"/>
      <c r="W1209" s="214"/>
      <c r="X1209" s="214"/>
      <c r="Y1209" s="214"/>
      <c r="Z1209" s="214"/>
    </row>
    <row r="1210" ht="18.75" customHeight="1">
      <c r="A1210" s="214"/>
      <c r="B1210" s="306"/>
      <c r="C1210" s="307"/>
      <c r="D1210" s="307"/>
      <c r="E1210" s="205" t="str">
        <f>IF($D1210="","",VLOOKUP($D1210,DMKH!$A$6:$D$20000,2,0))</f>
        <v/>
      </c>
      <c r="F1210" s="205" t="str">
        <f>IF($D1210="","",VLOOKUP($D1210,DMKH!$A$6:$D$20000,3,0))</f>
        <v/>
      </c>
      <c r="G1210" s="205" t="str">
        <f>IF($D1210="","",VLOOKUP($D1210,DMKH!$A$6:$D$20000,4,0))</f>
        <v/>
      </c>
      <c r="H1210" s="308"/>
      <c r="I1210" s="308"/>
      <c r="J1210" s="214"/>
      <c r="K1210" s="205" t="str">
        <f>IF($J1210="","",VLOOKUP($J1210,'Tong hop'!$B$10:$P$19999,2,0))</f>
        <v/>
      </c>
      <c r="L1210" s="208" t="str">
        <f>IF($J1210="","",VLOOKUP($J1210,'Tong hop'!$B$10:$P$19999,3,0))</f>
        <v/>
      </c>
      <c r="M1210" s="309"/>
      <c r="N1210" s="210">
        <f t="shared" si="2"/>
        <v>0</v>
      </c>
      <c r="O1210" s="211"/>
      <c r="P1210" s="212" t="str">
        <f>IF($J1210="","",VLOOKUP($J1210,'Tong hop'!$B$10:$L$19999,10,0))</f>
        <v/>
      </c>
      <c r="Q1210" s="213" t="str">
        <f>IF($J1210="","",VLOOKUP($J1210,'Tong hop'!$B$10:$L$19999,11,0))</f>
        <v/>
      </c>
      <c r="R1210" s="214"/>
      <c r="S1210" s="214"/>
      <c r="T1210" s="214"/>
      <c r="U1210" s="214"/>
      <c r="V1210" s="214"/>
      <c r="W1210" s="214"/>
      <c r="X1210" s="214"/>
      <c r="Y1210" s="214"/>
      <c r="Z1210" s="214"/>
    </row>
    <row r="1211" ht="18.75" customHeight="1">
      <c r="A1211" s="214"/>
      <c r="B1211" s="306"/>
      <c r="C1211" s="307"/>
      <c r="D1211" s="307"/>
      <c r="E1211" s="205" t="str">
        <f>IF($D1211="","",VLOOKUP($D1211,DMKH!$A$6:$D$20000,2,0))</f>
        <v/>
      </c>
      <c r="F1211" s="205" t="str">
        <f>IF($D1211="","",VLOOKUP($D1211,DMKH!$A$6:$D$20000,3,0))</f>
        <v/>
      </c>
      <c r="G1211" s="205" t="str">
        <f>IF($D1211="","",VLOOKUP($D1211,DMKH!$A$6:$D$20000,4,0))</f>
        <v/>
      </c>
      <c r="H1211" s="308"/>
      <c r="I1211" s="308"/>
      <c r="J1211" s="214"/>
      <c r="K1211" s="205" t="str">
        <f>IF($J1211="","",VLOOKUP($J1211,'Tong hop'!$B$10:$P$19999,2,0))</f>
        <v/>
      </c>
      <c r="L1211" s="208" t="str">
        <f>IF($J1211="","",VLOOKUP($J1211,'Tong hop'!$B$10:$P$19999,3,0))</f>
        <v/>
      </c>
      <c r="M1211" s="309"/>
      <c r="N1211" s="210">
        <f t="shared" si="2"/>
        <v>0</v>
      </c>
      <c r="O1211" s="211"/>
      <c r="P1211" s="212" t="str">
        <f>IF($J1211="","",VLOOKUP($J1211,'Tong hop'!$B$10:$L$19999,10,0))</f>
        <v/>
      </c>
      <c r="Q1211" s="213" t="str">
        <f>IF($J1211="","",VLOOKUP($J1211,'Tong hop'!$B$10:$L$19999,11,0))</f>
        <v/>
      </c>
      <c r="R1211" s="214"/>
      <c r="S1211" s="214"/>
      <c r="T1211" s="214"/>
      <c r="U1211" s="214"/>
      <c r="V1211" s="214"/>
      <c r="W1211" s="214"/>
      <c r="X1211" s="214"/>
      <c r="Y1211" s="214"/>
      <c r="Z1211" s="214"/>
    </row>
  </sheetData>
  <mergeCells count="16">
    <mergeCell ref="J7:J9"/>
    <mergeCell ref="K7:K9"/>
    <mergeCell ref="L7:L9"/>
    <mergeCell ref="M7:O7"/>
    <mergeCell ref="P7:Q7"/>
    <mergeCell ref="N8:N9"/>
    <mergeCell ref="O8:O9"/>
    <mergeCell ref="P8:P9"/>
    <mergeCell ref="Q8:Q9"/>
    <mergeCell ref="A5:O5"/>
    <mergeCell ref="A7:C8"/>
    <mergeCell ref="D7:D9"/>
    <mergeCell ref="E7:E9"/>
    <mergeCell ref="F7:F9"/>
    <mergeCell ref="G7:G9"/>
    <mergeCell ref="H7:I8"/>
  </mergeCells>
  <dataValidations>
    <dataValidation type="list" allowBlank="1" showInputMessage="1" showErrorMessage="1" prompt=" - " sqref="J11:J1211">
      <formula1>'Tong hop'!$B$10:$B$19999</formula1>
    </dataValidation>
    <dataValidation type="list" allowBlank="1" showInputMessage="1" showErrorMessage="1" prompt=" - " sqref="D11:D1211">
      <formula1>DMKH!$A$6:$A$20000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11"/>
    <col customWidth="1" min="2" max="2" width="5.89"/>
    <col customWidth="1" min="3" max="3" width="9.78"/>
    <col customWidth="1" min="4" max="4" width="4.78"/>
    <col customWidth="1" min="5" max="5" width="17.11"/>
    <col customWidth="1" min="6" max="6" width="10.22"/>
    <col customWidth="1" min="7" max="7" width="11.89"/>
    <col customWidth="1" min="8" max="8" width="5.22"/>
    <col customWidth="1" min="9" max="9" width="9.44"/>
    <col customWidth="1" min="10" max="10" width="12.89"/>
    <col customWidth="1" min="11" max="11" width="16.44"/>
    <col customWidth="1" min="12" max="12" width="11.89"/>
    <col customWidth="1" min="13" max="13" width="17.89"/>
    <col customWidth="1" min="14" max="33" width="9.0"/>
  </cols>
  <sheetData>
    <row r="1" ht="20.25" customHeight="1">
      <c r="A1" s="10" t="str">
        <f>ThongtinDN!B5&amp;" "&amp;ThongtinDN!C5</f>
        <v>Tên đơn vị:  </v>
      </c>
      <c r="B1" s="11"/>
      <c r="C1" s="12"/>
      <c r="D1" s="11"/>
      <c r="E1" s="11"/>
      <c r="F1" s="11"/>
      <c r="G1" s="11"/>
      <c r="H1" s="12"/>
      <c r="I1" s="26"/>
      <c r="J1" s="11"/>
      <c r="K1" s="13"/>
      <c r="L1" s="26"/>
      <c r="M1" s="1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ht="20.25" customHeight="1">
      <c r="A2" s="10" t="str">
        <f>ThongtinDN!B6&amp;" "&amp;ThongtinDN!C6</f>
        <v>Địa chỉ: </v>
      </c>
      <c r="B2" s="11"/>
      <c r="C2" s="12"/>
      <c r="D2" s="11"/>
      <c r="E2" s="11"/>
      <c r="F2" s="11"/>
      <c r="G2" s="11"/>
      <c r="H2" s="12"/>
      <c r="I2" s="26"/>
      <c r="J2" s="11"/>
      <c r="K2" s="13"/>
      <c r="L2" s="26"/>
      <c r="M2" s="1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0.25" customHeight="1">
      <c r="A3" s="10" t="str">
        <f>ThongtinDN!B7&amp;" "&amp;ThongtinDN!C7</f>
        <v>MST:  </v>
      </c>
      <c r="B3" s="11"/>
      <c r="C3" s="12"/>
      <c r="D3" s="11"/>
      <c r="E3" s="11"/>
      <c r="F3" s="11"/>
      <c r="G3" s="11"/>
      <c r="H3" s="12"/>
      <c r="I3" s="26"/>
      <c r="J3" s="11"/>
      <c r="K3" s="13"/>
      <c r="L3" s="26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ht="15.75" customHeight="1">
      <c r="A4" s="11"/>
      <c r="B4" s="11"/>
      <c r="C4" s="12"/>
      <c r="D4" s="11"/>
      <c r="E4" s="11"/>
      <c r="F4" s="11"/>
      <c r="G4" s="11"/>
      <c r="H4" s="12"/>
      <c r="I4" s="26"/>
      <c r="J4" s="11"/>
      <c r="K4" s="13"/>
      <c r="L4" s="26"/>
      <c r="M4" s="1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ht="34.5" customHeight="1">
      <c r="A5" s="219" t="s">
        <v>423</v>
      </c>
      <c r="K5" s="13"/>
      <c r="L5" s="26"/>
      <c r="M5" s="13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15.75" customHeight="1">
      <c r="A6" s="11"/>
      <c r="B6" s="11"/>
      <c r="C6" s="12"/>
      <c r="D6" s="33"/>
      <c r="E6" s="11"/>
      <c r="F6" s="33" t="str">
        <f>ThongtinDN!C16</f>
        <v>Từ ngày 01/03/2026   đến 31/03/2026</v>
      </c>
      <c r="G6" s="33"/>
      <c r="H6" s="12"/>
      <c r="I6" s="26"/>
      <c r="J6" s="26"/>
      <c r="K6" s="13"/>
      <c r="L6" s="26"/>
      <c r="M6" s="1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ht="15.0" customHeight="1">
      <c r="A7" s="220" t="s">
        <v>358</v>
      </c>
      <c r="B7" s="39"/>
      <c r="C7" s="221" t="s">
        <v>363</v>
      </c>
      <c r="D7" s="39"/>
      <c r="E7" s="222" t="s">
        <v>424</v>
      </c>
      <c r="F7" s="223" t="s">
        <v>24</v>
      </c>
      <c r="G7" s="223" t="s">
        <v>25</v>
      </c>
      <c r="H7" s="222" t="s">
        <v>366</v>
      </c>
      <c r="I7" s="224" t="s">
        <v>30</v>
      </c>
      <c r="J7" s="46"/>
      <c r="K7" s="21"/>
      <c r="L7" s="180" t="s">
        <v>367</v>
      </c>
      <c r="M7" s="182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</row>
    <row r="8" ht="30.0" customHeight="1">
      <c r="A8" s="226" t="s">
        <v>425</v>
      </c>
      <c r="B8" s="227" t="s">
        <v>373</v>
      </c>
      <c r="C8" s="228" t="s">
        <v>374</v>
      </c>
      <c r="D8" s="228" t="s">
        <v>375</v>
      </c>
      <c r="E8" s="48"/>
      <c r="F8" s="48"/>
      <c r="G8" s="48"/>
      <c r="H8" s="48"/>
      <c r="I8" s="229" t="s">
        <v>368</v>
      </c>
      <c r="J8" s="230" t="s">
        <v>47</v>
      </c>
      <c r="K8" s="229" t="s">
        <v>426</v>
      </c>
      <c r="L8" s="187"/>
      <c r="M8" s="189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</row>
    <row r="9" ht="25.5" customHeight="1">
      <c r="A9" s="226" t="s">
        <v>377</v>
      </c>
      <c r="B9" s="226" t="s">
        <v>378</v>
      </c>
      <c r="C9" s="226" t="s">
        <v>379</v>
      </c>
      <c r="D9" s="226" t="s">
        <v>380</v>
      </c>
      <c r="E9" s="226" t="s">
        <v>381</v>
      </c>
      <c r="F9" s="226" t="s">
        <v>383</v>
      </c>
      <c r="G9" s="226" t="s">
        <v>384</v>
      </c>
      <c r="H9" s="226" t="s">
        <v>385</v>
      </c>
      <c r="I9" s="48"/>
      <c r="J9" s="48"/>
      <c r="K9" s="48"/>
      <c r="L9" s="56" t="s">
        <v>38</v>
      </c>
      <c r="M9" s="231" t="s">
        <v>40</v>
      </c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</row>
    <row r="10" ht="15.75" customHeight="1">
      <c r="A10" s="232"/>
      <c r="B10" s="233"/>
      <c r="C10" s="234"/>
      <c r="D10" s="234"/>
      <c r="E10" s="235" t="s">
        <v>48</v>
      </c>
      <c r="F10" s="236"/>
      <c r="G10" s="236"/>
      <c r="H10" s="237"/>
      <c r="I10" s="238"/>
      <c r="J10" s="238"/>
      <c r="K10" s="239">
        <f>SUM(K11:K499)</f>
        <v>733660036</v>
      </c>
      <c r="L10" s="238" t="str">
        <f>'Tong hop'!K9</f>
        <v/>
      </c>
      <c r="M10" s="238">
        <f>'Tong hop'!L9</f>
        <v>260829502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ht="63.0" customHeight="1">
      <c r="A11" s="240" t="s">
        <v>427</v>
      </c>
      <c r="B11" s="241">
        <v>40969.0</v>
      </c>
      <c r="C11" s="242" t="s">
        <v>428</v>
      </c>
      <c r="D11" s="242" t="s">
        <v>389</v>
      </c>
      <c r="E11" s="243" t="s">
        <v>429</v>
      </c>
      <c r="F11" s="244" t="s">
        <v>349</v>
      </c>
      <c r="G11" s="245" t="str">
        <f>IF($F11="","",VLOOKUP($F11,'Tong hop'!$B$10:$P$19999,2,0))</f>
        <v>Que hàn KR3000 - 3.2x350</v>
      </c>
      <c r="H11" s="246" t="str">
        <f>IF($F11="","",VLOOKUP($F11,'Tong hop'!$B$10:$P$19999,3,0))</f>
        <v>kg</v>
      </c>
      <c r="I11" s="247">
        <v>135.0</v>
      </c>
      <c r="J11" s="248">
        <f>IF(F11="",0,VLOOKUP(F11,'Tong hop'!$O$10:$P$396,2,0))</f>
        <v>28259.56579</v>
      </c>
      <c r="K11" s="249">
        <f t="shared" ref="K11:K1429" si="1">ROUND(I11*J11,0)</f>
        <v>3815041</v>
      </c>
      <c r="L11" s="250">
        <f>IF($F11="","",VLOOKUP($F11,'Tong hop'!$B$10:$L$19999,10,0))</f>
        <v>304</v>
      </c>
      <c r="M11" s="251">
        <f>IF($F11="","",VLOOKUP($F11,'Tong hop'!$B$10:$L$19999,11,0))</f>
        <v>8590908</v>
      </c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</row>
    <row r="12" ht="63.0" customHeight="1">
      <c r="A12" s="240" t="s">
        <v>427</v>
      </c>
      <c r="B12" s="241">
        <v>40969.0</v>
      </c>
      <c r="C12" s="242" t="s">
        <v>428</v>
      </c>
      <c r="D12" s="242" t="s">
        <v>389</v>
      </c>
      <c r="E12" s="243" t="s">
        <v>429</v>
      </c>
      <c r="F12" s="244" t="s">
        <v>347</v>
      </c>
      <c r="G12" s="245" t="str">
        <f>IF($F12="","",VLOOKUP($F12,'Tong hop'!$B$10:$P$19999,2,0))</f>
        <v>Thép ống vuông hộp mạ kẽm</v>
      </c>
      <c r="H12" s="246" t="str">
        <f>IF($F12="","",VLOOKUP($F12,'Tong hop'!$B$10:$P$19999,3,0))</f>
        <v>kg</v>
      </c>
      <c r="I12" s="247">
        <v>120.0</v>
      </c>
      <c r="J12" s="248">
        <f>IF(F12="",0,VLOOKUP(F12,'Tong hop'!$O$10:$P$396,2,0))</f>
        <v>18788.52165</v>
      </c>
      <c r="K12" s="249">
        <f t="shared" si="1"/>
        <v>2254623</v>
      </c>
      <c r="L12" s="250">
        <f>IF($F12="","",VLOOKUP($F12,'Tong hop'!$B$10:$L$19999,10,0))</f>
        <v>568.2</v>
      </c>
      <c r="M12" s="251">
        <f>IF($F12="","",VLOOKUP($F12,'Tong hop'!$B$10:$L$19999,11,0))</f>
        <v>10675638</v>
      </c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</row>
    <row r="13" ht="63.0" customHeight="1">
      <c r="A13" s="240" t="s">
        <v>427</v>
      </c>
      <c r="B13" s="241">
        <v>40969.0</v>
      </c>
      <c r="C13" s="242" t="s">
        <v>428</v>
      </c>
      <c r="D13" s="242" t="s">
        <v>389</v>
      </c>
      <c r="E13" s="243" t="s">
        <v>429</v>
      </c>
      <c r="F13" s="244" t="s">
        <v>353</v>
      </c>
      <c r="G13" s="245" t="str">
        <f>IF($F13="","",VLOOKUP($F13,'Tong hop'!$B$10:$P$19999,2,0))</f>
        <v>Thép lá</v>
      </c>
      <c r="H13" s="246" t="str">
        <f>IF($F13="","",VLOOKUP($F13,'Tong hop'!$B$10:$P$19999,3,0))</f>
        <v>kg</v>
      </c>
      <c r="I13" s="247">
        <v>450.0</v>
      </c>
      <c r="J13" s="248">
        <f>IF(F13="",0,VLOOKUP(F13,'Tong hop'!$O$10:$P$396,2,0))</f>
        <v>15843.61793</v>
      </c>
      <c r="K13" s="249">
        <f t="shared" si="1"/>
        <v>7129628</v>
      </c>
      <c r="L13" s="250">
        <f>IF($F13="","",VLOOKUP($F13,'Tong hop'!$B$10:$L$19999,10,0))</f>
        <v>937</v>
      </c>
      <c r="M13" s="251">
        <f>IF($F13="","",VLOOKUP($F13,'Tong hop'!$B$10:$L$19999,11,0))</f>
        <v>14845470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ht="63.0" customHeight="1">
      <c r="A14" s="240" t="s">
        <v>427</v>
      </c>
      <c r="B14" s="241">
        <v>40969.0</v>
      </c>
      <c r="C14" s="242" t="s">
        <v>428</v>
      </c>
      <c r="D14" s="242" t="s">
        <v>389</v>
      </c>
      <c r="E14" s="243" t="s">
        <v>429</v>
      </c>
      <c r="F14" s="244" t="s">
        <v>347</v>
      </c>
      <c r="G14" s="245" t="str">
        <f>IF($F14="","",VLOOKUP($F14,'Tong hop'!$B$10:$P$19999,2,0))</f>
        <v>Thép ống vuông hộp mạ kẽm</v>
      </c>
      <c r="H14" s="246" t="str">
        <f>IF($F14="","",VLOOKUP($F14,'Tong hop'!$B$10:$P$19999,3,0))</f>
        <v>kg</v>
      </c>
      <c r="I14" s="247">
        <v>350.0</v>
      </c>
      <c r="J14" s="248">
        <f>IF(F14="",0,VLOOKUP(F14,'Tong hop'!$O$10:$P$396,2,0))</f>
        <v>18788.52165</v>
      </c>
      <c r="K14" s="249">
        <f t="shared" si="1"/>
        <v>6575983</v>
      </c>
      <c r="L14" s="250">
        <f>IF($F14="","",VLOOKUP($F14,'Tong hop'!$B$10:$L$19999,10,0))</f>
        <v>568.2</v>
      </c>
      <c r="M14" s="251">
        <f>IF($F14="","",VLOOKUP($F14,'Tong hop'!$B$10:$L$19999,11,0))</f>
        <v>10675638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ht="63.0" customHeight="1">
      <c r="A15" s="240" t="s">
        <v>427</v>
      </c>
      <c r="B15" s="241">
        <v>40969.0</v>
      </c>
      <c r="C15" s="242" t="s">
        <v>428</v>
      </c>
      <c r="D15" s="242" t="s">
        <v>389</v>
      </c>
      <c r="E15" s="243" t="s">
        <v>429</v>
      </c>
      <c r="F15" s="244" t="s">
        <v>356</v>
      </c>
      <c r="G15" s="245" t="str">
        <f>IF($F15="","",VLOOKUP($F15,'Tong hop'!$B$10:$P$19999,2,0))</f>
        <v>Thép ống tròn các loại</v>
      </c>
      <c r="H15" s="246" t="str">
        <f>IF($F15="","",VLOOKUP($F15,'Tong hop'!$B$10:$P$19999,3,0))</f>
        <v>kg</v>
      </c>
      <c r="I15" s="247">
        <v>25.0</v>
      </c>
      <c r="J15" s="248">
        <f>IF(F15="",0,VLOOKUP(F15,'Tong hop'!$O$10:$P$396,2,0))</f>
        <v>19677.63612</v>
      </c>
      <c r="K15" s="249">
        <f t="shared" si="1"/>
        <v>491941</v>
      </c>
      <c r="L15" s="250">
        <f>IF($F15="","",VLOOKUP($F15,'Tong hop'!$B$10:$L$19999,10,0))</f>
        <v>75.3</v>
      </c>
      <c r="M15" s="251">
        <f>IF($F15="","",VLOOKUP($F15,'Tong hop'!$B$10:$L$19999,11,0))</f>
        <v>1481726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ht="63.0" customHeight="1">
      <c r="A16" s="240" t="s">
        <v>427</v>
      </c>
      <c r="B16" s="241">
        <v>40969.0</v>
      </c>
      <c r="C16" s="242" t="s">
        <v>428</v>
      </c>
      <c r="D16" s="242" t="s">
        <v>389</v>
      </c>
      <c r="E16" s="243" t="s">
        <v>429</v>
      </c>
      <c r="F16" s="244" t="s">
        <v>341</v>
      </c>
      <c r="G16" s="245" t="str">
        <f>IF($F16="","",VLOOKUP($F16,'Tong hop'!$B$10:$P$19999,2,0))</f>
        <v>Sơn lót G322 Mal BenZo(26kg)</v>
      </c>
      <c r="H16" s="246" t="str">
        <f>IF($F16="","",VLOOKUP($F16,'Tong hop'!$B$10:$P$19999,3,0))</f>
        <v>thùng</v>
      </c>
      <c r="I16" s="247">
        <v>2.0</v>
      </c>
      <c r="J16" s="248">
        <f>IF(F16="",0,VLOOKUP(F16,'Tong hop'!$O$10:$P$396,2,0))</f>
        <v>75000</v>
      </c>
      <c r="K16" s="249">
        <f t="shared" si="1"/>
        <v>150000</v>
      </c>
      <c r="L16" s="250">
        <f>IF($F16="","",VLOOKUP($F16,'Tong hop'!$B$10:$L$19999,10,0))</f>
        <v>4</v>
      </c>
      <c r="M16" s="251">
        <f>IF($F16="","",VLOOKUP($F16,'Tong hop'!$B$10:$L$19999,11,0))</f>
        <v>300000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ht="63.0" customHeight="1">
      <c r="A17" s="240" t="s">
        <v>427</v>
      </c>
      <c r="B17" s="241">
        <v>40969.0</v>
      </c>
      <c r="C17" s="242" t="s">
        <v>428</v>
      </c>
      <c r="D17" s="242" t="s">
        <v>389</v>
      </c>
      <c r="E17" s="243" t="s">
        <v>429</v>
      </c>
      <c r="F17" s="244" t="s">
        <v>337</v>
      </c>
      <c r="G17" s="245" t="str">
        <f>IF($F17="","",VLOOKUP($F17,'Tong hop'!$B$10:$P$19999,2,0))</f>
        <v>Thép hộp các loại</v>
      </c>
      <c r="H17" s="246" t="str">
        <f>IF($F17="","",VLOOKUP($F17,'Tong hop'!$B$10:$P$19999,3,0))</f>
        <v>kg</v>
      </c>
      <c r="I17" s="247">
        <v>1500.0</v>
      </c>
      <c r="J17" s="248">
        <f>IF(F17="",0,VLOOKUP(F17,'Tong hop'!$O$10:$P$396,2,0))</f>
        <v>98.35633355</v>
      </c>
      <c r="K17" s="249">
        <f t="shared" si="1"/>
        <v>147535</v>
      </c>
      <c r="L17" s="250">
        <f>IF($F17="","",VLOOKUP($F17,'Tong hop'!$B$10:$L$19999,10,0))</f>
        <v>146650.8</v>
      </c>
      <c r="M17" s="251">
        <f>IF($F17="","",VLOOKUP($F17,'Tong hop'!$B$10:$L$19999,11,0))</f>
        <v>14424035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ht="63.0" customHeight="1">
      <c r="A18" s="240" t="s">
        <v>427</v>
      </c>
      <c r="B18" s="241">
        <v>40969.0</v>
      </c>
      <c r="C18" s="242" t="s">
        <v>428</v>
      </c>
      <c r="D18" s="242" t="s">
        <v>389</v>
      </c>
      <c r="E18" s="243" t="s">
        <v>429</v>
      </c>
      <c r="F18" s="244" t="s">
        <v>335</v>
      </c>
      <c r="G18" s="245" t="str">
        <f>IF($F18="","",VLOOKUP($F18,'Tong hop'!$B$10:$P$19999,2,0))</f>
        <v>Thép vuông các loại</v>
      </c>
      <c r="H18" s="246" t="str">
        <f>IF($F18="","",VLOOKUP($F18,'Tong hop'!$B$10:$P$19999,3,0))</f>
        <v>kg</v>
      </c>
      <c r="I18" s="247">
        <v>1050.0</v>
      </c>
      <c r="J18" s="248">
        <f>IF(F18="",0,VLOOKUP(F18,'Tong hop'!$O$10:$P$396,2,0))</f>
        <v>16565.2594</v>
      </c>
      <c r="K18" s="249">
        <f t="shared" si="1"/>
        <v>17393522</v>
      </c>
      <c r="L18" s="250">
        <f>IF($F18="","",VLOOKUP($F18,'Tong hop'!$B$10:$L$19999,10,0))</f>
        <v>321.9</v>
      </c>
      <c r="M18" s="251">
        <f>IF($F18="","",VLOOKUP($F18,'Tong hop'!$B$10:$L$19999,11,0))</f>
        <v>5332357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ht="63.0" customHeight="1">
      <c r="A19" s="240" t="s">
        <v>427</v>
      </c>
      <c r="B19" s="241">
        <v>40969.0</v>
      </c>
      <c r="C19" s="242" t="s">
        <v>428</v>
      </c>
      <c r="D19" s="242" t="s">
        <v>389</v>
      </c>
      <c r="E19" s="243" t="s">
        <v>429</v>
      </c>
      <c r="F19" s="244" t="s">
        <v>333</v>
      </c>
      <c r="G19" s="245" t="str">
        <f>IF($F19="","",VLOOKUP($F19,'Tong hop'!$B$10:$P$19999,2,0))</f>
        <v>Thép V các loại</v>
      </c>
      <c r="H19" s="246" t="str">
        <f>IF($F19="","",VLOOKUP($F19,'Tong hop'!$B$10:$P$19999,3,0))</f>
        <v>kg</v>
      </c>
      <c r="I19" s="247">
        <v>1050.0</v>
      </c>
      <c r="J19" s="248">
        <f>IF(F19="",0,VLOOKUP(F19,'Tong hop'!$O$10:$P$396,2,0))</f>
        <v>75000</v>
      </c>
      <c r="K19" s="249">
        <f t="shared" si="1"/>
        <v>78750000</v>
      </c>
      <c r="L19" s="250">
        <f>IF($F19="","",VLOOKUP($F19,'Tong hop'!$B$10:$L$19999,10,0))</f>
        <v>4</v>
      </c>
      <c r="M19" s="251">
        <f>IF($F19="","",VLOOKUP($F19,'Tong hop'!$B$10:$L$19999,11,0))</f>
        <v>300000</v>
      </c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</row>
    <row r="20" ht="63.0" customHeight="1">
      <c r="A20" s="240" t="s">
        <v>427</v>
      </c>
      <c r="B20" s="241">
        <v>40969.0</v>
      </c>
      <c r="C20" s="242" t="s">
        <v>428</v>
      </c>
      <c r="D20" s="242" t="s">
        <v>389</v>
      </c>
      <c r="E20" s="243" t="s">
        <v>429</v>
      </c>
      <c r="F20" s="244" t="s">
        <v>364</v>
      </c>
      <c r="G20" s="245" t="str">
        <f>IF($F20="","",VLOOKUP($F20,'Tong hop'!$B$10:$P$19999,2,0))</f>
        <v>Sơn màu DCC Dd Benzo (20kg)</v>
      </c>
      <c r="H20" s="246" t="str">
        <f>IF($F20="","",VLOOKUP($F20,'Tong hop'!$B$10:$P$19999,3,0))</f>
        <v>thùng</v>
      </c>
      <c r="I20" s="247">
        <v>3.0</v>
      </c>
      <c r="J20" s="248">
        <f>IF(F20="",0,VLOOKUP(F20,'Tong hop'!$O$10:$P$396,2,0))</f>
        <v>456565.5556</v>
      </c>
      <c r="K20" s="249">
        <f t="shared" si="1"/>
        <v>1369697</v>
      </c>
      <c r="L20" s="250">
        <f>IF($F20="","",VLOOKUP($F20,'Tong hop'!$B$10:$L$19999,10,0))</f>
        <v>9</v>
      </c>
      <c r="M20" s="251">
        <f>IF($F20="","",VLOOKUP($F20,'Tong hop'!$B$10:$L$19999,11,0))</f>
        <v>4109090</v>
      </c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</row>
    <row r="21" ht="63.0" customHeight="1">
      <c r="A21" s="240" t="s">
        <v>427</v>
      </c>
      <c r="B21" s="241">
        <v>40969.0</v>
      </c>
      <c r="C21" s="242" t="s">
        <v>428</v>
      </c>
      <c r="D21" s="242" t="s">
        <v>389</v>
      </c>
      <c r="E21" s="243" t="s">
        <v>429</v>
      </c>
      <c r="F21" s="244" t="s">
        <v>323</v>
      </c>
      <c r="G21" s="245" t="str">
        <f>IF($F21="","",VLOOKUP($F21,'Tong hop'!$B$10:$P$19999,2,0))</f>
        <v>Xăng A92</v>
      </c>
      <c r="H21" s="246" t="str">
        <f>IF($F21="","",VLOOKUP($F21,'Tong hop'!$B$10:$P$19999,3,0))</f>
        <v>lít</v>
      </c>
      <c r="I21" s="247">
        <v>15.0</v>
      </c>
      <c r="J21" s="248">
        <f>IF(F21="",0,VLOOKUP(F21,'Tong hop'!$O$10:$P$396,2,0))</f>
        <v>22719.29825</v>
      </c>
      <c r="K21" s="249">
        <f t="shared" si="1"/>
        <v>340789</v>
      </c>
      <c r="L21" s="250">
        <f>IF($F21="","",VLOOKUP($F21,'Tong hop'!$B$10:$L$19999,10,0))</f>
        <v>114</v>
      </c>
      <c r="M21" s="251">
        <f>IF($F21="","",VLOOKUP($F21,'Tong hop'!$B$10:$L$19999,11,0))</f>
        <v>2590000</v>
      </c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</row>
    <row r="22" ht="63.0" customHeight="1">
      <c r="A22" s="240" t="s">
        <v>430</v>
      </c>
      <c r="B22" s="241">
        <v>40976.0</v>
      </c>
      <c r="C22" s="242" t="s">
        <v>431</v>
      </c>
      <c r="D22" s="242" t="s">
        <v>389</v>
      </c>
      <c r="E22" s="243" t="s">
        <v>432</v>
      </c>
      <c r="F22" s="244" t="s">
        <v>256</v>
      </c>
      <c r="G22" s="245" t="str">
        <f>IF($F22="","",VLOOKUP($F22,'Tong hop'!$B$10:$P$19999,2,0))</f>
        <v>Sắt D6</v>
      </c>
      <c r="H22" s="246" t="str">
        <f>IF($F22="","",VLOOKUP($F22,'Tong hop'!$B$10:$P$19999,3,0))</f>
        <v>kg</v>
      </c>
      <c r="I22" s="247">
        <v>15.0</v>
      </c>
      <c r="J22" s="248">
        <f>IF(F22="",0,VLOOKUP(F22,'Tong hop'!$O$10:$P$396,2,0))</f>
        <v>16708.60065</v>
      </c>
      <c r="K22" s="249">
        <f t="shared" si="1"/>
        <v>250629</v>
      </c>
      <c r="L22" s="250">
        <f>IF($F22="","",VLOOKUP($F22,'Tong hop'!$B$10:$L$19999,10,0))</f>
        <v>2151</v>
      </c>
      <c r="M22" s="251">
        <f>IF($F22="","",VLOOKUP($F22,'Tong hop'!$B$10:$L$19999,11,0))</f>
        <v>35940200</v>
      </c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</row>
    <row r="23" ht="63.0" customHeight="1">
      <c r="A23" s="240" t="s">
        <v>430</v>
      </c>
      <c r="B23" s="241">
        <v>40976.0</v>
      </c>
      <c r="C23" s="242" t="s">
        <v>431</v>
      </c>
      <c r="D23" s="242" t="s">
        <v>389</v>
      </c>
      <c r="E23" s="243" t="s">
        <v>432</v>
      </c>
      <c r="F23" s="244" t="s">
        <v>247</v>
      </c>
      <c r="G23" s="245" t="str">
        <f>IF($F23="","",VLOOKUP($F23,'Tong hop'!$B$10:$P$19999,2,0))</f>
        <v>Sắt D12</v>
      </c>
      <c r="H23" s="246" t="str">
        <f>IF($F23="","",VLOOKUP($F23,'Tong hop'!$B$10:$P$19999,3,0))</f>
        <v>kg</v>
      </c>
      <c r="I23" s="247">
        <v>17.0</v>
      </c>
      <c r="J23" s="248">
        <f>IF(F23="",0,VLOOKUP(F23,'Tong hop'!$O$10:$P$396,2,0))</f>
        <v>75000</v>
      </c>
      <c r="K23" s="249">
        <f t="shared" si="1"/>
        <v>1275000</v>
      </c>
      <c r="L23" s="250">
        <f>IF($F23="","",VLOOKUP($F23,'Tong hop'!$B$10:$L$19999,10,0))</f>
        <v>4</v>
      </c>
      <c r="M23" s="251">
        <f>IF($F23="","",VLOOKUP($F23,'Tong hop'!$B$10:$L$19999,11,0))</f>
        <v>300000</v>
      </c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</row>
    <row r="24" ht="63.0" customHeight="1">
      <c r="A24" s="240" t="s">
        <v>430</v>
      </c>
      <c r="B24" s="241">
        <v>40976.0</v>
      </c>
      <c r="C24" s="242" t="s">
        <v>431</v>
      </c>
      <c r="D24" s="242" t="s">
        <v>389</v>
      </c>
      <c r="E24" s="243" t="s">
        <v>432</v>
      </c>
      <c r="F24" s="244" t="s">
        <v>339</v>
      </c>
      <c r="G24" s="245" t="str">
        <f>IF($F24="","",VLOOKUP($F24,'Tong hop'!$B$10:$P$19999,2,0))</f>
        <v>Sắt la các loại</v>
      </c>
      <c r="H24" s="246" t="str">
        <f>IF($F24="","",VLOOKUP($F24,'Tong hop'!$B$10:$P$19999,3,0))</f>
        <v>kg</v>
      </c>
      <c r="I24" s="247">
        <v>15.0</v>
      </c>
      <c r="J24" s="248">
        <f>IF(F24="",0,VLOOKUP(F24,'Tong hop'!$O$10:$P$396,2,0))</f>
        <v>14926.27986</v>
      </c>
      <c r="K24" s="249">
        <f t="shared" si="1"/>
        <v>223894</v>
      </c>
      <c r="L24" s="250">
        <f>IF($F24="","",VLOOKUP($F24,'Tong hop'!$B$10:$L$19999,10,0))</f>
        <v>263.7</v>
      </c>
      <c r="M24" s="251">
        <f>IF($F24="","",VLOOKUP($F24,'Tong hop'!$B$10:$L$19999,11,0))</f>
        <v>3936060</v>
      </c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</row>
    <row r="25" ht="63.0" customHeight="1">
      <c r="A25" s="240" t="s">
        <v>430</v>
      </c>
      <c r="B25" s="241">
        <v>40976.0</v>
      </c>
      <c r="C25" s="242" t="s">
        <v>431</v>
      </c>
      <c r="D25" s="242" t="s">
        <v>389</v>
      </c>
      <c r="E25" s="243" t="s">
        <v>432</v>
      </c>
      <c r="F25" s="244" t="s">
        <v>349</v>
      </c>
      <c r="G25" s="245" t="str">
        <f>IF($F25="","",VLOOKUP($F25,'Tong hop'!$B$10:$P$19999,2,0))</f>
        <v>Que hàn KR3000 - 3.2x350</v>
      </c>
      <c r="H25" s="246" t="str">
        <f>IF($F25="","",VLOOKUP($F25,'Tong hop'!$B$10:$P$19999,3,0))</f>
        <v>kg</v>
      </c>
      <c r="I25" s="247">
        <v>7.0</v>
      </c>
      <c r="J25" s="248">
        <f>IF(F25="",0,VLOOKUP(F25,'Tong hop'!$O$10:$P$396,2,0))</f>
        <v>28259.56579</v>
      </c>
      <c r="K25" s="249">
        <f t="shared" si="1"/>
        <v>197817</v>
      </c>
      <c r="L25" s="250">
        <f>IF($F25="","",VLOOKUP($F25,'Tong hop'!$B$10:$L$19999,10,0))</f>
        <v>304</v>
      </c>
      <c r="M25" s="251">
        <f>IF($F25="","",VLOOKUP($F25,'Tong hop'!$B$10:$L$19999,11,0))</f>
        <v>8590908</v>
      </c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</row>
    <row r="26" ht="63.0" customHeight="1">
      <c r="A26" s="240" t="s">
        <v>430</v>
      </c>
      <c r="B26" s="241">
        <v>40976.0</v>
      </c>
      <c r="C26" s="242" t="s">
        <v>431</v>
      </c>
      <c r="D26" s="242" t="s">
        <v>389</v>
      </c>
      <c r="E26" s="243" t="s">
        <v>432</v>
      </c>
      <c r="F26" s="244" t="s">
        <v>335</v>
      </c>
      <c r="G26" s="245" t="str">
        <f>IF($F26="","",VLOOKUP($F26,'Tong hop'!$B$10:$P$19999,2,0))</f>
        <v>Thép vuông các loại</v>
      </c>
      <c r="H26" s="246" t="str">
        <f>IF($F26="","",VLOOKUP($F26,'Tong hop'!$B$10:$P$19999,3,0))</f>
        <v>kg</v>
      </c>
      <c r="I26" s="247">
        <v>9.0</v>
      </c>
      <c r="J26" s="248">
        <f>IF(F26="",0,VLOOKUP(F26,'Tong hop'!$O$10:$P$396,2,0))</f>
        <v>16565.2594</v>
      </c>
      <c r="K26" s="249">
        <f t="shared" si="1"/>
        <v>149087</v>
      </c>
      <c r="L26" s="250">
        <f>IF($F26="","",VLOOKUP($F26,'Tong hop'!$B$10:$L$19999,10,0))</f>
        <v>321.9</v>
      </c>
      <c r="M26" s="251">
        <f>IF($F26="","",VLOOKUP($F26,'Tong hop'!$B$10:$L$19999,11,0))</f>
        <v>5332357</v>
      </c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</row>
    <row r="27" ht="63.0" customHeight="1">
      <c r="A27" s="240" t="s">
        <v>430</v>
      </c>
      <c r="B27" s="241">
        <v>40976.0</v>
      </c>
      <c r="C27" s="242" t="s">
        <v>431</v>
      </c>
      <c r="D27" s="242" t="s">
        <v>389</v>
      </c>
      <c r="E27" s="243" t="s">
        <v>432</v>
      </c>
      <c r="F27" s="244" t="s">
        <v>331</v>
      </c>
      <c r="G27" s="245" t="str">
        <f>IF($F27="","",VLOOKUP($F27,'Tong hop'!$B$10:$P$19999,2,0))</f>
        <v>Kính trắng 10 ly</v>
      </c>
      <c r="H27" s="246" t="str">
        <f>IF($F27="","",VLOOKUP($F27,'Tong hop'!$B$10:$P$19999,3,0))</f>
        <v>m2</v>
      </c>
      <c r="I27" s="247">
        <v>1.0</v>
      </c>
      <c r="J27" s="248">
        <f>IF(F27="",0,VLOOKUP(F27,'Tong hop'!$O$10:$P$396,2,0))</f>
        <v>75000</v>
      </c>
      <c r="K27" s="249">
        <f t="shared" si="1"/>
        <v>75000</v>
      </c>
      <c r="L27" s="250">
        <f>IF($F27="","",VLOOKUP($F27,'Tong hop'!$B$10:$L$19999,10,0))</f>
        <v>4</v>
      </c>
      <c r="M27" s="251">
        <f>IF($F27="","",VLOOKUP($F27,'Tong hop'!$B$10:$L$19999,11,0))</f>
        <v>300000</v>
      </c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</row>
    <row r="28" ht="63.0" customHeight="1">
      <c r="A28" s="240" t="s">
        <v>430</v>
      </c>
      <c r="B28" s="241">
        <v>40976.0</v>
      </c>
      <c r="C28" s="242" t="s">
        <v>431</v>
      </c>
      <c r="D28" s="242" t="s">
        <v>389</v>
      </c>
      <c r="E28" s="243" t="s">
        <v>432</v>
      </c>
      <c r="F28" s="244" t="s">
        <v>308</v>
      </c>
      <c r="G28" s="245" t="str">
        <f>IF($F28="","",VLOOKUP($F28,'Tong hop'!$B$10:$P$19999,2,0))</f>
        <v>Tôn lạnh</v>
      </c>
      <c r="H28" s="246" t="str">
        <f>IF($F28="","",VLOOKUP($F28,'Tong hop'!$B$10:$P$19999,3,0))</f>
        <v>kg</v>
      </c>
      <c r="I28" s="247">
        <v>1.0</v>
      </c>
      <c r="J28" s="248">
        <f>IF(F28="",0,VLOOKUP(F28,'Tong hop'!$O$10:$P$396,2,0))</f>
        <v>14688.33088</v>
      </c>
      <c r="K28" s="249">
        <f t="shared" si="1"/>
        <v>14688</v>
      </c>
      <c r="L28" s="250">
        <f>IF($F28="","",VLOOKUP($F28,'Tong hop'!$B$10:$L$19999,10,0))</f>
        <v>2482.62</v>
      </c>
      <c r="M28" s="251">
        <f>IF($F28="","",VLOOKUP($F28,'Tong hop'!$B$10:$L$19999,11,0))</f>
        <v>36465544</v>
      </c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</row>
    <row r="29" ht="63.0" customHeight="1">
      <c r="A29" s="240" t="s">
        <v>433</v>
      </c>
      <c r="B29" s="241">
        <v>40978.0</v>
      </c>
      <c r="C29" s="242" t="s">
        <v>434</v>
      </c>
      <c r="D29" s="242" t="s">
        <v>389</v>
      </c>
      <c r="E29" s="243" t="s">
        <v>435</v>
      </c>
      <c r="F29" s="254" t="s">
        <v>224</v>
      </c>
      <c r="G29" s="245" t="str">
        <f>IF($F29="","",VLOOKUP($F29,'Tong hop'!$B$10:$P$19999,2,0))</f>
        <v>Ống inox</v>
      </c>
      <c r="H29" s="246" t="str">
        <f>IF($F29="","",VLOOKUP($F29,'Tong hop'!$B$10:$P$19999,3,0))</f>
        <v>kg</v>
      </c>
      <c r="I29" s="247">
        <v>2.0</v>
      </c>
      <c r="J29" s="248">
        <f>IF(F29="",0,VLOOKUP(F29,'Tong hop'!$O$10:$P$396,2,0))</f>
        <v>75000</v>
      </c>
      <c r="K29" s="249">
        <f t="shared" si="1"/>
        <v>150000</v>
      </c>
      <c r="L29" s="250">
        <f>IF($F29="","",VLOOKUP($F29,'Tong hop'!$B$10:$L$19999,10,0))</f>
        <v>4</v>
      </c>
      <c r="M29" s="251">
        <f>IF($F29="","",VLOOKUP($F29,'Tong hop'!$B$10:$L$19999,11,0))</f>
        <v>300000</v>
      </c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</row>
    <row r="30" ht="63.0" customHeight="1">
      <c r="A30" s="240" t="s">
        <v>433</v>
      </c>
      <c r="B30" s="241">
        <v>40978.0</v>
      </c>
      <c r="C30" s="242" t="s">
        <v>434</v>
      </c>
      <c r="D30" s="242" t="s">
        <v>389</v>
      </c>
      <c r="E30" s="243" t="s">
        <v>435</v>
      </c>
      <c r="F30" s="244" t="s">
        <v>331</v>
      </c>
      <c r="G30" s="245" t="str">
        <f>IF($F30="","",VLOOKUP($F30,'Tong hop'!$B$10:$P$19999,2,0))</f>
        <v>Kính trắng 10 ly</v>
      </c>
      <c r="H30" s="246" t="str">
        <f>IF($F30="","",VLOOKUP($F30,'Tong hop'!$B$10:$P$19999,3,0))</f>
        <v>m2</v>
      </c>
      <c r="I30" s="247">
        <v>2.9</v>
      </c>
      <c r="J30" s="248">
        <f>IF(F30="",0,VLOOKUP(F30,'Tong hop'!$O$10:$P$396,2,0))</f>
        <v>75000</v>
      </c>
      <c r="K30" s="249">
        <f t="shared" si="1"/>
        <v>217500</v>
      </c>
      <c r="L30" s="250">
        <f>IF($F30="","",VLOOKUP($F30,'Tong hop'!$B$10:$L$19999,10,0))</f>
        <v>4</v>
      </c>
      <c r="M30" s="251">
        <f>IF($F30="","",VLOOKUP($F30,'Tong hop'!$B$10:$L$19999,11,0))</f>
        <v>300000</v>
      </c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</row>
    <row r="31" ht="63.0" customHeight="1">
      <c r="A31" s="240" t="s">
        <v>433</v>
      </c>
      <c r="B31" s="241">
        <v>40978.0</v>
      </c>
      <c r="C31" s="242" t="s">
        <v>434</v>
      </c>
      <c r="D31" s="242" t="s">
        <v>389</v>
      </c>
      <c r="E31" s="243" t="s">
        <v>435</v>
      </c>
      <c r="F31" s="255" t="s">
        <v>160</v>
      </c>
      <c r="G31" s="245" t="str">
        <f>IF($F31="","",VLOOKUP($F31,'Tong hop'!$B$10:$P$19999,2,0))</f>
        <v>Gạch chỉ 65*10</v>
      </c>
      <c r="H31" s="246" t="str">
        <f>IF($F31="","",VLOOKUP($F31,'Tong hop'!$B$10:$P$19999,3,0))</f>
        <v>viên</v>
      </c>
      <c r="I31" s="247">
        <v>70.0</v>
      </c>
      <c r="J31" s="248">
        <f>IF(F31="",0,VLOOKUP(F31,'Tong hop'!$O$10:$P$396,2,0))</f>
        <v>75000</v>
      </c>
      <c r="K31" s="249">
        <f t="shared" si="1"/>
        <v>5250000</v>
      </c>
      <c r="L31" s="250">
        <f>IF($F31="","",VLOOKUP($F31,'Tong hop'!$B$10:$L$19999,10,0))</f>
        <v>4</v>
      </c>
      <c r="M31" s="251">
        <f>IF($F31="","",VLOOKUP($F31,'Tong hop'!$B$10:$L$19999,11,0))</f>
        <v>300000</v>
      </c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</row>
    <row r="32" ht="63.0" customHeight="1">
      <c r="A32" s="240" t="s">
        <v>433</v>
      </c>
      <c r="B32" s="241">
        <v>40978.0</v>
      </c>
      <c r="C32" s="242" t="s">
        <v>434</v>
      </c>
      <c r="D32" s="242" t="s">
        <v>389</v>
      </c>
      <c r="E32" s="243" t="s">
        <v>435</v>
      </c>
      <c r="F32" s="255" t="s">
        <v>180</v>
      </c>
      <c r="G32" s="245" t="str">
        <f>IF($F32="","",VLOOKUP($F32,'Tong hop'!$B$10:$P$19999,2,0))</f>
        <v>Gạch thẻ 4*8</v>
      </c>
      <c r="H32" s="246" t="str">
        <f>IF($F32="","",VLOOKUP($F32,'Tong hop'!$B$10:$P$19999,3,0))</f>
        <v>viên</v>
      </c>
      <c r="I32" s="247">
        <v>100.0</v>
      </c>
      <c r="J32" s="248">
        <f>IF(F32="",0,VLOOKUP(F32,'Tong hop'!$O$10:$P$396,2,0))</f>
        <v>75000</v>
      </c>
      <c r="K32" s="249">
        <f t="shared" si="1"/>
        <v>7500000</v>
      </c>
      <c r="L32" s="250">
        <f>IF($F32="","",VLOOKUP($F32,'Tong hop'!$B$10:$L$19999,10,0))</f>
        <v>4</v>
      </c>
      <c r="M32" s="251">
        <f>IF($F32="","",VLOOKUP($F32,'Tong hop'!$B$10:$L$19999,11,0))</f>
        <v>300000</v>
      </c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</row>
    <row r="33" ht="63.0" customHeight="1">
      <c r="A33" s="240" t="s">
        <v>433</v>
      </c>
      <c r="B33" s="241">
        <v>40978.0</v>
      </c>
      <c r="C33" s="242" t="s">
        <v>434</v>
      </c>
      <c r="D33" s="242" t="s">
        <v>389</v>
      </c>
      <c r="E33" s="243" t="s">
        <v>435</v>
      </c>
      <c r="F33" s="244" t="s">
        <v>339</v>
      </c>
      <c r="G33" s="245" t="str">
        <f>IF($F33="","",VLOOKUP($F33,'Tong hop'!$B$10:$P$19999,2,0))</f>
        <v>Sắt la các loại</v>
      </c>
      <c r="H33" s="246" t="str">
        <f>IF($F33="","",VLOOKUP($F33,'Tong hop'!$B$10:$P$19999,3,0))</f>
        <v>kg</v>
      </c>
      <c r="I33" s="247">
        <v>35.0</v>
      </c>
      <c r="J33" s="248">
        <f>IF(F33="",0,VLOOKUP(F33,'Tong hop'!$O$10:$P$396,2,0))</f>
        <v>14926.27986</v>
      </c>
      <c r="K33" s="249">
        <f t="shared" si="1"/>
        <v>522420</v>
      </c>
      <c r="L33" s="250">
        <f>IF($F33="","",VLOOKUP($F33,'Tong hop'!$B$10:$L$19999,10,0))</f>
        <v>263.7</v>
      </c>
      <c r="M33" s="251">
        <f>IF($F33="","",VLOOKUP($F33,'Tong hop'!$B$10:$L$19999,11,0))</f>
        <v>3936060</v>
      </c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</row>
    <row r="34" ht="63.0" customHeight="1">
      <c r="A34" s="240" t="s">
        <v>433</v>
      </c>
      <c r="B34" s="241">
        <v>40978.0</v>
      </c>
      <c r="C34" s="242" t="s">
        <v>434</v>
      </c>
      <c r="D34" s="242" t="s">
        <v>389</v>
      </c>
      <c r="E34" s="243" t="s">
        <v>435</v>
      </c>
      <c r="F34" s="244" t="s">
        <v>333</v>
      </c>
      <c r="G34" s="245" t="str">
        <f>IF($F34="","",VLOOKUP($F34,'Tong hop'!$B$10:$P$19999,2,0))</f>
        <v>Thép V các loại</v>
      </c>
      <c r="H34" s="246" t="str">
        <f>IF($F34="","",VLOOKUP($F34,'Tong hop'!$B$10:$P$19999,3,0))</f>
        <v>kg</v>
      </c>
      <c r="I34" s="247">
        <v>18.0</v>
      </c>
      <c r="J34" s="248">
        <f>IF(F34="",0,VLOOKUP(F34,'Tong hop'!$O$10:$P$396,2,0))</f>
        <v>75000</v>
      </c>
      <c r="K34" s="249">
        <f t="shared" si="1"/>
        <v>1350000</v>
      </c>
      <c r="L34" s="250">
        <f>IF($F34="","",VLOOKUP($F34,'Tong hop'!$B$10:$L$19999,10,0))</f>
        <v>4</v>
      </c>
      <c r="M34" s="251">
        <f>IF($F34="","",VLOOKUP($F34,'Tong hop'!$B$10:$L$19999,11,0))</f>
        <v>300000</v>
      </c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</row>
    <row r="35" ht="63.0" customHeight="1">
      <c r="A35" s="240" t="s">
        <v>433</v>
      </c>
      <c r="B35" s="241">
        <v>40978.0</v>
      </c>
      <c r="C35" s="242" t="s">
        <v>434</v>
      </c>
      <c r="D35" s="242" t="s">
        <v>389</v>
      </c>
      <c r="E35" s="243" t="s">
        <v>435</v>
      </c>
      <c r="F35" s="244" t="s">
        <v>319</v>
      </c>
      <c r="G35" s="245" t="str">
        <f>IF($F35="","",VLOOKUP($F35,'Tong hop'!$B$10:$P$19999,2,0))</f>
        <v>Vôi càng long</v>
      </c>
      <c r="H35" s="246" t="str">
        <f>IF($F35="","",VLOOKUP($F35,'Tong hop'!$B$10:$P$19999,3,0))</f>
        <v>thùng</v>
      </c>
      <c r="I35" s="247">
        <v>15.0</v>
      </c>
      <c r="J35" s="248">
        <f>IF(F35="",0,VLOOKUP(F35,'Tong hop'!$O$10:$P$396,2,0))</f>
        <v>75000</v>
      </c>
      <c r="K35" s="249">
        <f t="shared" si="1"/>
        <v>1125000</v>
      </c>
      <c r="L35" s="250">
        <f>IF($F35="","",VLOOKUP($F35,'Tong hop'!$B$10:$L$19999,10,0))</f>
        <v>4</v>
      </c>
      <c r="M35" s="251">
        <f>IF($F35="","",VLOOKUP($F35,'Tong hop'!$B$10:$L$19999,11,0))</f>
        <v>300000</v>
      </c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</row>
    <row r="36" ht="63.0" customHeight="1">
      <c r="A36" s="240" t="s">
        <v>433</v>
      </c>
      <c r="B36" s="241">
        <v>40978.0</v>
      </c>
      <c r="C36" s="242" t="s">
        <v>434</v>
      </c>
      <c r="D36" s="242" t="s">
        <v>389</v>
      </c>
      <c r="E36" s="243" t="s">
        <v>435</v>
      </c>
      <c r="F36" s="244" t="s">
        <v>329</v>
      </c>
      <c r="G36" s="245" t="str">
        <f>IF($F36="","",VLOOKUP($F36,'Tong hop'!$B$10:$P$19999,2,0))</f>
        <v>Xi măng PC 40</v>
      </c>
      <c r="H36" s="246" t="str">
        <f>IF($F36="","",VLOOKUP($F36,'Tong hop'!$B$10:$P$19999,3,0))</f>
        <v>kg</v>
      </c>
      <c r="I36" s="247">
        <v>75.0</v>
      </c>
      <c r="J36" s="248">
        <f>IF(F36="",0,VLOOKUP(F36,'Tong hop'!$O$10:$P$396,2,0))</f>
        <v>75000</v>
      </c>
      <c r="K36" s="249">
        <f t="shared" si="1"/>
        <v>5625000</v>
      </c>
      <c r="L36" s="250">
        <f>IF($F36="","",VLOOKUP($F36,'Tong hop'!$B$10:$L$19999,10,0))</f>
        <v>4</v>
      </c>
      <c r="M36" s="251">
        <f>IF($F36="","",VLOOKUP($F36,'Tong hop'!$B$10:$L$19999,11,0))</f>
        <v>300000</v>
      </c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</row>
    <row r="37" ht="63.0" customHeight="1">
      <c r="A37" s="240" t="s">
        <v>433</v>
      </c>
      <c r="B37" s="241">
        <v>40978.0</v>
      </c>
      <c r="C37" s="242" t="s">
        <v>434</v>
      </c>
      <c r="D37" s="242" t="s">
        <v>389</v>
      </c>
      <c r="E37" s="243" t="s">
        <v>435</v>
      </c>
      <c r="F37" s="256" t="s">
        <v>153</v>
      </c>
      <c r="G37" s="245" t="str">
        <f>IF($F37="","",VLOOKUP($F37,'Tong hop'!$B$10:$P$19999,2,0))</f>
        <v>Đinh đĩa</v>
      </c>
      <c r="H37" s="246" t="str">
        <f>IF($F37="","",VLOOKUP($F37,'Tong hop'!$B$10:$P$19999,3,0))</f>
        <v>kg</v>
      </c>
      <c r="I37" s="247">
        <v>0.1397727272727273</v>
      </c>
      <c r="J37" s="248">
        <f>IF(F37="",0,VLOOKUP(F37,'Tong hop'!$O$10:$P$396,2,0))</f>
        <v>75000</v>
      </c>
      <c r="K37" s="249">
        <f t="shared" si="1"/>
        <v>10483</v>
      </c>
      <c r="L37" s="250">
        <f>IF($F37="","",VLOOKUP($F37,'Tong hop'!$B$10:$L$19999,10,0))</f>
        <v>4</v>
      </c>
      <c r="M37" s="251">
        <f>IF($F37="","",VLOOKUP($F37,'Tong hop'!$B$10:$L$19999,11,0))</f>
        <v>300000</v>
      </c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</row>
    <row r="38" ht="63.0" customHeight="1">
      <c r="A38" s="240" t="s">
        <v>433</v>
      </c>
      <c r="B38" s="241">
        <v>40978.0</v>
      </c>
      <c r="C38" s="242" t="s">
        <v>434</v>
      </c>
      <c r="D38" s="242" t="s">
        <v>389</v>
      </c>
      <c r="E38" s="243" t="s">
        <v>435</v>
      </c>
      <c r="F38" s="244" t="s">
        <v>241</v>
      </c>
      <c r="G38" s="245" t="str">
        <f>IF($F38="","",VLOOKUP($F38,'Tong hop'!$B$10:$P$19999,2,0))</f>
        <v>Que hàn 421 2.5</v>
      </c>
      <c r="H38" s="246" t="str">
        <f>IF($F38="","",VLOOKUP($F38,'Tong hop'!$B$10:$P$19999,3,0))</f>
        <v>kg</v>
      </c>
      <c r="I38" s="247">
        <v>1.0</v>
      </c>
      <c r="J38" s="248">
        <f>IF(F38="",0,VLOOKUP(F38,'Tong hop'!$O$10:$P$396,2,0))</f>
        <v>20816.36816</v>
      </c>
      <c r="K38" s="249">
        <f t="shared" si="1"/>
        <v>20816</v>
      </c>
      <c r="L38" s="250">
        <f>IF($F38="","",VLOOKUP($F38,'Tong hop'!$B$10:$L$19999,10,0))</f>
        <v>804</v>
      </c>
      <c r="M38" s="251">
        <f>IF($F38="","",VLOOKUP($F38,'Tong hop'!$B$10:$L$19999,11,0))</f>
        <v>16736360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ht="63.0" customHeight="1">
      <c r="A39" s="240" t="s">
        <v>436</v>
      </c>
      <c r="B39" s="241">
        <v>40986.0</v>
      </c>
      <c r="C39" s="242" t="s">
        <v>437</v>
      </c>
      <c r="D39" s="242" t="s">
        <v>389</v>
      </c>
      <c r="E39" s="243" t="s">
        <v>438</v>
      </c>
      <c r="F39" s="244" t="s">
        <v>241</v>
      </c>
      <c r="G39" s="245" t="str">
        <f>IF($F39="","",VLOOKUP($F39,'Tong hop'!$B$10:$P$19999,2,0))</f>
        <v>Que hàn 421 2.5</v>
      </c>
      <c r="H39" s="246" t="str">
        <f>IF($F39="","",VLOOKUP($F39,'Tong hop'!$B$10:$P$19999,3,0))</f>
        <v>kg</v>
      </c>
      <c r="I39" s="247">
        <v>35.0</v>
      </c>
      <c r="J39" s="248">
        <f>IF(F39="",0,VLOOKUP(F39,'Tong hop'!$O$10:$P$396,2,0))</f>
        <v>20816.36816</v>
      </c>
      <c r="K39" s="249">
        <f t="shared" si="1"/>
        <v>728573</v>
      </c>
      <c r="L39" s="250">
        <f>IF($F39="","",VLOOKUP($F39,'Tong hop'!$B$10:$L$19999,10,0))</f>
        <v>804</v>
      </c>
      <c r="M39" s="251">
        <f>IF($F39="","",VLOOKUP($F39,'Tong hop'!$B$10:$L$19999,11,0))</f>
        <v>16736360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ht="63.0" customHeight="1">
      <c r="A40" s="240" t="s">
        <v>436</v>
      </c>
      <c r="B40" s="241">
        <v>40986.0</v>
      </c>
      <c r="C40" s="242" t="s">
        <v>437</v>
      </c>
      <c r="D40" s="242" t="s">
        <v>389</v>
      </c>
      <c r="E40" s="243" t="s">
        <v>438</v>
      </c>
      <c r="F40" s="244" t="s">
        <v>239</v>
      </c>
      <c r="G40" s="245" t="str">
        <f>IF($F40="","",VLOOKUP($F40,'Tong hop'!$B$10:$P$19999,2,0))</f>
        <v>Que hàn 421 3.2</v>
      </c>
      <c r="H40" s="246" t="str">
        <f>IF($F40="","",VLOOKUP($F40,'Tong hop'!$B$10:$P$19999,3,0))</f>
        <v>kg</v>
      </c>
      <c r="I40" s="247">
        <v>35.0</v>
      </c>
      <c r="J40" s="248">
        <f>IF(F40="",0,VLOOKUP(F40,'Tong hop'!$O$10:$P$396,2,0))</f>
        <v>19519.31084</v>
      </c>
      <c r="K40" s="249">
        <f t="shared" si="1"/>
        <v>683176</v>
      </c>
      <c r="L40" s="250">
        <f>IF($F40="","",VLOOKUP($F40,'Tong hop'!$B$10:$L$19999,10,0))</f>
        <v>904</v>
      </c>
      <c r="M40" s="251">
        <f>IF($F40="","",VLOOKUP($F40,'Tong hop'!$B$10:$L$19999,11,0))</f>
        <v>17645457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ht="63.0" customHeight="1">
      <c r="A41" s="240" t="s">
        <v>436</v>
      </c>
      <c r="B41" s="241">
        <v>40986.0</v>
      </c>
      <c r="C41" s="242" t="s">
        <v>437</v>
      </c>
      <c r="D41" s="242" t="s">
        <v>389</v>
      </c>
      <c r="E41" s="243" t="s">
        <v>438</v>
      </c>
      <c r="F41" s="244" t="s">
        <v>306</v>
      </c>
      <c r="G41" s="245" t="str">
        <f>IF($F41="","",VLOOKUP($F41,'Tong hop'!$B$10:$P$19999,2,0))</f>
        <v>Thuốc hàn</v>
      </c>
      <c r="H41" s="246" t="str">
        <f>IF($F41="","",VLOOKUP($F41,'Tong hop'!$B$10:$P$19999,3,0))</f>
        <v>kg</v>
      </c>
      <c r="I41" s="247">
        <v>4.0</v>
      </c>
      <c r="J41" s="248">
        <f>IF(F41="",0,VLOOKUP(F41,'Tong hop'!$O$10:$P$396,2,0))</f>
        <v>75000</v>
      </c>
      <c r="K41" s="249">
        <f t="shared" si="1"/>
        <v>300000</v>
      </c>
      <c r="L41" s="250">
        <f>IF($F41="","",VLOOKUP($F41,'Tong hop'!$B$10:$L$19999,10,0))</f>
        <v>4</v>
      </c>
      <c r="M41" s="251">
        <f>IF($F41="","",VLOOKUP($F41,'Tong hop'!$B$10:$L$19999,11,0))</f>
        <v>300000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ht="47.25" customHeight="1">
      <c r="A42" s="240" t="s">
        <v>439</v>
      </c>
      <c r="B42" s="241">
        <v>40988.0</v>
      </c>
      <c r="C42" s="242" t="s">
        <v>440</v>
      </c>
      <c r="D42" s="242" t="s">
        <v>389</v>
      </c>
      <c r="E42" s="243" t="s">
        <v>441</v>
      </c>
      <c r="F42" s="244" t="s">
        <v>343</v>
      </c>
      <c r="G42" s="245" t="str">
        <f>IF($F42="","",VLOOKUP($F42,'Tong hop'!$B$10:$P$19999,2,0))</f>
        <v>Thép D8, D10, D12</v>
      </c>
      <c r="H42" s="246" t="str">
        <f>IF($F42="","",VLOOKUP($F42,'Tong hop'!$B$10:$P$19999,3,0))</f>
        <v>kg</v>
      </c>
      <c r="I42" s="247">
        <v>7860.96258823529</v>
      </c>
      <c r="J42" s="248">
        <f>IF(F42="",0,VLOOKUP(F42,'Tong hop'!$O$10:$P$396,2,0))</f>
        <v>75000</v>
      </c>
      <c r="K42" s="249">
        <f t="shared" si="1"/>
        <v>589572194</v>
      </c>
      <c r="L42" s="250">
        <f>IF($F42="","",VLOOKUP($F42,'Tong hop'!$B$10:$L$19999,10,0))</f>
        <v>4</v>
      </c>
      <c r="M42" s="251">
        <f>IF($F42="","",VLOOKUP($F42,'Tong hop'!$B$10:$L$19999,11,0))</f>
        <v>300000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ht="15.75" customHeight="1">
      <c r="A43" s="240"/>
      <c r="B43" s="241"/>
      <c r="C43" s="242"/>
      <c r="D43" s="242" t="s">
        <v>389</v>
      </c>
      <c r="E43" s="243"/>
      <c r="F43" s="244"/>
      <c r="G43" s="245" t="str">
        <f>IF($F43="","",VLOOKUP($F43,'Tong hop'!$B$10:$P$19999,2,0))</f>
        <v/>
      </c>
      <c r="H43" s="246" t="str">
        <f>IF($F43="","",VLOOKUP($F43,'Tong hop'!$B$10:$P$19999,3,0))</f>
        <v/>
      </c>
      <c r="I43" s="247"/>
      <c r="J43" s="248">
        <f>IF(F43="",0,VLOOKUP(F43,'Tong hop'!$O$10:$P$396,2,0))</f>
        <v>0</v>
      </c>
      <c r="K43" s="249">
        <f t="shared" si="1"/>
        <v>0</v>
      </c>
      <c r="L43" s="250" t="str">
        <f>IF($F43="","",VLOOKUP($F43,'Tong hop'!$B$10:$L$19999,10,0))</f>
        <v/>
      </c>
      <c r="M43" s="251" t="str">
        <f>IF($F43="","",VLOOKUP($F43,'Tong hop'!$B$10:$L$19999,11,0))</f>
        <v/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ht="15.75" customHeight="1">
      <c r="A44" s="240"/>
      <c r="B44" s="241"/>
      <c r="C44" s="242"/>
      <c r="D44" s="242" t="s">
        <v>389</v>
      </c>
      <c r="E44" s="243"/>
      <c r="F44" s="244"/>
      <c r="G44" s="245" t="str">
        <f>IF($F44="","",VLOOKUP($F44,'Tong hop'!$B$10:$P$19999,2,0))</f>
        <v/>
      </c>
      <c r="H44" s="246" t="str">
        <f>IF($F44="","",VLOOKUP($F44,'Tong hop'!$B$10:$P$19999,3,0))</f>
        <v/>
      </c>
      <c r="I44" s="247"/>
      <c r="J44" s="248">
        <f>IF(F44="",0,VLOOKUP(F44,'Tong hop'!$O$10:$P$396,2,0))</f>
        <v>0</v>
      </c>
      <c r="K44" s="249">
        <f t="shared" si="1"/>
        <v>0</v>
      </c>
      <c r="L44" s="250" t="str">
        <f>IF($F44="","",VLOOKUP($F44,'Tong hop'!$B$10:$L$19999,10,0))</f>
        <v/>
      </c>
      <c r="M44" s="251" t="str">
        <f>IF($F44="","",VLOOKUP($F44,'Tong hop'!$B$10:$L$19999,11,0))</f>
        <v/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ht="15.75" customHeight="1">
      <c r="A45" s="240"/>
      <c r="B45" s="241"/>
      <c r="C45" s="242"/>
      <c r="D45" s="242" t="s">
        <v>389</v>
      </c>
      <c r="E45" s="243"/>
      <c r="F45" s="244"/>
      <c r="G45" s="245" t="str">
        <f>IF($F45="","",VLOOKUP($F45,'Tong hop'!$B$10:$P$19999,2,0))</f>
        <v/>
      </c>
      <c r="H45" s="246" t="str">
        <f>IF($F45="","",VLOOKUP($F45,'Tong hop'!$B$10:$P$19999,3,0))</f>
        <v/>
      </c>
      <c r="I45" s="247"/>
      <c r="J45" s="248">
        <f>IF(F45="",0,VLOOKUP(F45,'Tong hop'!$O$10:$P$396,2,0))</f>
        <v>0</v>
      </c>
      <c r="K45" s="249">
        <f t="shared" si="1"/>
        <v>0</v>
      </c>
      <c r="L45" s="250" t="str">
        <f>IF($F45="","",VLOOKUP($F45,'Tong hop'!$B$10:$L$19999,10,0))</f>
        <v/>
      </c>
      <c r="M45" s="251" t="str">
        <f>IF($F45="","",VLOOKUP($F45,'Tong hop'!$B$10:$L$19999,11,0))</f>
        <v/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ht="15.75" customHeight="1">
      <c r="A46" s="240"/>
      <c r="B46" s="241"/>
      <c r="C46" s="242"/>
      <c r="D46" s="242" t="s">
        <v>389</v>
      </c>
      <c r="E46" s="243"/>
      <c r="F46" s="244"/>
      <c r="G46" s="245" t="str">
        <f>IF($F46="","",VLOOKUP($F46,'Tong hop'!$B$10:$P$19999,2,0))</f>
        <v/>
      </c>
      <c r="H46" s="246" t="str">
        <f>IF($F46="","",VLOOKUP($F46,'Tong hop'!$B$10:$P$19999,3,0))</f>
        <v/>
      </c>
      <c r="I46" s="247"/>
      <c r="J46" s="248">
        <f>IF(F46="",0,VLOOKUP(F46,'Tong hop'!$O$10:$P$396,2,0))</f>
        <v>0</v>
      </c>
      <c r="K46" s="249">
        <f t="shared" si="1"/>
        <v>0</v>
      </c>
      <c r="L46" s="250" t="str">
        <f>IF($F46="","",VLOOKUP($F46,'Tong hop'!$B$10:$L$19999,10,0))</f>
        <v/>
      </c>
      <c r="M46" s="251" t="str">
        <f>IF($F46="","",VLOOKUP($F46,'Tong hop'!$B$10:$L$19999,11,0))</f>
        <v/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ht="15.75" customHeight="1">
      <c r="A47" s="240"/>
      <c r="B47" s="241"/>
      <c r="C47" s="242"/>
      <c r="D47" s="242" t="s">
        <v>389</v>
      </c>
      <c r="E47" s="243"/>
      <c r="F47" s="244"/>
      <c r="G47" s="245" t="str">
        <f>IF($F47="","",VLOOKUP($F47,'Tong hop'!$B$10:$P$19999,2,0))</f>
        <v/>
      </c>
      <c r="H47" s="246" t="str">
        <f>IF($F47="","",VLOOKUP($F47,'Tong hop'!$B$10:$P$19999,3,0))</f>
        <v/>
      </c>
      <c r="I47" s="247"/>
      <c r="J47" s="248">
        <f>IF(F47="",0,VLOOKUP(F47,'Tong hop'!$O$10:$P$396,2,0))</f>
        <v>0</v>
      </c>
      <c r="K47" s="249">
        <f t="shared" si="1"/>
        <v>0</v>
      </c>
      <c r="L47" s="250" t="str">
        <f>IF($F47="","",VLOOKUP($F47,'Tong hop'!$B$10:$L$19999,10,0))</f>
        <v/>
      </c>
      <c r="M47" s="251" t="str">
        <f>IF($F47="","",VLOOKUP($F47,'Tong hop'!$B$10:$L$19999,11,0))</f>
        <v/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ht="15.75" customHeight="1">
      <c r="A48" s="240"/>
      <c r="B48" s="241"/>
      <c r="C48" s="242"/>
      <c r="D48" s="242" t="s">
        <v>389</v>
      </c>
      <c r="E48" s="243"/>
      <c r="F48" s="244"/>
      <c r="G48" s="245" t="str">
        <f>IF($F48="","",VLOOKUP($F48,'Tong hop'!$B$10:$P$19999,2,0))</f>
        <v/>
      </c>
      <c r="H48" s="246" t="str">
        <f>IF($F48="","",VLOOKUP($F48,'Tong hop'!$B$10:$P$19999,3,0))</f>
        <v/>
      </c>
      <c r="I48" s="247"/>
      <c r="J48" s="248">
        <f>IF(F48="",0,VLOOKUP(F48,'Tong hop'!$O$10:$P$396,2,0))</f>
        <v>0</v>
      </c>
      <c r="K48" s="249">
        <f t="shared" si="1"/>
        <v>0</v>
      </c>
      <c r="L48" s="250" t="str">
        <f>IF($F48="","",VLOOKUP($F48,'Tong hop'!$B$10:$L$19999,10,0))</f>
        <v/>
      </c>
      <c r="M48" s="251" t="str">
        <f>IF($F48="","",VLOOKUP($F48,'Tong hop'!$B$10:$L$19999,11,0))</f>
        <v/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ht="15.75" customHeight="1">
      <c r="A49" s="240"/>
      <c r="B49" s="241"/>
      <c r="C49" s="242"/>
      <c r="D49" s="242" t="s">
        <v>389</v>
      </c>
      <c r="E49" s="243"/>
      <c r="F49" s="244"/>
      <c r="G49" s="245" t="str">
        <f>IF($F49="","",VLOOKUP($F49,'Tong hop'!$B$10:$P$19999,2,0))</f>
        <v/>
      </c>
      <c r="H49" s="246" t="str">
        <f>IF($F49="","",VLOOKUP($F49,'Tong hop'!$B$10:$P$19999,3,0))</f>
        <v/>
      </c>
      <c r="I49" s="247"/>
      <c r="J49" s="248">
        <f>IF(F49="",0,VLOOKUP(F49,'Tong hop'!$O$10:$P$396,2,0))</f>
        <v>0</v>
      </c>
      <c r="K49" s="249">
        <f t="shared" si="1"/>
        <v>0</v>
      </c>
      <c r="L49" s="250" t="str">
        <f>IF($F49="","",VLOOKUP($F49,'Tong hop'!$B$10:$L$19999,10,0))</f>
        <v/>
      </c>
      <c r="M49" s="251" t="str">
        <f>IF($F49="","",VLOOKUP($F49,'Tong hop'!$B$10:$L$19999,11,0))</f>
        <v/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ht="15.75" customHeight="1">
      <c r="A50" s="240"/>
      <c r="B50" s="241"/>
      <c r="C50" s="242"/>
      <c r="D50" s="242" t="s">
        <v>389</v>
      </c>
      <c r="E50" s="243"/>
      <c r="F50" s="244"/>
      <c r="G50" s="245" t="str">
        <f>IF($F50="","",VLOOKUP($F50,'Tong hop'!$B$10:$P$19999,2,0))</f>
        <v/>
      </c>
      <c r="H50" s="246" t="str">
        <f>IF($F50="","",VLOOKUP($F50,'Tong hop'!$B$10:$P$19999,3,0))</f>
        <v/>
      </c>
      <c r="I50" s="247"/>
      <c r="J50" s="248">
        <f>IF(F50="",0,VLOOKUP(F50,'Tong hop'!$O$10:$P$396,2,0))</f>
        <v>0</v>
      </c>
      <c r="K50" s="249">
        <f t="shared" si="1"/>
        <v>0</v>
      </c>
      <c r="L50" s="250" t="str">
        <f>IF($F50="","",VLOOKUP($F50,'Tong hop'!$B$10:$L$19999,10,0))</f>
        <v/>
      </c>
      <c r="M50" s="251" t="str">
        <f>IF($F50="","",VLOOKUP($F50,'Tong hop'!$B$10:$L$19999,11,0))</f>
        <v/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ht="15.75" customHeight="1">
      <c r="A51" s="240"/>
      <c r="B51" s="241"/>
      <c r="C51" s="242"/>
      <c r="D51" s="242" t="s">
        <v>389</v>
      </c>
      <c r="E51" s="243"/>
      <c r="F51" s="244"/>
      <c r="G51" s="245" t="str">
        <f>IF($F51="","",VLOOKUP($F51,'Tong hop'!$B$10:$P$19999,2,0))</f>
        <v/>
      </c>
      <c r="H51" s="246" t="str">
        <f>IF($F51="","",VLOOKUP($F51,'Tong hop'!$B$10:$P$19999,3,0))</f>
        <v/>
      </c>
      <c r="I51" s="247"/>
      <c r="J51" s="248">
        <f>IF(F51="",0,VLOOKUP(F51,'Tong hop'!$O$10:$P$396,2,0))</f>
        <v>0</v>
      </c>
      <c r="K51" s="249">
        <f t="shared" si="1"/>
        <v>0</v>
      </c>
      <c r="L51" s="250" t="str">
        <f>IF($F51="","",VLOOKUP($F51,'Tong hop'!$B$10:$L$19999,10,0))</f>
        <v/>
      </c>
      <c r="M51" s="251" t="str">
        <f>IF($F51="","",VLOOKUP($F51,'Tong hop'!$B$10:$L$19999,11,0))</f>
        <v/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ht="15.75" customHeight="1">
      <c r="A52" s="240"/>
      <c r="B52" s="241"/>
      <c r="C52" s="242"/>
      <c r="D52" s="242" t="s">
        <v>389</v>
      </c>
      <c r="E52" s="243"/>
      <c r="F52" s="244"/>
      <c r="G52" s="245" t="str">
        <f>IF($F52="","",VLOOKUP($F52,'Tong hop'!$B$10:$P$19999,2,0))</f>
        <v/>
      </c>
      <c r="H52" s="246" t="str">
        <f>IF($F52="","",VLOOKUP($F52,'Tong hop'!$B$10:$P$19999,3,0))</f>
        <v/>
      </c>
      <c r="I52" s="247"/>
      <c r="J52" s="248">
        <f>IF(F52="",0,VLOOKUP(F52,'Tong hop'!$O$10:$P$396,2,0))</f>
        <v>0</v>
      </c>
      <c r="K52" s="249">
        <f t="shared" si="1"/>
        <v>0</v>
      </c>
      <c r="L52" s="250" t="str">
        <f>IF($F52="","",VLOOKUP($F52,'Tong hop'!$B$10:$L$19999,10,0))</f>
        <v/>
      </c>
      <c r="M52" s="251" t="str">
        <f>IF($F52="","",VLOOKUP($F52,'Tong hop'!$B$10:$L$19999,11,0))</f>
        <v/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ht="15.75" customHeight="1">
      <c r="A53" s="240"/>
      <c r="B53" s="241"/>
      <c r="C53" s="242"/>
      <c r="D53" s="242" t="s">
        <v>389</v>
      </c>
      <c r="E53" s="243"/>
      <c r="F53" s="244"/>
      <c r="G53" s="245" t="str">
        <f>IF($F53="","",VLOOKUP($F53,'Tong hop'!$B$10:$P$19999,2,0))</f>
        <v/>
      </c>
      <c r="H53" s="246" t="str">
        <f>IF($F53="","",VLOOKUP($F53,'Tong hop'!$B$10:$P$19999,3,0))</f>
        <v/>
      </c>
      <c r="I53" s="247"/>
      <c r="J53" s="248">
        <f>IF(F53="",0,VLOOKUP(F53,'Tong hop'!$O$10:$P$396,2,0))</f>
        <v>0</v>
      </c>
      <c r="K53" s="249">
        <f t="shared" si="1"/>
        <v>0</v>
      </c>
      <c r="L53" s="250" t="str">
        <f>IF($F53="","",VLOOKUP($F53,'Tong hop'!$B$10:$L$19999,10,0))</f>
        <v/>
      </c>
      <c r="M53" s="251" t="str">
        <f>IF($F53="","",VLOOKUP($F53,'Tong hop'!$B$10:$L$19999,11,0))</f>
        <v/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ht="15.75" customHeight="1">
      <c r="A54" s="240"/>
      <c r="B54" s="241"/>
      <c r="C54" s="242"/>
      <c r="D54" s="242" t="s">
        <v>389</v>
      </c>
      <c r="E54" s="243"/>
      <c r="F54" s="244"/>
      <c r="G54" s="245" t="str">
        <f>IF($F54="","",VLOOKUP($F54,'Tong hop'!$B$10:$P$19999,2,0))</f>
        <v/>
      </c>
      <c r="H54" s="246" t="str">
        <f>IF($F54="","",VLOOKUP($F54,'Tong hop'!$B$10:$P$19999,3,0))</f>
        <v/>
      </c>
      <c r="I54" s="247"/>
      <c r="J54" s="248">
        <f>IF(F54="",0,VLOOKUP(F54,'Tong hop'!$O$10:$P$396,2,0))</f>
        <v>0</v>
      </c>
      <c r="K54" s="249">
        <f t="shared" si="1"/>
        <v>0</v>
      </c>
      <c r="L54" s="250" t="str">
        <f>IF($F54="","",VLOOKUP($F54,'Tong hop'!$B$10:$L$19999,10,0))</f>
        <v/>
      </c>
      <c r="M54" s="251" t="str">
        <f>IF($F54="","",VLOOKUP($F54,'Tong hop'!$B$10:$L$19999,11,0))</f>
        <v/>
      </c>
      <c r="N54" s="11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</row>
    <row r="55" ht="15.75" customHeight="1">
      <c r="A55" s="240"/>
      <c r="B55" s="241"/>
      <c r="C55" s="242"/>
      <c r="D55" s="242" t="s">
        <v>389</v>
      </c>
      <c r="E55" s="243"/>
      <c r="F55" s="244"/>
      <c r="G55" s="245" t="str">
        <f>IF($F55="","",VLOOKUP($F55,'Tong hop'!$B$10:$P$19999,2,0))</f>
        <v/>
      </c>
      <c r="H55" s="246" t="str">
        <f>IF($F55="","",VLOOKUP($F55,'Tong hop'!$B$10:$P$19999,3,0))</f>
        <v/>
      </c>
      <c r="I55" s="247"/>
      <c r="J55" s="248">
        <f>IF(F55="",0,VLOOKUP(F55,'Tong hop'!$O$10:$P$396,2,0))</f>
        <v>0</v>
      </c>
      <c r="K55" s="249">
        <f t="shared" si="1"/>
        <v>0</v>
      </c>
      <c r="L55" s="250" t="str">
        <f>IF($F55="","",VLOOKUP($F55,'Tong hop'!$B$10:$L$19999,10,0))</f>
        <v/>
      </c>
      <c r="M55" s="251" t="str">
        <f>IF($F55="","",VLOOKUP($F55,'Tong hop'!$B$10:$L$19999,11,0))</f>
        <v/>
      </c>
      <c r="N55" s="11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</row>
    <row r="56" ht="15.75" customHeight="1">
      <c r="A56" s="240"/>
      <c r="B56" s="241"/>
      <c r="C56" s="242"/>
      <c r="D56" s="242" t="s">
        <v>389</v>
      </c>
      <c r="E56" s="243"/>
      <c r="F56" s="244"/>
      <c r="G56" s="245" t="str">
        <f>IF($F56="","",VLOOKUP($F56,'Tong hop'!$B$10:$P$19999,2,0))</f>
        <v/>
      </c>
      <c r="H56" s="246" t="str">
        <f>IF($F56="","",VLOOKUP($F56,'Tong hop'!$B$10:$P$19999,3,0))</f>
        <v/>
      </c>
      <c r="I56" s="247"/>
      <c r="J56" s="248">
        <f>IF(F56="",0,VLOOKUP(F56,'Tong hop'!$O$10:$P$396,2,0))</f>
        <v>0</v>
      </c>
      <c r="K56" s="249">
        <f t="shared" si="1"/>
        <v>0</v>
      </c>
      <c r="L56" s="250" t="str">
        <f>IF($F56="","",VLOOKUP($F56,'Tong hop'!$B$10:$L$19999,10,0))</f>
        <v/>
      </c>
      <c r="M56" s="251" t="str">
        <f>IF($F56="","",VLOOKUP($F56,'Tong hop'!$B$10:$L$19999,11,0))</f>
        <v/>
      </c>
      <c r="N56" s="11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</row>
    <row r="57" ht="15.75" customHeight="1">
      <c r="A57" s="240"/>
      <c r="B57" s="241"/>
      <c r="C57" s="242"/>
      <c r="D57" s="242" t="s">
        <v>389</v>
      </c>
      <c r="E57" s="243"/>
      <c r="F57" s="244"/>
      <c r="G57" s="245" t="str">
        <f>IF($F57="","",VLOOKUP($F57,'Tong hop'!$B$10:$P$19999,2,0))</f>
        <v/>
      </c>
      <c r="H57" s="246" t="str">
        <f>IF($F57="","",VLOOKUP($F57,'Tong hop'!$B$10:$P$19999,3,0))</f>
        <v/>
      </c>
      <c r="I57" s="247"/>
      <c r="J57" s="248">
        <f>IF(F57="",0,VLOOKUP(F57,'Tong hop'!$O$10:$P$396,2,0))</f>
        <v>0</v>
      </c>
      <c r="K57" s="249">
        <f t="shared" si="1"/>
        <v>0</v>
      </c>
      <c r="L57" s="250" t="str">
        <f>IF($F57="","",VLOOKUP($F57,'Tong hop'!$B$10:$L$19999,10,0))</f>
        <v/>
      </c>
      <c r="M57" s="251" t="str">
        <f>IF($F57="","",VLOOKUP($F57,'Tong hop'!$B$10:$L$19999,11,0))</f>
        <v/>
      </c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</row>
    <row r="58" ht="15.75" customHeight="1">
      <c r="A58" s="240"/>
      <c r="B58" s="241"/>
      <c r="C58" s="242"/>
      <c r="D58" s="242" t="s">
        <v>389</v>
      </c>
      <c r="E58" s="243"/>
      <c r="F58" s="244"/>
      <c r="G58" s="245" t="str">
        <f>IF($F58="","",VLOOKUP($F58,'Tong hop'!$B$10:$P$19999,2,0))</f>
        <v/>
      </c>
      <c r="H58" s="246" t="str">
        <f>IF($F58="","",VLOOKUP($F58,'Tong hop'!$B$10:$P$19999,3,0))</f>
        <v/>
      </c>
      <c r="I58" s="247"/>
      <c r="J58" s="248">
        <f>IF(F58="",0,VLOOKUP(F58,'Tong hop'!$O$10:$P$396,2,0))</f>
        <v>0</v>
      </c>
      <c r="K58" s="249">
        <f t="shared" si="1"/>
        <v>0</v>
      </c>
      <c r="L58" s="250" t="str">
        <f>IF($F58="","",VLOOKUP($F58,'Tong hop'!$B$10:$L$19999,10,0))</f>
        <v/>
      </c>
      <c r="M58" s="251" t="str">
        <f>IF($F58="","",VLOOKUP($F58,'Tong hop'!$B$10:$L$19999,11,0))</f>
        <v/>
      </c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52"/>
      <c r="Z58" s="252"/>
      <c r="AA58" s="252"/>
      <c r="AB58" s="252"/>
      <c r="AC58" s="252"/>
      <c r="AD58" s="252"/>
      <c r="AE58" s="252"/>
      <c r="AF58" s="252"/>
      <c r="AG58" s="252"/>
    </row>
    <row r="59" ht="15.75" customHeight="1">
      <c r="A59" s="240"/>
      <c r="B59" s="241"/>
      <c r="C59" s="242"/>
      <c r="D59" s="242" t="s">
        <v>389</v>
      </c>
      <c r="E59" s="243"/>
      <c r="F59" s="244"/>
      <c r="G59" s="245" t="str">
        <f>IF($F59="","",VLOOKUP($F59,'Tong hop'!$B$10:$P$19999,2,0))</f>
        <v/>
      </c>
      <c r="H59" s="246" t="str">
        <f>IF($F59="","",VLOOKUP($F59,'Tong hop'!$B$10:$P$19999,3,0))</f>
        <v/>
      </c>
      <c r="I59" s="247"/>
      <c r="J59" s="248">
        <f>IF(F59="",0,VLOOKUP(F59,'Tong hop'!$O$10:$P$396,2,0))</f>
        <v>0</v>
      </c>
      <c r="K59" s="249">
        <f t="shared" si="1"/>
        <v>0</v>
      </c>
      <c r="L59" s="250" t="str">
        <f>IF($F59="","",VLOOKUP($F59,'Tong hop'!$B$10:$L$19999,10,0))</f>
        <v/>
      </c>
      <c r="M59" s="251" t="str">
        <f>IF($F59="","",VLOOKUP($F59,'Tong hop'!$B$10:$L$19999,11,0))</f>
        <v/>
      </c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2"/>
      <c r="AB59" s="252"/>
      <c r="AC59" s="252"/>
      <c r="AD59" s="252"/>
      <c r="AE59" s="252"/>
      <c r="AF59" s="252"/>
      <c r="AG59" s="252"/>
    </row>
    <row r="60" ht="15.75" customHeight="1">
      <c r="A60" s="240"/>
      <c r="B60" s="241"/>
      <c r="C60" s="242"/>
      <c r="D60" s="242" t="s">
        <v>389</v>
      </c>
      <c r="E60" s="243"/>
      <c r="F60" s="244"/>
      <c r="G60" s="245" t="str">
        <f>IF($F60="","",VLOOKUP($F60,'Tong hop'!$B$10:$P$19999,2,0))</f>
        <v/>
      </c>
      <c r="H60" s="246" t="str">
        <f>IF($F60="","",VLOOKUP($F60,'Tong hop'!$B$10:$P$19999,3,0))</f>
        <v/>
      </c>
      <c r="I60" s="247"/>
      <c r="J60" s="248">
        <f>IF(F60="",0,VLOOKUP(F60,'Tong hop'!$O$10:$P$396,2,0))</f>
        <v>0</v>
      </c>
      <c r="K60" s="249">
        <f t="shared" si="1"/>
        <v>0</v>
      </c>
      <c r="L60" s="250" t="str">
        <f>IF($F60="","",VLOOKUP($F60,'Tong hop'!$B$10:$L$19999,10,0))</f>
        <v/>
      </c>
      <c r="M60" s="251" t="str">
        <f>IF($F60="","",VLOOKUP($F60,'Tong hop'!$B$10:$L$19999,11,0))</f>
        <v/>
      </c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</row>
    <row r="61" ht="15.75" customHeight="1">
      <c r="A61" s="240"/>
      <c r="B61" s="241"/>
      <c r="C61" s="242"/>
      <c r="D61" s="242" t="s">
        <v>389</v>
      </c>
      <c r="E61" s="243"/>
      <c r="F61" s="244"/>
      <c r="G61" s="245" t="str">
        <f>IF($F61="","",VLOOKUP($F61,'Tong hop'!$B$10:$P$19999,2,0))</f>
        <v/>
      </c>
      <c r="H61" s="246" t="str">
        <f>IF($F61="","",VLOOKUP($F61,'Tong hop'!$B$10:$P$19999,3,0))</f>
        <v/>
      </c>
      <c r="I61" s="247"/>
      <c r="J61" s="248">
        <f>IF(F61="",0,VLOOKUP(F61,'Tong hop'!$O$10:$P$396,2,0))</f>
        <v>0</v>
      </c>
      <c r="K61" s="249">
        <f t="shared" si="1"/>
        <v>0</v>
      </c>
      <c r="L61" s="250" t="str">
        <f>IF($F61="","",VLOOKUP($F61,'Tong hop'!$B$10:$L$19999,10,0))</f>
        <v/>
      </c>
      <c r="M61" s="251" t="str">
        <f>IF($F61="","",VLOOKUP($F61,'Tong hop'!$B$10:$L$19999,11,0))</f>
        <v/>
      </c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2"/>
    </row>
    <row r="62" ht="15.75" customHeight="1">
      <c r="A62" s="240"/>
      <c r="B62" s="241"/>
      <c r="C62" s="242"/>
      <c r="D62" s="242" t="s">
        <v>389</v>
      </c>
      <c r="E62" s="243"/>
      <c r="F62" s="244"/>
      <c r="G62" s="245" t="str">
        <f>IF($F62="","",VLOOKUP($F62,'Tong hop'!$B$10:$P$19999,2,0))</f>
        <v/>
      </c>
      <c r="H62" s="246" t="str">
        <f>IF($F62="","",VLOOKUP($F62,'Tong hop'!$B$10:$P$19999,3,0))</f>
        <v/>
      </c>
      <c r="I62" s="247"/>
      <c r="J62" s="248">
        <f>IF(F62="",0,VLOOKUP(F62,'Tong hop'!$O$10:$P$396,2,0))</f>
        <v>0</v>
      </c>
      <c r="K62" s="249">
        <f t="shared" si="1"/>
        <v>0</v>
      </c>
      <c r="L62" s="250" t="str">
        <f>IF($F62="","",VLOOKUP($F62,'Tong hop'!$B$10:$L$19999,10,0))</f>
        <v/>
      </c>
      <c r="M62" s="251" t="str">
        <f>IF($F62="","",VLOOKUP($F62,'Tong hop'!$B$10:$L$19999,11,0))</f>
        <v/>
      </c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52"/>
      <c r="AG62" s="252"/>
    </row>
    <row r="63" ht="15.75" customHeight="1">
      <c r="A63" s="240"/>
      <c r="B63" s="241"/>
      <c r="C63" s="242"/>
      <c r="D63" s="242" t="s">
        <v>389</v>
      </c>
      <c r="E63" s="243"/>
      <c r="F63" s="244"/>
      <c r="G63" s="245" t="str">
        <f>IF($F63="","",VLOOKUP($F63,'Tong hop'!$B$10:$P$19999,2,0))</f>
        <v/>
      </c>
      <c r="H63" s="246" t="str">
        <f>IF($F63="","",VLOOKUP($F63,'Tong hop'!$B$10:$P$19999,3,0))</f>
        <v/>
      </c>
      <c r="I63" s="247"/>
      <c r="J63" s="248">
        <f>IF(F63="",0,VLOOKUP(F63,'Tong hop'!$O$10:$P$396,2,0))</f>
        <v>0</v>
      </c>
      <c r="K63" s="249">
        <f t="shared" si="1"/>
        <v>0</v>
      </c>
      <c r="L63" s="250" t="str">
        <f>IF($F63="","",VLOOKUP($F63,'Tong hop'!$B$10:$L$19999,10,0))</f>
        <v/>
      </c>
      <c r="M63" s="251" t="str">
        <f>IF($F63="","",VLOOKUP($F63,'Tong hop'!$B$10:$L$19999,11,0))</f>
        <v/>
      </c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52"/>
      <c r="AG63" s="252"/>
    </row>
    <row r="64" ht="15.75" customHeight="1">
      <c r="A64" s="240"/>
      <c r="B64" s="241"/>
      <c r="C64" s="242"/>
      <c r="D64" s="242" t="s">
        <v>389</v>
      </c>
      <c r="E64" s="243"/>
      <c r="F64" s="244"/>
      <c r="G64" s="245" t="str">
        <f>IF($F64="","",VLOOKUP($F64,'Tong hop'!$B$10:$P$19999,2,0))</f>
        <v/>
      </c>
      <c r="H64" s="246" t="str">
        <f>IF($F64="","",VLOOKUP($F64,'Tong hop'!$B$10:$P$19999,3,0))</f>
        <v/>
      </c>
      <c r="I64" s="247"/>
      <c r="J64" s="248">
        <f>IF(F64="",0,VLOOKUP(F64,'Tong hop'!$O$10:$P$396,2,0))</f>
        <v>0</v>
      </c>
      <c r="K64" s="249">
        <f t="shared" si="1"/>
        <v>0</v>
      </c>
      <c r="L64" s="250" t="str">
        <f>IF($F64="","",VLOOKUP($F64,'Tong hop'!$B$10:$L$19999,10,0))</f>
        <v/>
      </c>
      <c r="M64" s="251" t="str">
        <f>IF($F64="","",VLOOKUP($F64,'Tong hop'!$B$10:$L$19999,11,0))</f>
        <v/>
      </c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52"/>
      <c r="AG64" s="252"/>
    </row>
    <row r="65" ht="15.75" customHeight="1">
      <c r="A65" s="240"/>
      <c r="B65" s="241"/>
      <c r="C65" s="242"/>
      <c r="D65" s="242" t="s">
        <v>389</v>
      </c>
      <c r="E65" s="243"/>
      <c r="F65" s="244"/>
      <c r="G65" s="245" t="str">
        <f>IF($F65="","",VLOOKUP($F65,'Tong hop'!$B$10:$P$19999,2,0))</f>
        <v/>
      </c>
      <c r="H65" s="246" t="str">
        <f>IF($F65="","",VLOOKUP($F65,'Tong hop'!$B$10:$P$19999,3,0))</f>
        <v/>
      </c>
      <c r="I65" s="247"/>
      <c r="J65" s="248">
        <f>IF(F65="",0,VLOOKUP(F65,'Tong hop'!$O$10:$P$396,2,0))</f>
        <v>0</v>
      </c>
      <c r="K65" s="249">
        <f t="shared" si="1"/>
        <v>0</v>
      </c>
      <c r="L65" s="250" t="str">
        <f>IF($F65="","",VLOOKUP($F65,'Tong hop'!$B$10:$L$19999,10,0))</f>
        <v/>
      </c>
      <c r="M65" s="251" t="str">
        <f>IF($F65="","",VLOOKUP($F65,'Tong hop'!$B$10:$L$19999,11,0))</f>
        <v/>
      </c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</row>
    <row r="66" ht="15.75" customHeight="1">
      <c r="A66" s="240"/>
      <c r="B66" s="241"/>
      <c r="C66" s="242"/>
      <c r="D66" s="242" t="s">
        <v>389</v>
      </c>
      <c r="E66" s="243"/>
      <c r="F66" s="244"/>
      <c r="G66" s="245" t="str">
        <f>IF($F66="","",VLOOKUP($F66,'Tong hop'!$B$10:$P$19999,2,0))</f>
        <v/>
      </c>
      <c r="H66" s="246" t="str">
        <f>IF($F66="","",VLOOKUP($F66,'Tong hop'!$B$10:$P$19999,3,0))</f>
        <v/>
      </c>
      <c r="I66" s="247"/>
      <c r="J66" s="248">
        <f>IF(F66="",0,VLOOKUP(F66,'Tong hop'!$O$10:$P$396,2,0))</f>
        <v>0</v>
      </c>
      <c r="K66" s="249">
        <f t="shared" si="1"/>
        <v>0</v>
      </c>
      <c r="L66" s="250" t="str">
        <f>IF($F66="","",VLOOKUP($F66,'Tong hop'!$B$10:$L$19999,10,0))</f>
        <v/>
      </c>
      <c r="M66" s="251" t="str">
        <f>IF($F66="","",VLOOKUP($F66,'Tong hop'!$B$10:$L$19999,11,0))</f>
        <v/>
      </c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ht="15.75" customHeight="1">
      <c r="A67" s="240"/>
      <c r="B67" s="241"/>
      <c r="C67" s="242"/>
      <c r="D67" s="242" t="s">
        <v>389</v>
      </c>
      <c r="E67" s="243"/>
      <c r="F67" s="244"/>
      <c r="G67" s="245" t="str">
        <f>IF($F67="","",VLOOKUP($F67,'Tong hop'!$B$10:$P$19999,2,0))</f>
        <v/>
      </c>
      <c r="H67" s="246" t="str">
        <f>IF($F67="","",VLOOKUP($F67,'Tong hop'!$B$10:$P$19999,3,0))</f>
        <v/>
      </c>
      <c r="I67" s="247"/>
      <c r="J67" s="248">
        <f>IF(F67="",0,VLOOKUP(F67,'Tong hop'!$O$10:$P$396,2,0))</f>
        <v>0</v>
      </c>
      <c r="K67" s="249">
        <f t="shared" si="1"/>
        <v>0</v>
      </c>
      <c r="L67" s="250" t="str">
        <f>IF($F67="","",VLOOKUP($F67,'Tong hop'!$B$10:$L$19999,10,0))</f>
        <v/>
      </c>
      <c r="M67" s="251" t="str">
        <f>IF($F67="","",VLOOKUP($F67,'Tong hop'!$B$10:$L$19999,11,0))</f>
        <v/>
      </c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ht="15.75" customHeight="1">
      <c r="A68" s="240"/>
      <c r="B68" s="241"/>
      <c r="C68" s="242"/>
      <c r="D68" s="242" t="s">
        <v>389</v>
      </c>
      <c r="E68" s="243"/>
      <c r="F68" s="244"/>
      <c r="G68" s="245" t="str">
        <f>IF($F68="","",VLOOKUP($F68,'Tong hop'!$B$10:$P$19999,2,0))</f>
        <v/>
      </c>
      <c r="H68" s="246" t="str">
        <f>IF($F68="","",VLOOKUP($F68,'Tong hop'!$B$10:$P$19999,3,0))</f>
        <v/>
      </c>
      <c r="I68" s="247"/>
      <c r="J68" s="248">
        <f>IF(F68="",0,VLOOKUP(F68,'Tong hop'!$O$10:$P$396,2,0))</f>
        <v>0</v>
      </c>
      <c r="K68" s="249">
        <f t="shared" si="1"/>
        <v>0</v>
      </c>
      <c r="L68" s="250" t="str">
        <f>IF($F68="","",VLOOKUP($F68,'Tong hop'!$B$10:$L$19999,10,0))</f>
        <v/>
      </c>
      <c r="M68" s="251" t="str">
        <f>IF($F68="","",VLOOKUP($F68,'Tong hop'!$B$10:$L$19999,11,0))</f>
        <v/>
      </c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ht="15.75" customHeight="1">
      <c r="A69" s="240"/>
      <c r="B69" s="241"/>
      <c r="C69" s="242"/>
      <c r="D69" s="242" t="s">
        <v>389</v>
      </c>
      <c r="E69" s="243"/>
      <c r="F69" s="244"/>
      <c r="G69" s="245" t="str">
        <f>IF($F69="","",VLOOKUP($F69,'Tong hop'!$B$10:$P$19999,2,0))</f>
        <v/>
      </c>
      <c r="H69" s="246" t="str">
        <f>IF($F69="","",VLOOKUP($F69,'Tong hop'!$B$10:$P$19999,3,0))</f>
        <v/>
      </c>
      <c r="I69" s="247"/>
      <c r="J69" s="248">
        <f>IF(F69="",0,VLOOKUP(F69,'Tong hop'!$O$10:$P$396,2,0))</f>
        <v>0</v>
      </c>
      <c r="K69" s="249">
        <f t="shared" si="1"/>
        <v>0</v>
      </c>
      <c r="L69" s="250" t="str">
        <f>IF($F69="","",VLOOKUP($F69,'Tong hop'!$B$10:$L$19999,10,0))</f>
        <v/>
      </c>
      <c r="M69" s="251" t="str">
        <f>IF($F69="","",VLOOKUP($F69,'Tong hop'!$B$10:$L$19999,11,0))</f>
        <v/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ht="15.75" customHeight="1">
      <c r="A70" s="240"/>
      <c r="B70" s="241"/>
      <c r="C70" s="242"/>
      <c r="D70" s="242" t="s">
        <v>389</v>
      </c>
      <c r="E70" s="243"/>
      <c r="F70" s="244"/>
      <c r="G70" s="245" t="str">
        <f>IF($F70="","",VLOOKUP($F70,'Tong hop'!$B$10:$P$19999,2,0))</f>
        <v/>
      </c>
      <c r="H70" s="246" t="str">
        <f>IF($F70="","",VLOOKUP($F70,'Tong hop'!$B$10:$P$19999,3,0))</f>
        <v/>
      </c>
      <c r="I70" s="247"/>
      <c r="J70" s="248">
        <f>IF(F70="",0,VLOOKUP(F70,'Tong hop'!$O$10:$P$396,2,0))</f>
        <v>0</v>
      </c>
      <c r="K70" s="249">
        <f t="shared" si="1"/>
        <v>0</v>
      </c>
      <c r="L70" s="250" t="str">
        <f>IF($F70="","",VLOOKUP($F70,'Tong hop'!$B$10:$L$19999,10,0))</f>
        <v/>
      </c>
      <c r="M70" s="251" t="str">
        <f>IF($F70="","",VLOOKUP($F70,'Tong hop'!$B$10:$L$19999,11,0))</f>
        <v/>
      </c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ht="15.75" customHeight="1">
      <c r="A71" s="240"/>
      <c r="B71" s="241"/>
      <c r="C71" s="242"/>
      <c r="D71" s="242" t="s">
        <v>389</v>
      </c>
      <c r="E71" s="243"/>
      <c r="F71" s="244"/>
      <c r="G71" s="245" t="str">
        <f>IF($F71="","",VLOOKUP($F71,'Tong hop'!$B$10:$P$19999,2,0))</f>
        <v/>
      </c>
      <c r="H71" s="246" t="str">
        <f>IF($F71="","",VLOOKUP($F71,'Tong hop'!$B$10:$P$19999,3,0))</f>
        <v/>
      </c>
      <c r="I71" s="247"/>
      <c r="J71" s="248">
        <f>IF(F71="",0,VLOOKUP(F71,'Tong hop'!$O$10:$P$396,2,0))</f>
        <v>0</v>
      </c>
      <c r="K71" s="249">
        <f t="shared" si="1"/>
        <v>0</v>
      </c>
      <c r="L71" s="250" t="str">
        <f>IF($F71="","",VLOOKUP($F71,'Tong hop'!$B$10:$L$19999,10,0))</f>
        <v/>
      </c>
      <c r="M71" s="251" t="str">
        <f>IF($F71="","",VLOOKUP($F71,'Tong hop'!$B$10:$L$19999,11,0))</f>
        <v/>
      </c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ht="15.75" customHeight="1">
      <c r="A72" s="240"/>
      <c r="B72" s="241"/>
      <c r="C72" s="242"/>
      <c r="D72" s="242" t="s">
        <v>389</v>
      </c>
      <c r="E72" s="243"/>
      <c r="F72" s="244"/>
      <c r="G72" s="245" t="str">
        <f>IF($F72="","",VLOOKUP($F72,'Tong hop'!$B$10:$P$19999,2,0))</f>
        <v/>
      </c>
      <c r="H72" s="246" t="str">
        <f>IF($F72="","",VLOOKUP($F72,'Tong hop'!$B$10:$P$19999,3,0))</f>
        <v/>
      </c>
      <c r="I72" s="247"/>
      <c r="J72" s="248">
        <f>IF(F72="",0,VLOOKUP(F72,'Tong hop'!$O$10:$P$396,2,0))</f>
        <v>0</v>
      </c>
      <c r="K72" s="249">
        <f t="shared" si="1"/>
        <v>0</v>
      </c>
      <c r="L72" s="250" t="str">
        <f>IF($F72="","",VLOOKUP($F72,'Tong hop'!$B$10:$L$19999,10,0))</f>
        <v/>
      </c>
      <c r="M72" s="251" t="str">
        <f>IF($F72="","",VLOOKUP($F72,'Tong hop'!$B$10:$L$19999,11,0))</f>
        <v/>
      </c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ht="15.75" customHeight="1">
      <c r="A73" s="240"/>
      <c r="B73" s="241"/>
      <c r="C73" s="242"/>
      <c r="D73" s="242" t="s">
        <v>389</v>
      </c>
      <c r="E73" s="243"/>
      <c r="F73" s="244"/>
      <c r="G73" s="245" t="str">
        <f>IF($F73="","",VLOOKUP($F73,'Tong hop'!$B$10:$P$19999,2,0))</f>
        <v/>
      </c>
      <c r="H73" s="246" t="str">
        <f>IF($F73="","",VLOOKUP($F73,'Tong hop'!$B$10:$P$19999,3,0))</f>
        <v/>
      </c>
      <c r="I73" s="247"/>
      <c r="J73" s="248">
        <f>IF(F73="",0,VLOOKUP(F73,'Tong hop'!$O$10:$P$396,2,0))</f>
        <v>0</v>
      </c>
      <c r="K73" s="249">
        <f t="shared" si="1"/>
        <v>0</v>
      </c>
      <c r="L73" s="250" t="str">
        <f>IF($F73="","",VLOOKUP($F73,'Tong hop'!$B$10:$L$19999,10,0))</f>
        <v/>
      </c>
      <c r="M73" s="251" t="str">
        <f>IF($F73="","",VLOOKUP($F73,'Tong hop'!$B$10:$L$19999,11,0))</f>
        <v/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ht="15.75" customHeight="1">
      <c r="A74" s="240"/>
      <c r="B74" s="241"/>
      <c r="C74" s="242"/>
      <c r="D74" s="242" t="s">
        <v>389</v>
      </c>
      <c r="E74" s="243"/>
      <c r="F74" s="244"/>
      <c r="G74" s="245" t="str">
        <f>IF($F74="","",VLOOKUP($F74,'Tong hop'!$B$10:$P$19999,2,0))</f>
        <v/>
      </c>
      <c r="H74" s="246" t="str">
        <f>IF($F74="","",VLOOKUP($F74,'Tong hop'!$B$10:$P$19999,3,0))</f>
        <v/>
      </c>
      <c r="I74" s="247"/>
      <c r="J74" s="248">
        <f>IF(F74="",0,VLOOKUP(F74,'Tong hop'!$O$10:$P$396,2,0))</f>
        <v>0</v>
      </c>
      <c r="K74" s="249">
        <f t="shared" si="1"/>
        <v>0</v>
      </c>
      <c r="L74" s="250" t="str">
        <f>IF($F74="","",VLOOKUP($F74,'Tong hop'!$B$10:$L$19999,10,0))</f>
        <v/>
      </c>
      <c r="M74" s="251" t="str">
        <f>IF($F74="","",VLOOKUP($F74,'Tong hop'!$B$10:$L$19999,11,0))</f>
        <v/>
      </c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ht="15.75" customHeight="1">
      <c r="A75" s="240"/>
      <c r="B75" s="241"/>
      <c r="C75" s="242"/>
      <c r="D75" s="242" t="s">
        <v>389</v>
      </c>
      <c r="E75" s="243"/>
      <c r="F75" s="244"/>
      <c r="G75" s="245" t="str">
        <f>IF($F75="","",VLOOKUP($F75,'Tong hop'!$B$10:$P$19999,2,0))</f>
        <v/>
      </c>
      <c r="H75" s="246" t="str">
        <f>IF($F75="","",VLOOKUP($F75,'Tong hop'!$B$10:$P$19999,3,0))</f>
        <v/>
      </c>
      <c r="I75" s="247"/>
      <c r="J75" s="248">
        <f>IF(F75="",0,VLOOKUP(F75,'Tong hop'!$O$10:$P$396,2,0))</f>
        <v>0</v>
      </c>
      <c r="K75" s="249">
        <f t="shared" si="1"/>
        <v>0</v>
      </c>
      <c r="L75" s="250" t="str">
        <f>IF($F75="","",VLOOKUP($F75,'Tong hop'!$B$10:$L$19999,10,0))</f>
        <v/>
      </c>
      <c r="M75" s="251" t="str">
        <f>IF($F75="","",VLOOKUP($F75,'Tong hop'!$B$10:$L$19999,11,0))</f>
        <v/>
      </c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ht="15.75" customHeight="1">
      <c r="A76" s="240"/>
      <c r="B76" s="241"/>
      <c r="C76" s="242"/>
      <c r="D76" s="242" t="s">
        <v>389</v>
      </c>
      <c r="E76" s="243"/>
      <c r="F76" s="244"/>
      <c r="G76" s="245" t="str">
        <f>IF($F76="","",VLOOKUP($F76,'Tong hop'!$B$10:$P$19999,2,0))</f>
        <v/>
      </c>
      <c r="H76" s="246" t="str">
        <f>IF($F76="","",VLOOKUP($F76,'Tong hop'!$B$10:$P$19999,3,0))</f>
        <v/>
      </c>
      <c r="I76" s="247"/>
      <c r="J76" s="248">
        <f>IF(F76="",0,VLOOKUP(F76,'Tong hop'!$O$10:$P$396,2,0))</f>
        <v>0</v>
      </c>
      <c r="K76" s="249">
        <f t="shared" si="1"/>
        <v>0</v>
      </c>
      <c r="L76" s="250" t="str">
        <f>IF($F76="","",VLOOKUP($F76,'Tong hop'!$B$10:$L$19999,10,0))</f>
        <v/>
      </c>
      <c r="M76" s="251" t="str">
        <f>IF($F76="","",VLOOKUP($F76,'Tong hop'!$B$10:$L$19999,11,0))</f>
        <v/>
      </c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ht="15.75" customHeight="1">
      <c r="A77" s="240"/>
      <c r="B77" s="241"/>
      <c r="C77" s="242"/>
      <c r="D77" s="242" t="s">
        <v>389</v>
      </c>
      <c r="E77" s="243"/>
      <c r="F77" s="244"/>
      <c r="G77" s="245" t="str">
        <f>IF($F77="","",VLOOKUP($F77,'Tong hop'!$B$10:$P$19999,2,0))</f>
        <v/>
      </c>
      <c r="H77" s="246" t="str">
        <f>IF($F77="","",VLOOKUP($F77,'Tong hop'!$B$10:$P$19999,3,0))</f>
        <v/>
      </c>
      <c r="I77" s="247"/>
      <c r="J77" s="248">
        <f>IF(F77="",0,VLOOKUP(F77,'Tong hop'!$O$10:$P$396,2,0))</f>
        <v>0</v>
      </c>
      <c r="K77" s="249">
        <f t="shared" si="1"/>
        <v>0</v>
      </c>
      <c r="L77" s="250" t="str">
        <f>IF($F77="","",VLOOKUP($F77,'Tong hop'!$B$10:$L$19999,10,0))</f>
        <v/>
      </c>
      <c r="M77" s="251" t="str">
        <f>IF($F77="","",VLOOKUP($F77,'Tong hop'!$B$10:$L$19999,11,0))</f>
        <v/>
      </c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ht="15.75" customHeight="1">
      <c r="A78" s="240"/>
      <c r="B78" s="241"/>
      <c r="C78" s="242"/>
      <c r="D78" s="242" t="s">
        <v>389</v>
      </c>
      <c r="E78" s="243"/>
      <c r="F78" s="244"/>
      <c r="G78" s="245" t="str">
        <f>IF($F78="","",VLOOKUP($F78,'Tong hop'!$B$10:$P$19999,2,0))</f>
        <v/>
      </c>
      <c r="H78" s="246" t="str">
        <f>IF($F78="","",VLOOKUP($F78,'Tong hop'!$B$10:$P$19999,3,0))</f>
        <v/>
      </c>
      <c r="I78" s="247"/>
      <c r="J78" s="248">
        <f>IF(F78="",0,VLOOKUP(F78,'Tong hop'!$O$10:$P$396,2,0))</f>
        <v>0</v>
      </c>
      <c r="K78" s="249">
        <f t="shared" si="1"/>
        <v>0</v>
      </c>
      <c r="L78" s="250" t="str">
        <f>IF($F78="","",VLOOKUP($F78,'Tong hop'!$B$10:$L$19999,10,0))</f>
        <v/>
      </c>
      <c r="M78" s="251" t="str">
        <f>IF($F78="","",VLOOKUP($F78,'Tong hop'!$B$10:$L$19999,11,0))</f>
        <v/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ht="15.75" customHeight="1">
      <c r="A79" s="240"/>
      <c r="B79" s="241"/>
      <c r="C79" s="242"/>
      <c r="D79" s="242" t="s">
        <v>389</v>
      </c>
      <c r="E79" s="243"/>
      <c r="F79" s="244"/>
      <c r="G79" s="245" t="str">
        <f>IF($F79="","",VLOOKUP($F79,'Tong hop'!$B$10:$P$19999,2,0))</f>
        <v/>
      </c>
      <c r="H79" s="246" t="str">
        <f>IF($F79="","",VLOOKUP($F79,'Tong hop'!$B$10:$P$19999,3,0))</f>
        <v/>
      </c>
      <c r="I79" s="247"/>
      <c r="J79" s="248">
        <f>IF(F79="",0,VLOOKUP(F79,'Tong hop'!$O$10:$P$396,2,0))</f>
        <v>0</v>
      </c>
      <c r="K79" s="249">
        <f t="shared" si="1"/>
        <v>0</v>
      </c>
      <c r="L79" s="250" t="str">
        <f>IF($F79="","",VLOOKUP($F79,'Tong hop'!$B$10:$L$19999,10,0))</f>
        <v/>
      </c>
      <c r="M79" s="251" t="str">
        <f>IF($F79="","",VLOOKUP($F79,'Tong hop'!$B$10:$L$19999,11,0))</f>
        <v/>
      </c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ht="15.75" customHeight="1">
      <c r="A80" s="240"/>
      <c r="B80" s="241"/>
      <c r="C80" s="242"/>
      <c r="D80" s="242" t="s">
        <v>389</v>
      </c>
      <c r="E80" s="243"/>
      <c r="F80" s="244"/>
      <c r="G80" s="245" t="str">
        <f>IF($F80="","",VLOOKUP($F80,'Tong hop'!$B$10:$P$19999,2,0))</f>
        <v/>
      </c>
      <c r="H80" s="246" t="str">
        <f>IF($F80="","",VLOOKUP($F80,'Tong hop'!$B$10:$P$19999,3,0))</f>
        <v/>
      </c>
      <c r="I80" s="247"/>
      <c r="J80" s="248">
        <f>IF(F80="",0,VLOOKUP(F80,'Tong hop'!$O$10:$P$396,2,0))</f>
        <v>0</v>
      </c>
      <c r="K80" s="249">
        <f t="shared" si="1"/>
        <v>0</v>
      </c>
      <c r="L80" s="250" t="str">
        <f>IF($F80="","",VLOOKUP($F80,'Tong hop'!$B$10:$L$19999,10,0))</f>
        <v/>
      </c>
      <c r="M80" s="251" t="str">
        <f>IF($F80="","",VLOOKUP($F80,'Tong hop'!$B$10:$L$19999,11,0))</f>
        <v/>
      </c>
      <c r="N80" s="28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ht="15.75" customHeight="1">
      <c r="A81" s="240"/>
      <c r="B81" s="241"/>
      <c r="C81" s="242"/>
      <c r="D81" s="242" t="s">
        <v>389</v>
      </c>
      <c r="E81" s="243"/>
      <c r="F81" s="244"/>
      <c r="G81" s="245" t="str">
        <f>IF($F81="","",VLOOKUP($F81,'Tong hop'!$B$10:$P$19999,2,0))</f>
        <v/>
      </c>
      <c r="H81" s="246" t="str">
        <f>IF($F81="","",VLOOKUP($F81,'Tong hop'!$B$10:$P$19999,3,0))</f>
        <v/>
      </c>
      <c r="I81" s="247"/>
      <c r="J81" s="248">
        <f>IF(F81="",0,VLOOKUP(F81,'Tong hop'!$O$10:$P$396,2,0))</f>
        <v>0</v>
      </c>
      <c r="K81" s="249">
        <f t="shared" si="1"/>
        <v>0</v>
      </c>
      <c r="L81" s="250" t="str">
        <f>IF($F81="","",VLOOKUP($F81,'Tong hop'!$B$10:$L$19999,10,0))</f>
        <v/>
      </c>
      <c r="M81" s="251" t="str">
        <f>IF($F81="","",VLOOKUP($F81,'Tong hop'!$B$10:$L$19999,11,0))</f>
        <v/>
      </c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ht="15.75" customHeight="1">
      <c r="A82" s="240"/>
      <c r="B82" s="241"/>
      <c r="C82" s="242"/>
      <c r="D82" s="242" t="s">
        <v>389</v>
      </c>
      <c r="E82" s="243"/>
      <c r="F82" s="244"/>
      <c r="G82" s="245" t="str">
        <f>IF($F82="","",VLOOKUP($F82,'Tong hop'!$B$10:$P$19999,2,0))</f>
        <v/>
      </c>
      <c r="H82" s="246" t="str">
        <f>IF($F82="","",VLOOKUP($F82,'Tong hop'!$B$10:$P$19999,3,0))</f>
        <v/>
      </c>
      <c r="I82" s="247"/>
      <c r="J82" s="248">
        <f>IF(F82="",0,VLOOKUP(F82,'Tong hop'!$O$10:$P$396,2,0))</f>
        <v>0</v>
      </c>
      <c r="K82" s="249">
        <f t="shared" si="1"/>
        <v>0</v>
      </c>
      <c r="L82" s="250" t="str">
        <f>IF($F82="","",VLOOKUP($F82,'Tong hop'!$B$10:$L$19999,10,0))</f>
        <v/>
      </c>
      <c r="M82" s="251" t="str">
        <f>IF($F82="","",VLOOKUP($F82,'Tong hop'!$B$10:$L$19999,11,0))</f>
        <v/>
      </c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ht="15.75" customHeight="1">
      <c r="A83" s="240"/>
      <c r="B83" s="241"/>
      <c r="C83" s="242"/>
      <c r="D83" s="242" t="s">
        <v>389</v>
      </c>
      <c r="E83" s="243"/>
      <c r="F83" s="244"/>
      <c r="G83" s="245" t="str">
        <f>IF($F83="","",VLOOKUP($F83,'Tong hop'!$B$10:$P$19999,2,0))</f>
        <v/>
      </c>
      <c r="H83" s="246" t="str">
        <f>IF($F83="","",VLOOKUP($F83,'Tong hop'!$B$10:$P$19999,3,0))</f>
        <v/>
      </c>
      <c r="I83" s="247"/>
      <c r="J83" s="248">
        <f>IF(F83="",0,VLOOKUP(F83,'Tong hop'!$O$10:$P$396,2,0))</f>
        <v>0</v>
      </c>
      <c r="K83" s="249">
        <f t="shared" si="1"/>
        <v>0</v>
      </c>
      <c r="L83" s="250" t="str">
        <f>IF($F83="","",VLOOKUP($F83,'Tong hop'!$B$10:$L$19999,10,0))</f>
        <v/>
      </c>
      <c r="M83" s="251" t="str">
        <f>IF($F83="","",VLOOKUP($F83,'Tong hop'!$B$10:$L$19999,11,0))</f>
        <v/>
      </c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ht="15.75" customHeight="1">
      <c r="A84" s="240"/>
      <c r="B84" s="241"/>
      <c r="C84" s="242"/>
      <c r="D84" s="242" t="s">
        <v>389</v>
      </c>
      <c r="E84" s="243"/>
      <c r="F84" s="244"/>
      <c r="G84" s="245" t="str">
        <f>IF($F84="","",VLOOKUP($F84,'Tong hop'!$B$10:$P$19999,2,0))</f>
        <v/>
      </c>
      <c r="H84" s="246" t="str">
        <f>IF($F84="","",VLOOKUP($F84,'Tong hop'!$B$10:$P$19999,3,0))</f>
        <v/>
      </c>
      <c r="I84" s="247"/>
      <c r="J84" s="248">
        <f>IF(F84="",0,VLOOKUP(F84,'Tong hop'!$O$10:$P$396,2,0))</f>
        <v>0</v>
      </c>
      <c r="K84" s="249">
        <f t="shared" si="1"/>
        <v>0</v>
      </c>
      <c r="L84" s="250" t="str">
        <f>IF($F84="","",VLOOKUP($F84,'Tong hop'!$B$10:$L$19999,10,0))</f>
        <v/>
      </c>
      <c r="M84" s="251" t="str">
        <f>IF($F84="","",VLOOKUP($F84,'Tong hop'!$B$10:$L$19999,11,0))</f>
        <v/>
      </c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ht="15.75" customHeight="1">
      <c r="A85" s="240"/>
      <c r="B85" s="241"/>
      <c r="C85" s="242"/>
      <c r="D85" s="242" t="s">
        <v>389</v>
      </c>
      <c r="E85" s="243"/>
      <c r="F85" s="244"/>
      <c r="G85" s="245" t="str">
        <f>IF($F85="","",VLOOKUP($F85,'Tong hop'!$B$10:$P$19999,2,0))</f>
        <v/>
      </c>
      <c r="H85" s="246" t="str">
        <f>IF($F85="","",VLOOKUP($F85,'Tong hop'!$B$10:$P$19999,3,0))</f>
        <v/>
      </c>
      <c r="I85" s="247"/>
      <c r="J85" s="248">
        <f>IF(F85="",0,VLOOKUP(F85,'Tong hop'!$O$10:$P$396,2,0))</f>
        <v>0</v>
      </c>
      <c r="K85" s="249">
        <f t="shared" si="1"/>
        <v>0</v>
      </c>
      <c r="L85" s="250" t="str">
        <f>IF($F85="","",VLOOKUP($F85,'Tong hop'!$B$10:$L$19999,10,0))</f>
        <v/>
      </c>
      <c r="M85" s="251" t="str">
        <f>IF($F85="","",VLOOKUP($F85,'Tong hop'!$B$10:$L$19999,11,0))</f>
        <v/>
      </c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ht="15.75" customHeight="1">
      <c r="A86" s="240"/>
      <c r="B86" s="282"/>
      <c r="C86" s="276"/>
      <c r="D86" s="275" t="s">
        <v>389</v>
      </c>
      <c r="E86" s="243"/>
      <c r="F86" s="244"/>
      <c r="G86" s="245" t="str">
        <f>IF($F86="","",VLOOKUP($F86,'Tong hop'!$B$10:$P$19999,2,0))</f>
        <v/>
      </c>
      <c r="H86" s="246" t="str">
        <f>IF($F86="","",VLOOKUP($F86,'Tong hop'!$B$10:$P$19999,3,0))</f>
        <v/>
      </c>
      <c r="I86" s="247"/>
      <c r="J86" s="248">
        <f>IF(F86="",0,VLOOKUP(F86,'Tong hop'!$O$10:$P$396,2,0))</f>
        <v>0</v>
      </c>
      <c r="K86" s="249">
        <f t="shared" si="1"/>
        <v>0</v>
      </c>
      <c r="L86" s="250" t="str">
        <f>IF($F86="","",VLOOKUP($F86,'Tong hop'!$B$10:$L$19999,10,0))</f>
        <v/>
      </c>
      <c r="M86" s="251" t="str">
        <f>IF($F86="","",VLOOKUP($F86,'Tong hop'!$B$10:$L$19999,11,0))</f>
        <v/>
      </c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ht="15.75" customHeight="1">
      <c r="A87" s="240"/>
      <c r="B87" s="282"/>
      <c r="C87" s="276"/>
      <c r="D87" s="275" t="s">
        <v>389</v>
      </c>
      <c r="E87" s="243"/>
      <c r="F87" s="244"/>
      <c r="G87" s="245" t="str">
        <f>IF($F87="","",VLOOKUP($F87,'Tong hop'!$B$10:$P$19999,2,0))</f>
        <v/>
      </c>
      <c r="H87" s="246" t="str">
        <f>IF($F87="","",VLOOKUP($F87,'Tong hop'!$B$10:$P$19999,3,0))</f>
        <v/>
      </c>
      <c r="I87" s="247"/>
      <c r="J87" s="248">
        <f>IF(F87="",0,VLOOKUP(F87,'Tong hop'!$O$10:$P$396,2,0))</f>
        <v>0</v>
      </c>
      <c r="K87" s="249">
        <f t="shared" si="1"/>
        <v>0</v>
      </c>
      <c r="L87" s="250" t="str">
        <f>IF($F87="","",VLOOKUP($F87,'Tong hop'!$B$10:$L$19999,10,0))</f>
        <v/>
      </c>
      <c r="M87" s="251" t="str">
        <f>IF($F87="","",VLOOKUP($F87,'Tong hop'!$B$10:$L$19999,11,0))</f>
        <v/>
      </c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ht="15.75" customHeight="1">
      <c r="A88" s="240"/>
      <c r="B88" s="282"/>
      <c r="C88" s="276"/>
      <c r="D88" s="275" t="s">
        <v>389</v>
      </c>
      <c r="E88" s="243"/>
      <c r="F88" s="244"/>
      <c r="G88" s="245" t="str">
        <f>IF($F88="","",VLOOKUP($F88,'Tong hop'!$B$10:$P$19999,2,0))</f>
        <v/>
      </c>
      <c r="H88" s="246" t="str">
        <f>IF($F88="","",VLOOKUP($F88,'Tong hop'!$B$10:$P$19999,3,0))</f>
        <v/>
      </c>
      <c r="I88" s="247"/>
      <c r="J88" s="248">
        <f>IF(F88="",0,VLOOKUP(F88,'Tong hop'!$O$10:$P$396,2,0))</f>
        <v>0</v>
      </c>
      <c r="K88" s="249">
        <f t="shared" si="1"/>
        <v>0</v>
      </c>
      <c r="L88" s="250" t="str">
        <f>IF($F88="","",VLOOKUP($F88,'Tong hop'!$B$10:$L$19999,10,0))</f>
        <v/>
      </c>
      <c r="M88" s="251" t="str">
        <f>IF($F88="","",VLOOKUP($F88,'Tong hop'!$B$10:$L$19999,11,0))</f>
        <v/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ht="15.75" customHeight="1">
      <c r="A89" s="240"/>
      <c r="B89" s="282"/>
      <c r="C89" s="276"/>
      <c r="D89" s="275" t="s">
        <v>389</v>
      </c>
      <c r="E89" s="243"/>
      <c r="F89" s="244"/>
      <c r="G89" s="245" t="str">
        <f>IF($F89="","",VLOOKUP($F89,'Tong hop'!$B$10:$P$19999,2,0))</f>
        <v/>
      </c>
      <c r="H89" s="246" t="str">
        <f>IF($F89="","",VLOOKUP($F89,'Tong hop'!$B$10:$P$19999,3,0))</f>
        <v/>
      </c>
      <c r="I89" s="247"/>
      <c r="J89" s="248">
        <f>IF(F89="",0,VLOOKUP(F89,'Tong hop'!$O$10:$P$396,2,0))</f>
        <v>0</v>
      </c>
      <c r="K89" s="249">
        <f t="shared" si="1"/>
        <v>0</v>
      </c>
      <c r="L89" s="250" t="str">
        <f>IF($F89="","",VLOOKUP($F89,'Tong hop'!$B$10:$L$19999,10,0))</f>
        <v/>
      </c>
      <c r="M89" s="251" t="str">
        <f>IF($F89="","",VLOOKUP($F89,'Tong hop'!$B$10:$L$19999,11,0))</f>
        <v/>
      </c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ht="15.75" customHeight="1">
      <c r="A90" s="240"/>
      <c r="B90" s="282"/>
      <c r="C90" s="276"/>
      <c r="D90" s="275" t="s">
        <v>389</v>
      </c>
      <c r="E90" s="243"/>
      <c r="F90" s="244"/>
      <c r="G90" s="245" t="str">
        <f>IF($F90="","",VLOOKUP($F90,'Tong hop'!$B$10:$P$19999,2,0))</f>
        <v/>
      </c>
      <c r="H90" s="246" t="str">
        <f>IF($F90="","",VLOOKUP($F90,'Tong hop'!$B$10:$P$19999,3,0))</f>
        <v/>
      </c>
      <c r="I90" s="247"/>
      <c r="J90" s="248">
        <f>IF(F90="",0,VLOOKUP(F90,'Tong hop'!$O$10:$P$396,2,0))</f>
        <v>0</v>
      </c>
      <c r="K90" s="249">
        <f t="shared" si="1"/>
        <v>0</v>
      </c>
      <c r="L90" s="250" t="str">
        <f>IF($F90="","",VLOOKUP($F90,'Tong hop'!$B$10:$L$19999,10,0))</f>
        <v/>
      </c>
      <c r="M90" s="251" t="str">
        <f>IF($F90="","",VLOOKUP($F90,'Tong hop'!$B$10:$L$19999,11,0))</f>
        <v/>
      </c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ht="15.75" customHeight="1">
      <c r="A91" s="240"/>
      <c r="B91" s="282"/>
      <c r="C91" s="276"/>
      <c r="D91" s="275" t="s">
        <v>389</v>
      </c>
      <c r="E91" s="243"/>
      <c r="F91" s="244"/>
      <c r="G91" s="245" t="str">
        <f>IF($F91="","",VLOOKUP($F91,'Tong hop'!$B$10:$P$19999,2,0))</f>
        <v/>
      </c>
      <c r="H91" s="246" t="str">
        <f>IF($F91="","",VLOOKUP($F91,'Tong hop'!$B$10:$P$19999,3,0))</f>
        <v/>
      </c>
      <c r="I91" s="247"/>
      <c r="J91" s="248">
        <f>IF(F91="",0,VLOOKUP(F91,'Tong hop'!$O$10:$P$396,2,0))</f>
        <v>0</v>
      </c>
      <c r="K91" s="249">
        <f t="shared" si="1"/>
        <v>0</v>
      </c>
      <c r="L91" s="250" t="str">
        <f>IF($F91="","",VLOOKUP($F91,'Tong hop'!$B$10:$L$19999,10,0))</f>
        <v/>
      </c>
      <c r="M91" s="251" t="str">
        <f>IF($F91="","",VLOOKUP($F91,'Tong hop'!$B$10:$L$19999,11,0))</f>
        <v/>
      </c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ht="15.75" customHeight="1">
      <c r="A92" s="240"/>
      <c r="B92" s="282"/>
      <c r="C92" s="276"/>
      <c r="D92" s="275" t="s">
        <v>389</v>
      </c>
      <c r="E92" s="243"/>
      <c r="F92" s="244"/>
      <c r="G92" s="245" t="str">
        <f>IF($F92="","",VLOOKUP($F92,'Tong hop'!$B$10:$P$19999,2,0))</f>
        <v/>
      </c>
      <c r="H92" s="246" t="str">
        <f>IF($F92="","",VLOOKUP($F92,'Tong hop'!$B$10:$P$19999,3,0))</f>
        <v/>
      </c>
      <c r="I92" s="247"/>
      <c r="J92" s="248">
        <f>IF(F92="",0,VLOOKUP(F92,'Tong hop'!$O$10:$P$396,2,0))</f>
        <v>0</v>
      </c>
      <c r="K92" s="249">
        <f t="shared" si="1"/>
        <v>0</v>
      </c>
      <c r="L92" s="250" t="str">
        <f>IF($F92="","",VLOOKUP($F92,'Tong hop'!$B$10:$L$19999,10,0))</f>
        <v/>
      </c>
      <c r="M92" s="251" t="str">
        <f>IF($F92="","",VLOOKUP($F92,'Tong hop'!$B$10:$L$19999,11,0))</f>
        <v/>
      </c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ht="15.75" customHeight="1">
      <c r="A93" s="240"/>
      <c r="B93" s="282"/>
      <c r="C93" s="276"/>
      <c r="D93" s="275" t="s">
        <v>389</v>
      </c>
      <c r="E93" s="243"/>
      <c r="F93" s="244"/>
      <c r="G93" s="245" t="str">
        <f>IF($F93="","",VLOOKUP($F93,'Tong hop'!$B$10:$P$19999,2,0))</f>
        <v/>
      </c>
      <c r="H93" s="246" t="str">
        <f>IF($F93="","",VLOOKUP($F93,'Tong hop'!$B$10:$P$19999,3,0))</f>
        <v/>
      </c>
      <c r="I93" s="247"/>
      <c r="J93" s="248">
        <f>IF(F93="",0,VLOOKUP(F93,'Tong hop'!$O$10:$P$396,2,0))</f>
        <v>0</v>
      </c>
      <c r="K93" s="249">
        <f t="shared" si="1"/>
        <v>0</v>
      </c>
      <c r="L93" s="250" t="str">
        <f>IF($F93="","",VLOOKUP($F93,'Tong hop'!$B$10:$L$19999,10,0))</f>
        <v/>
      </c>
      <c r="M93" s="251" t="str">
        <f>IF($F93="","",VLOOKUP($F93,'Tong hop'!$B$10:$L$19999,11,0))</f>
        <v/>
      </c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ht="15.75" customHeight="1">
      <c r="A94" s="240"/>
      <c r="B94" s="282"/>
      <c r="C94" s="276"/>
      <c r="D94" s="275" t="s">
        <v>389</v>
      </c>
      <c r="E94" s="243"/>
      <c r="F94" s="244"/>
      <c r="G94" s="245" t="str">
        <f>IF($F94="","",VLOOKUP($F94,'Tong hop'!$B$10:$P$19999,2,0))</f>
        <v/>
      </c>
      <c r="H94" s="246" t="str">
        <f>IF($F94="","",VLOOKUP($F94,'Tong hop'!$B$10:$P$19999,3,0))</f>
        <v/>
      </c>
      <c r="I94" s="247"/>
      <c r="J94" s="248">
        <f>IF(F94="",0,VLOOKUP(F94,'Tong hop'!$O$10:$P$396,2,0))</f>
        <v>0</v>
      </c>
      <c r="K94" s="249">
        <f t="shared" si="1"/>
        <v>0</v>
      </c>
      <c r="L94" s="250" t="str">
        <f>IF($F94="","",VLOOKUP($F94,'Tong hop'!$B$10:$L$19999,10,0))</f>
        <v/>
      </c>
      <c r="M94" s="251" t="str">
        <f>IF($F94="","",VLOOKUP($F94,'Tong hop'!$B$10:$L$19999,11,0))</f>
        <v/>
      </c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ht="15.75" customHeight="1">
      <c r="A95" s="240"/>
      <c r="B95" s="282"/>
      <c r="C95" s="276"/>
      <c r="D95" s="275" t="s">
        <v>389</v>
      </c>
      <c r="E95" s="243"/>
      <c r="F95" s="244"/>
      <c r="G95" s="245" t="str">
        <f>IF($F95="","",VLOOKUP($F95,'Tong hop'!$B$10:$P$19999,2,0))</f>
        <v/>
      </c>
      <c r="H95" s="246" t="str">
        <f>IF($F95="","",VLOOKUP($F95,'Tong hop'!$B$10:$P$19999,3,0))</f>
        <v/>
      </c>
      <c r="I95" s="247"/>
      <c r="J95" s="248">
        <f>IF(F95="",0,VLOOKUP(F95,'Tong hop'!$O$10:$P$396,2,0))</f>
        <v>0</v>
      </c>
      <c r="K95" s="249">
        <f t="shared" si="1"/>
        <v>0</v>
      </c>
      <c r="L95" s="250" t="str">
        <f>IF($F95="","",VLOOKUP($F95,'Tong hop'!$B$10:$L$19999,10,0))</f>
        <v/>
      </c>
      <c r="M95" s="251" t="str">
        <f>IF($F95="","",VLOOKUP($F95,'Tong hop'!$B$10:$L$19999,11,0))</f>
        <v/>
      </c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ht="15.75" customHeight="1">
      <c r="A96" s="240"/>
      <c r="B96" s="282"/>
      <c r="C96" s="276"/>
      <c r="D96" s="275" t="s">
        <v>389</v>
      </c>
      <c r="E96" s="243"/>
      <c r="F96" s="244"/>
      <c r="G96" s="245" t="str">
        <f>IF($F96="","",VLOOKUP($F96,'Tong hop'!$B$10:$P$19999,2,0))</f>
        <v/>
      </c>
      <c r="H96" s="246" t="str">
        <f>IF($F96="","",VLOOKUP($F96,'Tong hop'!$B$10:$P$19999,3,0))</f>
        <v/>
      </c>
      <c r="I96" s="247"/>
      <c r="J96" s="248">
        <f>IF(F96="",0,VLOOKUP(F96,'Tong hop'!$O$10:$P$396,2,0))</f>
        <v>0</v>
      </c>
      <c r="K96" s="249">
        <f t="shared" si="1"/>
        <v>0</v>
      </c>
      <c r="L96" s="250" t="str">
        <f>IF($F96="","",VLOOKUP($F96,'Tong hop'!$B$10:$L$19999,10,0))</f>
        <v/>
      </c>
      <c r="M96" s="251" t="str">
        <f>IF($F96="","",VLOOKUP($F96,'Tong hop'!$B$10:$L$19999,11,0))</f>
        <v/>
      </c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ht="15.75" customHeight="1">
      <c r="A97" s="240"/>
      <c r="B97" s="282"/>
      <c r="C97" s="276"/>
      <c r="D97" s="275" t="s">
        <v>389</v>
      </c>
      <c r="E97" s="243"/>
      <c r="F97" s="244"/>
      <c r="G97" s="245" t="str">
        <f>IF($F97="","",VLOOKUP($F97,'Tong hop'!$B$10:$P$19999,2,0))</f>
        <v/>
      </c>
      <c r="H97" s="246" t="str">
        <f>IF($F97="","",VLOOKUP($F97,'Tong hop'!$B$10:$P$19999,3,0))</f>
        <v/>
      </c>
      <c r="I97" s="247"/>
      <c r="J97" s="248">
        <f>IF(F97="",0,VLOOKUP(F97,'Tong hop'!$O$10:$P$396,2,0))</f>
        <v>0</v>
      </c>
      <c r="K97" s="249">
        <f t="shared" si="1"/>
        <v>0</v>
      </c>
      <c r="L97" s="250" t="str">
        <f>IF($F97="","",VLOOKUP($F97,'Tong hop'!$B$10:$L$19999,10,0))</f>
        <v/>
      </c>
      <c r="M97" s="251" t="str">
        <f>IF($F97="","",VLOOKUP($F97,'Tong hop'!$B$10:$L$19999,11,0))</f>
        <v/>
      </c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ht="15.75" customHeight="1">
      <c r="A98" s="240"/>
      <c r="B98" s="282"/>
      <c r="C98" s="276"/>
      <c r="D98" s="275" t="s">
        <v>389</v>
      </c>
      <c r="E98" s="243"/>
      <c r="F98" s="244"/>
      <c r="G98" s="245" t="str">
        <f>IF($F98="","",VLOOKUP($F98,'Tong hop'!$B$10:$P$19999,2,0))</f>
        <v/>
      </c>
      <c r="H98" s="246" t="str">
        <f>IF($F98="","",VLOOKUP($F98,'Tong hop'!$B$10:$P$19999,3,0))</f>
        <v/>
      </c>
      <c r="I98" s="247"/>
      <c r="J98" s="248">
        <f>IF(F98="",0,VLOOKUP(F98,'Tong hop'!$O$10:$P$396,2,0))</f>
        <v>0</v>
      </c>
      <c r="K98" s="249">
        <f t="shared" si="1"/>
        <v>0</v>
      </c>
      <c r="L98" s="250" t="str">
        <f>IF($F98="","",VLOOKUP($F98,'Tong hop'!$B$10:$L$19999,10,0))</f>
        <v/>
      </c>
      <c r="M98" s="251" t="str">
        <f>IF($F98="","",VLOOKUP($F98,'Tong hop'!$B$10:$L$19999,11,0))</f>
        <v/>
      </c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ht="15.75" customHeight="1">
      <c r="A99" s="240"/>
      <c r="B99" s="282"/>
      <c r="C99" s="276"/>
      <c r="D99" s="275" t="s">
        <v>389</v>
      </c>
      <c r="E99" s="243"/>
      <c r="F99" s="244"/>
      <c r="G99" s="245" t="str">
        <f>IF($F99="","",VLOOKUP($F99,'Tong hop'!$B$10:$P$19999,2,0))</f>
        <v/>
      </c>
      <c r="H99" s="246" t="str">
        <f>IF($F99="","",VLOOKUP($F99,'Tong hop'!$B$10:$P$19999,3,0))</f>
        <v/>
      </c>
      <c r="I99" s="247"/>
      <c r="J99" s="248">
        <f>IF(F99="",0,VLOOKUP(F99,'Tong hop'!$O$10:$P$396,2,0))</f>
        <v>0</v>
      </c>
      <c r="K99" s="249">
        <f t="shared" si="1"/>
        <v>0</v>
      </c>
      <c r="L99" s="250" t="str">
        <f>IF($F99="","",VLOOKUP($F99,'Tong hop'!$B$10:$L$19999,10,0))</f>
        <v/>
      </c>
      <c r="M99" s="251" t="str">
        <f>IF($F99="","",VLOOKUP($F99,'Tong hop'!$B$10:$L$19999,11,0))</f>
        <v/>
      </c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ht="15.75" customHeight="1">
      <c r="A100" s="240"/>
      <c r="B100" s="282"/>
      <c r="C100" s="276"/>
      <c r="D100" s="275" t="s">
        <v>389</v>
      </c>
      <c r="E100" s="243"/>
      <c r="F100" s="244"/>
      <c r="G100" s="245" t="str">
        <f>IF($F100="","",VLOOKUP($F100,'Tong hop'!$B$10:$P$19999,2,0))</f>
        <v/>
      </c>
      <c r="H100" s="246" t="str">
        <f>IF($F100="","",VLOOKUP($F100,'Tong hop'!$B$10:$P$19999,3,0))</f>
        <v/>
      </c>
      <c r="I100" s="247"/>
      <c r="J100" s="248">
        <f>IF(F100="",0,VLOOKUP(F100,'Tong hop'!$O$10:$P$396,2,0))</f>
        <v>0</v>
      </c>
      <c r="K100" s="249">
        <f t="shared" si="1"/>
        <v>0</v>
      </c>
      <c r="L100" s="250" t="str">
        <f>IF($F100="","",VLOOKUP($F100,'Tong hop'!$B$10:$L$19999,10,0))</f>
        <v/>
      </c>
      <c r="M100" s="251" t="str">
        <f>IF($F100="","",VLOOKUP($F100,'Tong hop'!$B$10:$L$19999,11,0))</f>
        <v/>
      </c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ht="15.75" customHeight="1">
      <c r="A101" s="240"/>
      <c r="B101" s="282"/>
      <c r="C101" s="276"/>
      <c r="D101" s="275" t="s">
        <v>389</v>
      </c>
      <c r="E101" s="243"/>
      <c r="F101" s="244"/>
      <c r="G101" s="245" t="str">
        <f>IF($F101="","",VLOOKUP($F101,'Tong hop'!$B$10:$P$19999,2,0))</f>
        <v/>
      </c>
      <c r="H101" s="246" t="str">
        <f>IF($F101="","",VLOOKUP($F101,'Tong hop'!$B$10:$P$19999,3,0))</f>
        <v/>
      </c>
      <c r="I101" s="247"/>
      <c r="J101" s="248">
        <f>IF(F101="",0,VLOOKUP(F101,'Tong hop'!$O$10:$P$396,2,0))</f>
        <v>0</v>
      </c>
      <c r="K101" s="249">
        <f t="shared" si="1"/>
        <v>0</v>
      </c>
      <c r="L101" s="250" t="str">
        <f>IF($F101="","",VLOOKUP($F101,'Tong hop'!$B$10:$L$19999,10,0))</f>
        <v/>
      </c>
      <c r="M101" s="251" t="str">
        <f>IF($F101="","",VLOOKUP($F101,'Tong hop'!$B$10:$L$19999,11,0))</f>
        <v/>
      </c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ht="15.75" customHeight="1">
      <c r="A102" s="240"/>
      <c r="B102" s="282"/>
      <c r="C102" s="276"/>
      <c r="D102" s="275" t="s">
        <v>389</v>
      </c>
      <c r="E102" s="243"/>
      <c r="F102" s="244"/>
      <c r="G102" s="245" t="str">
        <f>IF($F102="","",VLOOKUP($F102,'Tong hop'!$B$10:$P$19999,2,0))</f>
        <v/>
      </c>
      <c r="H102" s="246" t="str">
        <f>IF($F102="","",VLOOKUP($F102,'Tong hop'!$B$10:$P$19999,3,0))</f>
        <v/>
      </c>
      <c r="I102" s="247"/>
      <c r="J102" s="248">
        <f>IF(F102="",0,VLOOKUP(F102,'Tong hop'!$O$10:$P$396,2,0))</f>
        <v>0</v>
      </c>
      <c r="K102" s="249">
        <f t="shared" si="1"/>
        <v>0</v>
      </c>
      <c r="L102" s="250" t="str">
        <f>IF($F102="","",VLOOKUP($F102,'Tong hop'!$B$10:$L$19999,10,0))</f>
        <v/>
      </c>
      <c r="M102" s="251" t="str">
        <f>IF($F102="","",VLOOKUP($F102,'Tong hop'!$B$10:$L$19999,11,0))</f>
        <v/>
      </c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ht="15.75" customHeight="1">
      <c r="A103" s="240"/>
      <c r="B103" s="282"/>
      <c r="C103" s="276"/>
      <c r="D103" s="275" t="s">
        <v>389</v>
      </c>
      <c r="E103" s="243"/>
      <c r="F103" s="244"/>
      <c r="G103" s="245" t="str">
        <f>IF($F103="","",VLOOKUP($F103,'Tong hop'!$B$10:$P$19999,2,0))</f>
        <v/>
      </c>
      <c r="H103" s="246" t="str">
        <f>IF($F103="","",VLOOKUP($F103,'Tong hop'!$B$10:$P$19999,3,0))</f>
        <v/>
      </c>
      <c r="I103" s="247"/>
      <c r="J103" s="248">
        <f>IF(F103="",0,VLOOKUP(F103,'Tong hop'!$O$10:$P$396,2,0))</f>
        <v>0</v>
      </c>
      <c r="K103" s="249">
        <f t="shared" si="1"/>
        <v>0</v>
      </c>
      <c r="L103" s="250" t="str">
        <f>IF($F103="","",VLOOKUP($F103,'Tong hop'!$B$10:$L$19999,10,0))</f>
        <v/>
      </c>
      <c r="M103" s="251" t="str">
        <f>IF($F103="","",VLOOKUP($F103,'Tong hop'!$B$10:$L$19999,11,0))</f>
        <v/>
      </c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ht="15.75" customHeight="1">
      <c r="A104" s="240"/>
      <c r="B104" s="282"/>
      <c r="C104" s="276"/>
      <c r="D104" s="275" t="s">
        <v>389</v>
      </c>
      <c r="E104" s="243"/>
      <c r="F104" s="244"/>
      <c r="G104" s="245" t="str">
        <f>IF($F104="","",VLOOKUP($F104,'Tong hop'!$B$10:$P$19999,2,0))</f>
        <v/>
      </c>
      <c r="H104" s="246" t="str">
        <f>IF($F104="","",VLOOKUP($F104,'Tong hop'!$B$10:$P$19999,3,0))</f>
        <v/>
      </c>
      <c r="I104" s="247"/>
      <c r="J104" s="248">
        <f>IF(F104="",0,VLOOKUP(F104,'Tong hop'!$O$10:$P$396,2,0))</f>
        <v>0</v>
      </c>
      <c r="K104" s="249">
        <f t="shared" si="1"/>
        <v>0</v>
      </c>
      <c r="L104" s="250" t="str">
        <f>IF($F104="","",VLOOKUP($F104,'Tong hop'!$B$10:$L$19999,10,0))</f>
        <v/>
      </c>
      <c r="M104" s="251" t="str">
        <f>IF($F104="","",VLOOKUP($F104,'Tong hop'!$B$10:$L$19999,11,0))</f>
        <v/>
      </c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ht="15.75" customHeight="1">
      <c r="A105" s="240"/>
      <c r="B105" s="282"/>
      <c r="C105" s="276"/>
      <c r="D105" s="275" t="s">
        <v>389</v>
      </c>
      <c r="E105" s="243"/>
      <c r="F105" s="244"/>
      <c r="G105" s="245" t="str">
        <f>IF($F105="","",VLOOKUP($F105,'Tong hop'!$B$10:$P$19999,2,0))</f>
        <v/>
      </c>
      <c r="H105" s="246" t="str">
        <f>IF($F105="","",VLOOKUP($F105,'Tong hop'!$B$10:$P$19999,3,0))</f>
        <v/>
      </c>
      <c r="I105" s="247"/>
      <c r="J105" s="248">
        <f>IF(F105="",0,VLOOKUP(F105,'Tong hop'!$O$10:$P$396,2,0))</f>
        <v>0</v>
      </c>
      <c r="K105" s="249">
        <f t="shared" si="1"/>
        <v>0</v>
      </c>
      <c r="L105" s="250" t="str">
        <f>IF($F105="","",VLOOKUP($F105,'Tong hop'!$B$10:$L$19999,10,0))</f>
        <v/>
      </c>
      <c r="M105" s="251" t="str">
        <f>IF($F105="","",VLOOKUP($F105,'Tong hop'!$B$10:$L$19999,11,0))</f>
        <v/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ht="15.75" customHeight="1">
      <c r="A106" s="240"/>
      <c r="B106" s="282"/>
      <c r="C106" s="276"/>
      <c r="D106" s="275" t="s">
        <v>389</v>
      </c>
      <c r="E106" s="243"/>
      <c r="F106" s="244"/>
      <c r="G106" s="245" t="str">
        <f>IF($F106="","",VLOOKUP($F106,'Tong hop'!$B$10:$P$19999,2,0))</f>
        <v/>
      </c>
      <c r="H106" s="246" t="str">
        <f>IF($F106="","",VLOOKUP($F106,'Tong hop'!$B$10:$P$19999,3,0))</f>
        <v/>
      </c>
      <c r="I106" s="247"/>
      <c r="J106" s="248">
        <f>IF(F106="",0,VLOOKUP(F106,'Tong hop'!$O$10:$P$396,2,0))</f>
        <v>0</v>
      </c>
      <c r="K106" s="249">
        <f t="shared" si="1"/>
        <v>0</v>
      </c>
      <c r="L106" s="250" t="str">
        <f>IF($F106="","",VLOOKUP($F106,'Tong hop'!$B$10:$L$19999,10,0))</f>
        <v/>
      </c>
      <c r="M106" s="251" t="str">
        <f>IF($F106="","",VLOOKUP($F106,'Tong hop'!$B$10:$L$19999,11,0))</f>
        <v/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ht="15.75" customHeight="1">
      <c r="A107" s="240"/>
      <c r="B107" s="282"/>
      <c r="C107" s="276"/>
      <c r="D107" s="275" t="s">
        <v>389</v>
      </c>
      <c r="E107" s="243"/>
      <c r="F107" s="244"/>
      <c r="G107" s="245" t="str">
        <f>IF($F107="","",VLOOKUP($F107,'Tong hop'!$B$10:$P$19999,2,0))</f>
        <v/>
      </c>
      <c r="H107" s="246" t="str">
        <f>IF($F107="","",VLOOKUP($F107,'Tong hop'!$B$10:$P$19999,3,0))</f>
        <v/>
      </c>
      <c r="I107" s="247"/>
      <c r="J107" s="248">
        <f>IF(F107="",0,VLOOKUP(F107,'Tong hop'!$O$10:$P$396,2,0))</f>
        <v>0</v>
      </c>
      <c r="K107" s="249">
        <f t="shared" si="1"/>
        <v>0</v>
      </c>
      <c r="L107" s="250" t="str">
        <f>IF($F107="","",VLOOKUP($F107,'Tong hop'!$B$10:$L$19999,10,0))</f>
        <v/>
      </c>
      <c r="M107" s="251" t="str">
        <f>IF($F107="","",VLOOKUP($F107,'Tong hop'!$B$10:$L$19999,11,0))</f>
        <v/>
      </c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ht="15.75" customHeight="1">
      <c r="A108" s="240"/>
      <c r="B108" s="282"/>
      <c r="C108" s="276"/>
      <c r="D108" s="275" t="s">
        <v>389</v>
      </c>
      <c r="E108" s="243"/>
      <c r="F108" s="244"/>
      <c r="G108" s="245" t="str">
        <f>IF($F108="","",VLOOKUP($F108,'Tong hop'!$B$10:$P$19999,2,0))</f>
        <v/>
      </c>
      <c r="H108" s="246" t="str">
        <f>IF($F108="","",VLOOKUP($F108,'Tong hop'!$B$10:$P$19999,3,0))</f>
        <v/>
      </c>
      <c r="I108" s="247"/>
      <c r="J108" s="248">
        <f>IF(F108="",0,VLOOKUP(F108,'Tong hop'!$O$10:$P$396,2,0))</f>
        <v>0</v>
      </c>
      <c r="K108" s="249">
        <f t="shared" si="1"/>
        <v>0</v>
      </c>
      <c r="L108" s="250" t="str">
        <f>IF($F108="","",VLOOKUP($F108,'Tong hop'!$B$10:$L$19999,10,0))</f>
        <v/>
      </c>
      <c r="M108" s="251" t="str">
        <f>IF($F108="","",VLOOKUP($F108,'Tong hop'!$B$10:$L$19999,11,0))</f>
        <v/>
      </c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ht="15.75" customHeight="1">
      <c r="A109" s="240"/>
      <c r="B109" s="282"/>
      <c r="C109" s="276"/>
      <c r="D109" s="275" t="s">
        <v>389</v>
      </c>
      <c r="E109" s="243"/>
      <c r="F109" s="244"/>
      <c r="G109" s="245" t="str">
        <f>IF($F109="","",VLOOKUP($F109,'Tong hop'!$B$10:$P$19999,2,0))</f>
        <v/>
      </c>
      <c r="H109" s="246" t="str">
        <f>IF($F109="","",VLOOKUP($F109,'Tong hop'!$B$10:$P$19999,3,0))</f>
        <v/>
      </c>
      <c r="I109" s="247"/>
      <c r="J109" s="248">
        <f>IF(F109="",0,VLOOKUP(F109,'Tong hop'!$O$10:$P$396,2,0))</f>
        <v>0</v>
      </c>
      <c r="K109" s="249">
        <f t="shared" si="1"/>
        <v>0</v>
      </c>
      <c r="L109" s="250" t="str">
        <f>IF($F109="","",VLOOKUP($F109,'Tong hop'!$B$10:$L$19999,10,0))</f>
        <v/>
      </c>
      <c r="M109" s="251" t="str">
        <f>IF($F109="","",VLOOKUP($F109,'Tong hop'!$B$10:$L$19999,11,0))</f>
        <v/>
      </c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ht="15.75" customHeight="1">
      <c r="A110" s="240"/>
      <c r="B110" s="282"/>
      <c r="C110" s="276"/>
      <c r="D110" s="275" t="s">
        <v>389</v>
      </c>
      <c r="E110" s="243"/>
      <c r="F110" s="244"/>
      <c r="G110" s="245" t="str">
        <f>IF($F110="","",VLOOKUP($F110,'Tong hop'!$B$10:$P$19999,2,0))</f>
        <v/>
      </c>
      <c r="H110" s="246" t="str">
        <f>IF($F110="","",VLOOKUP($F110,'Tong hop'!$B$10:$P$19999,3,0))</f>
        <v/>
      </c>
      <c r="I110" s="247"/>
      <c r="J110" s="248">
        <f>IF(F110="",0,VLOOKUP(F110,'Tong hop'!$O$10:$P$396,2,0))</f>
        <v>0</v>
      </c>
      <c r="K110" s="249">
        <f t="shared" si="1"/>
        <v>0</v>
      </c>
      <c r="L110" s="250" t="str">
        <f>IF($F110="","",VLOOKUP($F110,'Tong hop'!$B$10:$L$19999,10,0))</f>
        <v/>
      </c>
      <c r="M110" s="251" t="str">
        <f>IF($F110="","",VLOOKUP($F110,'Tong hop'!$B$10:$L$19999,11,0))</f>
        <v/>
      </c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ht="15.75" customHeight="1">
      <c r="A111" s="240"/>
      <c r="B111" s="282"/>
      <c r="C111" s="276"/>
      <c r="D111" s="275" t="s">
        <v>389</v>
      </c>
      <c r="E111" s="243"/>
      <c r="F111" s="244"/>
      <c r="G111" s="245" t="str">
        <f>IF($F111="","",VLOOKUP($F111,'Tong hop'!$B$10:$P$19999,2,0))</f>
        <v/>
      </c>
      <c r="H111" s="246" t="str">
        <f>IF($F111="","",VLOOKUP($F111,'Tong hop'!$B$10:$P$19999,3,0))</f>
        <v/>
      </c>
      <c r="I111" s="247"/>
      <c r="J111" s="248">
        <f>IF(F111="",0,VLOOKUP(F111,'Tong hop'!$O$10:$P$396,2,0))</f>
        <v>0</v>
      </c>
      <c r="K111" s="249">
        <f t="shared" si="1"/>
        <v>0</v>
      </c>
      <c r="L111" s="250" t="str">
        <f>IF($F111="","",VLOOKUP($F111,'Tong hop'!$B$10:$L$19999,10,0))</f>
        <v/>
      </c>
      <c r="M111" s="251" t="str">
        <f>IF($F111="","",VLOOKUP($F111,'Tong hop'!$B$10:$L$19999,11,0))</f>
        <v/>
      </c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ht="15.75" customHeight="1">
      <c r="A112" s="240"/>
      <c r="B112" s="282"/>
      <c r="C112" s="276"/>
      <c r="D112" s="275" t="s">
        <v>389</v>
      </c>
      <c r="E112" s="243"/>
      <c r="F112" s="244"/>
      <c r="G112" s="245" t="str">
        <f>IF($F112="","",VLOOKUP($F112,'Tong hop'!$B$10:$P$19999,2,0))</f>
        <v/>
      </c>
      <c r="H112" s="246" t="str">
        <f>IF($F112="","",VLOOKUP($F112,'Tong hop'!$B$10:$P$19999,3,0))</f>
        <v/>
      </c>
      <c r="I112" s="247"/>
      <c r="J112" s="248">
        <f>IF(F112="",0,VLOOKUP(F112,'Tong hop'!$O$10:$P$396,2,0))</f>
        <v>0</v>
      </c>
      <c r="K112" s="249">
        <f t="shared" si="1"/>
        <v>0</v>
      </c>
      <c r="L112" s="250" t="str">
        <f>IF($F112="","",VLOOKUP($F112,'Tong hop'!$B$10:$L$19999,10,0))</f>
        <v/>
      </c>
      <c r="M112" s="251" t="str">
        <f>IF($F112="","",VLOOKUP($F112,'Tong hop'!$B$10:$L$19999,11,0))</f>
        <v/>
      </c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ht="15.75" customHeight="1">
      <c r="A113" s="240"/>
      <c r="B113" s="282"/>
      <c r="C113" s="276"/>
      <c r="D113" s="275" t="s">
        <v>389</v>
      </c>
      <c r="E113" s="243"/>
      <c r="F113" s="244"/>
      <c r="G113" s="245" t="str">
        <f>IF($F113="","",VLOOKUP($F113,'Tong hop'!$B$10:$P$19999,2,0))</f>
        <v/>
      </c>
      <c r="H113" s="246" t="str">
        <f>IF($F113="","",VLOOKUP($F113,'Tong hop'!$B$10:$P$19999,3,0))</f>
        <v/>
      </c>
      <c r="I113" s="247"/>
      <c r="J113" s="248">
        <f>IF(F113="",0,VLOOKUP(F113,'Tong hop'!$O$10:$P$396,2,0))</f>
        <v>0</v>
      </c>
      <c r="K113" s="249">
        <f t="shared" si="1"/>
        <v>0</v>
      </c>
      <c r="L113" s="250" t="str">
        <f>IF($F113="","",VLOOKUP($F113,'Tong hop'!$B$10:$L$19999,10,0))</f>
        <v/>
      </c>
      <c r="M113" s="251" t="str">
        <f>IF($F113="","",VLOOKUP($F113,'Tong hop'!$B$10:$L$19999,11,0))</f>
        <v/>
      </c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ht="15.75" customHeight="1">
      <c r="A114" s="240"/>
      <c r="B114" s="282"/>
      <c r="C114" s="276"/>
      <c r="D114" s="275" t="s">
        <v>389</v>
      </c>
      <c r="E114" s="243"/>
      <c r="F114" s="244"/>
      <c r="G114" s="245" t="str">
        <f>IF($F114="","",VLOOKUP($F114,'Tong hop'!$B$10:$P$19999,2,0))</f>
        <v/>
      </c>
      <c r="H114" s="246" t="str">
        <f>IF($F114="","",VLOOKUP($F114,'Tong hop'!$B$10:$P$19999,3,0))</f>
        <v/>
      </c>
      <c r="I114" s="247"/>
      <c r="J114" s="248">
        <f>IF(F114="",0,VLOOKUP(F114,'Tong hop'!$O$10:$P$396,2,0))</f>
        <v>0</v>
      </c>
      <c r="K114" s="249">
        <f t="shared" si="1"/>
        <v>0</v>
      </c>
      <c r="L114" s="250" t="str">
        <f>IF($F114="","",VLOOKUP($F114,'Tong hop'!$B$10:$L$19999,10,0))</f>
        <v/>
      </c>
      <c r="M114" s="251" t="str">
        <f>IF($F114="","",VLOOKUP($F114,'Tong hop'!$B$10:$L$19999,11,0))</f>
        <v/>
      </c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ht="15.75" customHeight="1">
      <c r="A115" s="240"/>
      <c r="B115" s="282"/>
      <c r="C115" s="276"/>
      <c r="D115" s="275" t="s">
        <v>389</v>
      </c>
      <c r="E115" s="243"/>
      <c r="F115" s="244"/>
      <c r="G115" s="245" t="str">
        <f>IF($F115="","",VLOOKUP($F115,'Tong hop'!$B$10:$P$19999,2,0))</f>
        <v/>
      </c>
      <c r="H115" s="246" t="str">
        <f>IF($F115="","",VLOOKUP($F115,'Tong hop'!$B$10:$P$19999,3,0))</f>
        <v/>
      </c>
      <c r="I115" s="247"/>
      <c r="J115" s="248">
        <f>IF(F115="",0,VLOOKUP(F115,'Tong hop'!$O$10:$P$396,2,0))</f>
        <v>0</v>
      </c>
      <c r="K115" s="249">
        <f t="shared" si="1"/>
        <v>0</v>
      </c>
      <c r="L115" s="250" t="str">
        <f>IF($F115="","",VLOOKUP($F115,'Tong hop'!$B$10:$L$19999,10,0))</f>
        <v/>
      </c>
      <c r="M115" s="251" t="str">
        <f>IF($F115="","",VLOOKUP($F115,'Tong hop'!$B$10:$L$19999,11,0))</f>
        <v/>
      </c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ht="15.75" customHeight="1">
      <c r="A116" s="240"/>
      <c r="B116" s="282"/>
      <c r="C116" s="276"/>
      <c r="D116" s="275" t="s">
        <v>389</v>
      </c>
      <c r="E116" s="275"/>
      <c r="F116" s="244"/>
      <c r="G116" s="245" t="str">
        <f>IF($F116="","",VLOOKUP($F116,'Tong hop'!$B$10:$P$19999,2,0))</f>
        <v/>
      </c>
      <c r="H116" s="246" t="str">
        <f>IF($F116="","",VLOOKUP($F116,'Tong hop'!$B$10:$P$19999,3,0))</f>
        <v/>
      </c>
      <c r="I116" s="247"/>
      <c r="J116" s="248">
        <f>IF(F116="",0,VLOOKUP(F116,'Tong hop'!$O$10:$P$396,2,0))</f>
        <v>0</v>
      </c>
      <c r="K116" s="249">
        <f t="shared" si="1"/>
        <v>0</v>
      </c>
      <c r="L116" s="250" t="str">
        <f>IF($F116="","",VLOOKUP($F116,'Tong hop'!$B$10:$L$19999,10,0))</f>
        <v/>
      </c>
      <c r="M116" s="251" t="str">
        <f>IF($F116="","",VLOOKUP($F116,'Tong hop'!$B$10:$L$19999,11,0))</f>
        <v/>
      </c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ht="15.75" customHeight="1">
      <c r="A117" s="240"/>
      <c r="B117" s="282"/>
      <c r="C117" s="276"/>
      <c r="D117" s="275" t="s">
        <v>389</v>
      </c>
      <c r="E117" s="275"/>
      <c r="F117" s="244"/>
      <c r="G117" s="245" t="str">
        <f>IF($F117="","",VLOOKUP($F117,'Tong hop'!$B$10:$P$19999,2,0))</f>
        <v/>
      </c>
      <c r="H117" s="246" t="str">
        <f>IF($F117="","",VLOOKUP($F117,'Tong hop'!$B$10:$P$19999,3,0))</f>
        <v/>
      </c>
      <c r="I117" s="247"/>
      <c r="J117" s="248">
        <f>IF(F117="",0,VLOOKUP(F117,'Tong hop'!$O$10:$P$396,2,0))</f>
        <v>0</v>
      </c>
      <c r="K117" s="249">
        <f t="shared" si="1"/>
        <v>0</v>
      </c>
      <c r="L117" s="250" t="str">
        <f>IF($F117="","",VLOOKUP($F117,'Tong hop'!$B$10:$L$19999,10,0))</f>
        <v/>
      </c>
      <c r="M117" s="251" t="str">
        <f>IF($F117="","",VLOOKUP($F117,'Tong hop'!$B$10:$L$19999,11,0))</f>
        <v/>
      </c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ht="15.75" customHeight="1">
      <c r="A118" s="240"/>
      <c r="B118" s="282"/>
      <c r="C118" s="276"/>
      <c r="D118" s="275"/>
      <c r="E118" s="275"/>
      <c r="F118" s="244"/>
      <c r="G118" s="245" t="str">
        <f>IF($F118="","",VLOOKUP($F118,'Tong hop'!$B$10:$P$19999,2,0))</f>
        <v/>
      </c>
      <c r="H118" s="246" t="str">
        <f>IF($F118="","",VLOOKUP($F118,'Tong hop'!$B$10:$P$19999,3,0))</f>
        <v/>
      </c>
      <c r="I118" s="247"/>
      <c r="J118" s="248">
        <f>IF(F118="",0,VLOOKUP(F118,'Tong hop'!$O$10:$P$396,2,0))</f>
        <v>0</v>
      </c>
      <c r="K118" s="249">
        <f t="shared" si="1"/>
        <v>0</v>
      </c>
      <c r="L118" s="250" t="str">
        <f>IF($F118="","",VLOOKUP($F118,'Tong hop'!$B$10:$L$19999,10,0))</f>
        <v/>
      </c>
      <c r="M118" s="251" t="str">
        <f>IF($F118="","",VLOOKUP($F118,'Tong hop'!$B$10:$L$19999,11,0))</f>
        <v/>
      </c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ht="15.75" customHeight="1">
      <c r="A119" s="275"/>
      <c r="B119" s="282"/>
      <c r="C119" s="276"/>
      <c r="D119" s="275"/>
      <c r="E119" s="275"/>
      <c r="F119" s="244"/>
      <c r="G119" s="245" t="str">
        <f>IF($F119="","",VLOOKUP($F119,'Tong hop'!$B$10:$P$19999,2,0))</f>
        <v/>
      </c>
      <c r="H119" s="246" t="str">
        <f>IF($F119="","",VLOOKUP($F119,'Tong hop'!$B$10:$P$19999,3,0))</f>
        <v/>
      </c>
      <c r="I119" s="247"/>
      <c r="J119" s="248">
        <f>IF(F119="",0,VLOOKUP(F119,'Tong hop'!$O$10:$P$396,2,0))</f>
        <v>0</v>
      </c>
      <c r="K119" s="249">
        <f t="shared" si="1"/>
        <v>0</v>
      </c>
      <c r="L119" s="250" t="str">
        <f>IF($F119="","",VLOOKUP($F119,'Tong hop'!$B$10:$L$19999,10,0))</f>
        <v/>
      </c>
      <c r="M119" s="251" t="str">
        <f>IF($F119="","",VLOOKUP($F119,'Tong hop'!$B$10:$L$19999,11,0))</f>
        <v/>
      </c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ht="15.75" customHeight="1">
      <c r="A120" s="275"/>
      <c r="B120" s="282"/>
      <c r="C120" s="276"/>
      <c r="D120" s="275"/>
      <c r="E120" s="275"/>
      <c r="F120" s="244"/>
      <c r="G120" s="245" t="str">
        <f>IF($F120="","",VLOOKUP($F120,'Tong hop'!$B$10:$P$19999,2,0))</f>
        <v/>
      </c>
      <c r="H120" s="246" t="str">
        <f>IF($F120="","",VLOOKUP($F120,'Tong hop'!$B$10:$P$19999,3,0))</f>
        <v/>
      </c>
      <c r="I120" s="247"/>
      <c r="J120" s="248">
        <f>IF(F120="",0,VLOOKUP(F120,'Tong hop'!$O$10:$P$396,2,0))</f>
        <v>0</v>
      </c>
      <c r="K120" s="249">
        <f t="shared" si="1"/>
        <v>0</v>
      </c>
      <c r="L120" s="250" t="str">
        <f>IF($F120="","",VLOOKUP($F120,'Tong hop'!$B$10:$L$19999,10,0))</f>
        <v/>
      </c>
      <c r="M120" s="251" t="str">
        <f>IF($F120="","",VLOOKUP($F120,'Tong hop'!$B$10:$L$19999,11,0))</f>
        <v/>
      </c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ht="15.75" customHeight="1">
      <c r="A121" s="275"/>
      <c r="B121" s="282"/>
      <c r="C121" s="276"/>
      <c r="D121" s="275"/>
      <c r="E121" s="275"/>
      <c r="F121" s="244"/>
      <c r="G121" s="245" t="str">
        <f>IF($F121="","",VLOOKUP($F121,'Tong hop'!$B$10:$P$19999,2,0))</f>
        <v/>
      </c>
      <c r="H121" s="246" t="str">
        <f>IF($F121="","",VLOOKUP($F121,'Tong hop'!$B$10:$P$19999,3,0))</f>
        <v/>
      </c>
      <c r="I121" s="247"/>
      <c r="J121" s="248">
        <f>IF(F121="",0,VLOOKUP(F121,'Tong hop'!$O$10:$P$396,2,0))</f>
        <v>0</v>
      </c>
      <c r="K121" s="249">
        <f t="shared" si="1"/>
        <v>0</v>
      </c>
      <c r="L121" s="250" t="str">
        <f>IF($F121="","",VLOOKUP($F121,'Tong hop'!$B$10:$L$19999,10,0))</f>
        <v/>
      </c>
      <c r="M121" s="251" t="str">
        <f>IF($F121="","",VLOOKUP($F121,'Tong hop'!$B$10:$L$19999,11,0))</f>
        <v/>
      </c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ht="15.75" customHeight="1">
      <c r="A122" s="275"/>
      <c r="B122" s="282"/>
      <c r="C122" s="276"/>
      <c r="D122" s="275"/>
      <c r="E122" s="275"/>
      <c r="F122" s="244"/>
      <c r="G122" s="245" t="str">
        <f>IF($F122="","",VLOOKUP($F122,'Tong hop'!$B$10:$P$19999,2,0))</f>
        <v/>
      </c>
      <c r="H122" s="246" t="str">
        <f>IF($F122="","",VLOOKUP($F122,'Tong hop'!$B$10:$P$19999,3,0))</f>
        <v/>
      </c>
      <c r="I122" s="247"/>
      <c r="J122" s="248">
        <f>IF(F122="",0,VLOOKUP(F122,'Tong hop'!$O$10:$P$396,2,0))</f>
        <v>0</v>
      </c>
      <c r="K122" s="249">
        <f t="shared" si="1"/>
        <v>0</v>
      </c>
      <c r="L122" s="250" t="str">
        <f>IF($F122="","",VLOOKUP($F122,'Tong hop'!$B$10:$L$19999,10,0))</f>
        <v/>
      </c>
      <c r="M122" s="251" t="str">
        <f>IF($F122="","",VLOOKUP($F122,'Tong hop'!$B$10:$L$19999,11,0))</f>
        <v/>
      </c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ht="15.75" customHeight="1">
      <c r="A123" s="275"/>
      <c r="B123" s="282"/>
      <c r="C123" s="276"/>
      <c r="D123" s="275"/>
      <c r="E123" s="275"/>
      <c r="F123" s="244"/>
      <c r="G123" s="245" t="str">
        <f>IF($F123="","",VLOOKUP($F123,'Tong hop'!$B$10:$P$19999,2,0))</f>
        <v/>
      </c>
      <c r="H123" s="246" t="str">
        <f>IF($F123="","",VLOOKUP($F123,'Tong hop'!$B$10:$P$19999,3,0))</f>
        <v/>
      </c>
      <c r="I123" s="247"/>
      <c r="J123" s="248">
        <f>IF(F123="",0,VLOOKUP(F123,'Tong hop'!$O$10:$P$396,2,0))</f>
        <v>0</v>
      </c>
      <c r="K123" s="249">
        <f t="shared" si="1"/>
        <v>0</v>
      </c>
      <c r="L123" s="250" t="str">
        <f>IF($F123="","",VLOOKUP($F123,'Tong hop'!$B$10:$L$19999,10,0))</f>
        <v/>
      </c>
      <c r="M123" s="251" t="str">
        <f>IF($F123="","",VLOOKUP($F123,'Tong hop'!$B$10:$L$19999,11,0))</f>
        <v/>
      </c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ht="15.75" customHeight="1">
      <c r="A124" s="275"/>
      <c r="B124" s="282"/>
      <c r="C124" s="276"/>
      <c r="D124" s="275"/>
      <c r="E124" s="275"/>
      <c r="F124" s="244"/>
      <c r="G124" s="245" t="str">
        <f>IF($F124="","",VLOOKUP($F124,'Tong hop'!$B$10:$P$19999,2,0))</f>
        <v/>
      </c>
      <c r="H124" s="246" t="str">
        <f>IF($F124="","",VLOOKUP($F124,'Tong hop'!$B$10:$P$19999,3,0))</f>
        <v/>
      </c>
      <c r="I124" s="247"/>
      <c r="J124" s="248">
        <f>IF(F124="",0,VLOOKUP(F124,'Tong hop'!$O$10:$P$396,2,0))</f>
        <v>0</v>
      </c>
      <c r="K124" s="249">
        <f t="shared" si="1"/>
        <v>0</v>
      </c>
      <c r="L124" s="250" t="str">
        <f>IF($F124="","",VLOOKUP($F124,'Tong hop'!$B$10:$L$19999,10,0))</f>
        <v/>
      </c>
      <c r="M124" s="251" t="str">
        <f>IF($F124="","",VLOOKUP($F124,'Tong hop'!$B$10:$L$19999,11,0))</f>
        <v/>
      </c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ht="15.75" customHeight="1">
      <c r="A125" s="275"/>
      <c r="B125" s="282"/>
      <c r="C125" s="276"/>
      <c r="D125" s="275"/>
      <c r="E125" s="275"/>
      <c r="F125" s="244"/>
      <c r="G125" s="245" t="str">
        <f>IF($F125="","",VLOOKUP($F125,'Tong hop'!$B$10:$P$19999,2,0))</f>
        <v/>
      </c>
      <c r="H125" s="246" t="str">
        <f>IF($F125="","",VLOOKUP($F125,'Tong hop'!$B$10:$P$19999,3,0))</f>
        <v/>
      </c>
      <c r="I125" s="247"/>
      <c r="J125" s="248">
        <f>IF(F125="",0,VLOOKUP(F125,'Tong hop'!$O$10:$P$396,2,0))</f>
        <v>0</v>
      </c>
      <c r="K125" s="249">
        <f t="shared" si="1"/>
        <v>0</v>
      </c>
      <c r="L125" s="250" t="str">
        <f>IF($F125="","",VLOOKUP($F125,'Tong hop'!$B$10:$L$19999,10,0))</f>
        <v/>
      </c>
      <c r="M125" s="251" t="str">
        <f>IF($F125="","",VLOOKUP($F125,'Tong hop'!$B$10:$L$19999,11,0))</f>
        <v/>
      </c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ht="15.75" customHeight="1">
      <c r="A126" s="275"/>
      <c r="B126" s="282"/>
      <c r="C126" s="276"/>
      <c r="D126" s="275"/>
      <c r="E126" s="275"/>
      <c r="F126" s="244"/>
      <c r="G126" s="245" t="str">
        <f>IF($F126="","",VLOOKUP($F126,'Tong hop'!$B$10:$P$19999,2,0))</f>
        <v/>
      </c>
      <c r="H126" s="246" t="str">
        <f>IF($F126="","",VLOOKUP($F126,'Tong hop'!$B$10:$P$19999,3,0))</f>
        <v/>
      </c>
      <c r="I126" s="247"/>
      <c r="J126" s="248">
        <f>IF(F126="",0,VLOOKUP(F126,'Tong hop'!$O$10:$P$396,2,0))</f>
        <v>0</v>
      </c>
      <c r="K126" s="249">
        <f t="shared" si="1"/>
        <v>0</v>
      </c>
      <c r="L126" s="250" t="str">
        <f>IF($F126="","",VLOOKUP($F126,'Tong hop'!$B$10:$L$19999,10,0))</f>
        <v/>
      </c>
      <c r="M126" s="251" t="str">
        <f>IF($F126="","",VLOOKUP($F126,'Tong hop'!$B$10:$L$19999,11,0))</f>
        <v/>
      </c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ht="15.75" customHeight="1">
      <c r="A127" s="275"/>
      <c r="B127" s="282"/>
      <c r="C127" s="276"/>
      <c r="D127" s="275"/>
      <c r="E127" s="275"/>
      <c r="F127" s="244"/>
      <c r="G127" s="245" t="str">
        <f>IF($F127="","",VLOOKUP($F127,'Tong hop'!$B$10:$P$19999,2,0))</f>
        <v/>
      </c>
      <c r="H127" s="246" t="str">
        <f>IF($F127="","",VLOOKUP($F127,'Tong hop'!$B$10:$P$19999,3,0))</f>
        <v/>
      </c>
      <c r="I127" s="247"/>
      <c r="J127" s="248">
        <f>IF(F127="",0,VLOOKUP(F127,'Tong hop'!$O$10:$P$396,2,0))</f>
        <v>0</v>
      </c>
      <c r="K127" s="249">
        <f t="shared" si="1"/>
        <v>0</v>
      </c>
      <c r="L127" s="250" t="str">
        <f>IF($F127="","",VLOOKUP($F127,'Tong hop'!$B$10:$L$19999,10,0))</f>
        <v/>
      </c>
      <c r="M127" s="251" t="str">
        <f>IF($F127="","",VLOOKUP($F127,'Tong hop'!$B$10:$L$19999,11,0))</f>
        <v/>
      </c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ht="15.75" customHeight="1">
      <c r="A128" s="275"/>
      <c r="B128" s="282"/>
      <c r="C128" s="276"/>
      <c r="D128" s="275"/>
      <c r="E128" s="275"/>
      <c r="F128" s="244"/>
      <c r="G128" s="245" t="str">
        <f>IF($F128="","",VLOOKUP($F128,'Tong hop'!$B$10:$P$19999,2,0))</f>
        <v/>
      </c>
      <c r="H128" s="246" t="str">
        <f>IF($F128="","",VLOOKUP($F128,'Tong hop'!$B$10:$P$19999,3,0))</f>
        <v/>
      </c>
      <c r="I128" s="247"/>
      <c r="J128" s="248">
        <f>IF(F128="",0,VLOOKUP(F128,'Tong hop'!$O$10:$P$396,2,0))</f>
        <v>0</v>
      </c>
      <c r="K128" s="249">
        <f t="shared" si="1"/>
        <v>0</v>
      </c>
      <c r="L128" s="250" t="str">
        <f>IF($F128="","",VLOOKUP($F128,'Tong hop'!$B$10:$L$19999,10,0))</f>
        <v/>
      </c>
      <c r="M128" s="251" t="str">
        <f>IF($F128="","",VLOOKUP($F128,'Tong hop'!$B$10:$L$19999,11,0))</f>
        <v/>
      </c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ht="15.75" customHeight="1">
      <c r="A129" s="275"/>
      <c r="B129" s="282"/>
      <c r="C129" s="276"/>
      <c r="D129" s="275"/>
      <c r="E129" s="275"/>
      <c r="F129" s="275"/>
      <c r="G129" s="245" t="str">
        <f>IF($F129="","",VLOOKUP($F129,'Tong hop'!$B$10:$P$19999,2,0))</f>
        <v/>
      </c>
      <c r="H129" s="246" t="str">
        <f>IF($F129="","",VLOOKUP($F129,'Tong hop'!$B$10:$P$19999,3,0))</f>
        <v/>
      </c>
      <c r="I129" s="247"/>
      <c r="J129" s="248">
        <f>IF(F129="",0,VLOOKUP(F129,'Tong hop'!$O$10:$P$396,2,0))</f>
        <v>0</v>
      </c>
      <c r="K129" s="249">
        <f t="shared" si="1"/>
        <v>0</v>
      </c>
      <c r="L129" s="250" t="str">
        <f>IF($F129="","",VLOOKUP($F129,'Tong hop'!$B$10:$L$19999,10,0))</f>
        <v/>
      </c>
      <c r="M129" s="251" t="str">
        <f>IF($F129="","",VLOOKUP($F129,'Tong hop'!$B$10:$L$19999,11,0))</f>
        <v/>
      </c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ht="15.75" customHeight="1">
      <c r="A130" s="275"/>
      <c r="B130" s="282"/>
      <c r="C130" s="276"/>
      <c r="D130" s="275"/>
      <c r="E130" s="275"/>
      <c r="F130" s="275"/>
      <c r="G130" s="245" t="str">
        <f>IF($F130="","",VLOOKUP($F130,'Tong hop'!$B$10:$P$19999,2,0))</f>
        <v/>
      </c>
      <c r="H130" s="246" t="str">
        <f>IF($F130="","",VLOOKUP($F130,'Tong hop'!$B$10:$P$19999,3,0))</f>
        <v/>
      </c>
      <c r="I130" s="247"/>
      <c r="J130" s="248">
        <f>IF(F130="",0,VLOOKUP(F130,'Tong hop'!$O$10:$P$396,2,0))</f>
        <v>0</v>
      </c>
      <c r="K130" s="249">
        <f t="shared" si="1"/>
        <v>0</v>
      </c>
      <c r="L130" s="250" t="str">
        <f>IF($F130="","",VLOOKUP($F130,'Tong hop'!$B$10:$L$19999,10,0))</f>
        <v/>
      </c>
      <c r="M130" s="251" t="str">
        <f>IF($F130="","",VLOOKUP($F130,'Tong hop'!$B$10:$L$19999,11,0))</f>
        <v/>
      </c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ht="15.75" customHeight="1">
      <c r="A131" s="275"/>
      <c r="B131" s="282"/>
      <c r="C131" s="276"/>
      <c r="D131" s="275"/>
      <c r="E131" s="275"/>
      <c r="F131" s="275"/>
      <c r="G131" s="245" t="str">
        <f>IF($F131="","",VLOOKUP($F131,'Tong hop'!$B$10:$P$19999,2,0))</f>
        <v/>
      </c>
      <c r="H131" s="246" t="str">
        <f>IF($F131="","",VLOOKUP($F131,'Tong hop'!$B$10:$P$19999,3,0))</f>
        <v/>
      </c>
      <c r="I131" s="247"/>
      <c r="J131" s="248">
        <f>IF(F131="",0,VLOOKUP(F131,'Tong hop'!$O$10:$P$396,2,0))</f>
        <v>0</v>
      </c>
      <c r="K131" s="249">
        <f t="shared" si="1"/>
        <v>0</v>
      </c>
      <c r="L131" s="250" t="str">
        <f>IF($F131="","",VLOOKUP($F131,'Tong hop'!$B$10:$L$19999,10,0))</f>
        <v/>
      </c>
      <c r="M131" s="251" t="str">
        <f>IF($F131="","",VLOOKUP($F131,'Tong hop'!$B$10:$L$19999,11,0))</f>
        <v/>
      </c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ht="15.75" customHeight="1">
      <c r="A132" s="275"/>
      <c r="B132" s="282"/>
      <c r="C132" s="276"/>
      <c r="D132" s="275"/>
      <c r="E132" s="275"/>
      <c r="F132" s="275"/>
      <c r="G132" s="245" t="str">
        <f>IF($F132="","",VLOOKUP($F132,'Tong hop'!$B$10:$P$19999,2,0))</f>
        <v/>
      </c>
      <c r="H132" s="246" t="str">
        <f>IF($F132="","",VLOOKUP($F132,'Tong hop'!$B$10:$P$19999,3,0))</f>
        <v/>
      </c>
      <c r="I132" s="247"/>
      <c r="J132" s="248">
        <f>IF(F132="",0,VLOOKUP(F132,'Tong hop'!$O$10:$P$396,2,0))</f>
        <v>0</v>
      </c>
      <c r="K132" s="249">
        <f t="shared" si="1"/>
        <v>0</v>
      </c>
      <c r="L132" s="250" t="str">
        <f>IF($F132="","",VLOOKUP($F132,'Tong hop'!$B$10:$L$19999,10,0))</f>
        <v/>
      </c>
      <c r="M132" s="251" t="str">
        <f>IF($F132="","",VLOOKUP($F132,'Tong hop'!$B$10:$L$19999,11,0))</f>
        <v/>
      </c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ht="15.75" customHeight="1">
      <c r="A133" s="275"/>
      <c r="B133" s="282"/>
      <c r="C133" s="276"/>
      <c r="D133" s="275"/>
      <c r="E133" s="275"/>
      <c r="F133" s="275"/>
      <c r="G133" s="245" t="str">
        <f>IF($F133="","",VLOOKUP($F133,'Tong hop'!$B$10:$P$19999,2,0))</f>
        <v/>
      </c>
      <c r="H133" s="246" t="str">
        <f>IF($F133="","",VLOOKUP($F133,'Tong hop'!$B$10:$P$19999,3,0))</f>
        <v/>
      </c>
      <c r="I133" s="247"/>
      <c r="J133" s="248">
        <f>IF(F133="",0,VLOOKUP(F133,'Tong hop'!$O$10:$P$396,2,0))</f>
        <v>0</v>
      </c>
      <c r="K133" s="249">
        <f t="shared" si="1"/>
        <v>0</v>
      </c>
      <c r="L133" s="250" t="str">
        <f>IF($F133="","",VLOOKUP($F133,'Tong hop'!$B$10:$L$19999,10,0))</f>
        <v/>
      </c>
      <c r="M133" s="251" t="str">
        <f>IF($F133="","",VLOOKUP($F133,'Tong hop'!$B$10:$L$19999,11,0))</f>
        <v/>
      </c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ht="15.75" customHeight="1">
      <c r="A134" s="275"/>
      <c r="B134" s="282"/>
      <c r="C134" s="276"/>
      <c r="D134" s="275"/>
      <c r="E134" s="275"/>
      <c r="F134" s="275"/>
      <c r="G134" s="245" t="str">
        <f>IF($F134="","",VLOOKUP($F134,'Tong hop'!$B$10:$P$19999,2,0))</f>
        <v/>
      </c>
      <c r="H134" s="246" t="str">
        <f>IF($F134="","",VLOOKUP($F134,'Tong hop'!$B$10:$P$19999,3,0))</f>
        <v/>
      </c>
      <c r="I134" s="247"/>
      <c r="J134" s="248">
        <f>IF(F134="",0,VLOOKUP(F134,'Tong hop'!$O$10:$P$396,2,0))</f>
        <v>0</v>
      </c>
      <c r="K134" s="249">
        <f t="shared" si="1"/>
        <v>0</v>
      </c>
      <c r="L134" s="250" t="str">
        <f>IF($F134="","",VLOOKUP($F134,'Tong hop'!$B$10:$L$19999,10,0))</f>
        <v/>
      </c>
      <c r="M134" s="251" t="str">
        <f>IF($F134="","",VLOOKUP($F134,'Tong hop'!$B$10:$L$19999,11,0))</f>
        <v/>
      </c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ht="15.75" customHeight="1">
      <c r="A135" s="275"/>
      <c r="B135" s="282"/>
      <c r="C135" s="276"/>
      <c r="D135" s="275"/>
      <c r="E135" s="275"/>
      <c r="F135" s="275"/>
      <c r="G135" s="245" t="str">
        <f>IF($F135="","",VLOOKUP($F135,'Tong hop'!$B$10:$P$19999,2,0))</f>
        <v/>
      </c>
      <c r="H135" s="246" t="str">
        <f>IF($F135="","",VLOOKUP($F135,'Tong hop'!$B$10:$P$19999,3,0))</f>
        <v/>
      </c>
      <c r="I135" s="247"/>
      <c r="J135" s="248">
        <f>IF(F135="",0,VLOOKUP(F135,'Tong hop'!$O$10:$P$396,2,0))</f>
        <v>0</v>
      </c>
      <c r="K135" s="249">
        <f t="shared" si="1"/>
        <v>0</v>
      </c>
      <c r="L135" s="250" t="str">
        <f>IF($F135="","",VLOOKUP($F135,'Tong hop'!$B$10:$L$19999,10,0))</f>
        <v/>
      </c>
      <c r="M135" s="251" t="str">
        <f>IF($F135="","",VLOOKUP($F135,'Tong hop'!$B$10:$L$19999,11,0))</f>
        <v/>
      </c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ht="15.75" customHeight="1">
      <c r="A136" s="275"/>
      <c r="B136" s="282"/>
      <c r="C136" s="276"/>
      <c r="D136" s="275"/>
      <c r="E136" s="275"/>
      <c r="F136" s="275"/>
      <c r="G136" s="245" t="str">
        <f>IF($F136="","",VLOOKUP($F136,'Tong hop'!$B$10:$P$19999,2,0))</f>
        <v/>
      </c>
      <c r="H136" s="246" t="str">
        <f>IF($F136="","",VLOOKUP($F136,'Tong hop'!$B$10:$P$19999,3,0))</f>
        <v/>
      </c>
      <c r="I136" s="247"/>
      <c r="J136" s="248">
        <f>IF(F136="",0,VLOOKUP(F136,'Tong hop'!$O$10:$P$396,2,0))</f>
        <v>0</v>
      </c>
      <c r="K136" s="249">
        <f t="shared" si="1"/>
        <v>0</v>
      </c>
      <c r="L136" s="250" t="str">
        <f>IF($F136="","",VLOOKUP($F136,'Tong hop'!$B$10:$L$19999,10,0))</f>
        <v/>
      </c>
      <c r="M136" s="251" t="str">
        <f>IF($F136="","",VLOOKUP($F136,'Tong hop'!$B$10:$L$19999,11,0))</f>
        <v/>
      </c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ht="15.75" customHeight="1">
      <c r="A137" s="275"/>
      <c r="B137" s="282"/>
      <c r="C137" s="276"/>
      <c r="D137" s="275"/>
      <c r="E137" s="275"/>
      <c r="F137" s="275"/>
      <c r="G137" s="245" t="str">
        <f>IF($F137="","",VLOOKUP($F137,'Tong hop'!$B$10:$P$19999,2,0))</f>
        <v/>
      </c>
      <c r="H137" s="246" t="str">
        <f>IF($F137="","",VLOOKUP($F137,'Tong hop'!$B$10:$P$19999,3,0))</f>
        <v/>
      </c>
      <c r="I137" s="247"/>
      <c r="J137" s="248">
        <f>IF(F137="",0,VLOOKUP(F137,'Tong hop'!$O$10:$P$396,2,0))</f>
        <v>0</v>
      </c>
      <c r="K137" s="249">
        <f t="shared" si="1"/>
        <v>0</v>
      </c>
      <c r="L137" s="250" t="str">
        <f>IF($F137="","",VLOOKUP($F137,'Tong hop'!$B$10:$L$19999,10,0))</f>
        <v/>
      </c>
      <c r="M137" s="251" t="str">
        <f>IF($F137="","",VLOOKUP($F137,'Tong hop'!$B$10:$L$19999,11,0))</f>
        <v/>
      </c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ht="15.75" customHeight="1">
      <c r="A138" s="275"/>
      <c r="B138" s="282"/>
      <c r="C138" s="276"/>
      <c r="D138" s="275"/>
      <c r="E138" s="275"/>
      <c r="F138" s="275"/>
      <c r="G138" s="245" t="str">
        <f>IF($F138="","",VLOOKUP($F138,'Tong hop'!$B$10:$P$19999,2,0))</f>
        <v/>
      </c>
      <c r="H138" s="246" t="str">
        <f>IF($F138="","",VLOOKUP($F138,'Tong hop'!$B$10:$P$19999,3,0))</f>
        <v/>
      </c>
      <c r="I138" s="247"/>
      <c r="J138" s="248">
        <f>IF(F138="",0,VLOOKUP(F138,'Tong hop'!$O$10:$P$396,2,0))</f>
        <v>0</v>
      </c>
      <c r="K138" s="249">
        <f t="shared" si="1"/>
        <v>0</v>
      </c>
      <c r="L138" s="250" t="str">
        <f>IF($F138="","",VLOOKUP($F138,'Tong hop'!$B$10:$L$19999,10,0))</f>
        <v/>
      </c>
      <c r="M138" s="251" t="str">
        <f>IF($F138="","",VLOOKUP($F138,'Tong hop'!$B$10:$L$19999,11,0))</f>
        <v/>
      </c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ht="15.75" customHeight="1">
      <c r="A139" s="275"/>
      <c r="B139" s="282"/>
      <c r="C139" s="276"/>
      <c r="D139" s="275"/>
      <c r="E139" s="275"/>
      <c r="F139" s="275"/>
      <c r="G139" s="245" t="str">
        <f>IF($F139="","",VLOOKUP($F139,'Tong hop'!$B$10:$P$19999,2,0))</f>
        <v/>
      </c>
      <c r="H139" s="246" t="str">
        <f>IF($F139="","",VLOOKUP($F139,'Tong hop'!$B$10:$P$19999,3,0))</f>
        <v/>
      </c>
      <c r="I139" s="247"/>
      <c r="J139" s="248">
        <f>IF(F139="",0,VLOOKUP(F139,'Tong hop'!$O$10:$P$396,2,0))</f>
        <v>0</v>
      </c>
      <c r="K139" s="249">
        <f t="shared" si="1"/>
        <v>0</v>
      </c>
      <c r="L139" s="250" t="str">
        <f>IF($F139="","",VLOOKUP($F139,'Tong hop'!$B$10:$L$19999,10,0))</f>
        <v/>
      </c>
      <c r="M139" s="251" t="str">
        <f>IF($F139="","",VLOOKUP($F139,'Tong hop'!$B$10:$L$19999,11,0))</f>
        <v/>
      </c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ht="15.75" customHeight="1">
      <c r="A140" s="275"/>
      <c r="B140" s="282"/>
      <c r="C140" s="276"/>
      <c r="D140" s="275"/>
      <c r="E140" s="275"/>
      <c r="F140" s="275"/>
      <c r="G140" s="245" t="str">
        <f>IF($F140="","",VLOOKUP($F140,'Tong hop'!$B$10:$P$19999,2,0))</f>
        <v/>
      </c>
      <c r="H140" s="246" t="str">
        <f>IF($F140="","",VLOOKUP($F140,'Tong hop'!$B$10:$P$19999,3,0))</f>
        <v/>
      </c>
      <c r="I140" s="247"/>
      <c r="J140" s="248">
        <f>IF(F140="",0,VLOOKUP(F140,'Tong hop'!$O$10:$P$396,2,0))</f>
        <v>0</v>
      </c>
      <c r="K140" s="249">
        <f t="shared" si="1"/>
        <v>0</v>
      </c>
      <c r="L140" s="250" t="str">
        <f>IF($F140="","",VLOOKUP($F140,'Tong hop'!$B$10:$L$19999,10,0))</f>
        <v/>
      </c>
      <c r="M140" s="251" t="str">
        <f>IF($F140="","",VLOOKUP($F140,'Tong hop'!$B$10:$L$19999,11,0))</f>
        <v/>
      </c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ht="15.75" customHeight="1">
      <c r="A141" s="275"/>
      <c r="B141" s="282"/>
      <c r="C141" s="276"/>
      <c r="D141" s="275"/>
      <c r="E141" s="275"/>
      <c r="F141" s="275"/>
      <c r="G141" s="245" t="str">
        <f>IF($F141="","",VLOOKUP($F141,'Tong hop'!$B$10:$P$19999,2,0))</f>
        <v/>
      </c>
      <c r="H141" s="246" t="str">
        <f>IF($F141="","",VLOOKUP($F141,'Tong hop'!$B$10:$P$19999,3,0))</f>
        <v/>
      </c>
      <c r="I141" s="247"/>
      <c r="J141" s="248">
        <f>IF(F141="",0,VLOOKUP(F141,'Tong hop'!$O$10:$P$396,2,0))</f>
        <v>0</v>
      </c>
      <c r="K141" s="249">
        <f t="shared" si="1"/>
        <v>0</v>
      </c>
      <c r="L141" s="250" t="str">
        <f>IF($F141="","",VLOOKUP($F141,'Tong hop'!$B$10:$L$19999,10,0))</f>
        <v/>
      </c>
      <c r="M141" s="251" t="str">
        <f>IF($F141="","",VLOOKUP($F141,'Tong hop'!$B$10:$L$19999,11,0))</f>
        <v/>
      </c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ht="15.75" customHeight="1">
      <c r="A142" s="275"/>
      <c r="B142" s="282"/>
      <c r="C142" s="276"/>
      <c r="D142" s="275"/>
      <c r="E142" s="275"/>
      <c r="F142" s="275"/>
      <c r="G142" s="245" t="str">
        <f>IF($F142="","",VLOOKUP($F142,'Tong hop'!$B$10:$P$19999,2,0))</f>
        <v/>
      </c>
      <c r="H142" s="246" t="str">
        <f>IF($F142="","",VLOOKUP($F142,'Tong hop'!$B$10:$P$19999,3,0))</f>
        <v/>
      </c>
      <c r="I142" s="247"/>
      <c r="J142" s="248">
        <f>IF(F142="",0,VLOOKUP(F142,'Tong hop'!$O$10:$P$396,2,0))</f>
        <v>0</v>
      </c>
      <c r="K142" s="249">
        <f t="shared" si="1"/>
        <v>0</v>
      </c>
      <c r="L142" s="250" t="str">
        <f>IF($F142="","",VLOOKUP($F142,'Tong hop'!$B$10:$L$19999,10,0))</f>
        <v/>
      </c>
      <c r="M142" s="251" t="str">
        <f>IF($F142="","",VLOOKUP($F142,'Tong hop'!$B$10:$L$19999,11,0))</f>
        <v/>
      </c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ht="15.75" customHeight="1">
      <c r="A143" s="275"/>
      <c r="B143" s="282"/>
      <c r="C143" s="276"/>
      <c r="D143" s="275"/>
      <c r="E143" s="275"/>
      <c r="F143" s="275"/>
      <c r="G143" s="245" t="str">
        <f>IF($F143="","",VLOOKUP($F143,'Tong hop'!$B$10:$P$19999,2,0))</f>
        <v/>
      </c>
      <c r="H143" s="246" t="str">
        <f>IF($F143="","",VLOOKUP($F143,'Tong hop'!$B$10:$P$19999,3,0))</f>
        <v/>
      </c>
      <c r="I143" s="247"/>
      <c r="J143" s="248">
        <f>IF(F143="",0,VLOOKUP(F143,'Tong hop'!$O$10:$P$396,2,0))</f>
        <v>0</v>
      </c>
      <c r="K143" s="249">
        <f t="shared" si="1"/>
        <v>0</v>
      </c>
      <c r="L143" s="250" t="str">
        <f>IF($F143="","",VLOOKUP($F143,'Tong hop'!$B$10:$L$19999,10,0))</f>
        <v/>
      </c>
      <c r="M143" s="251" t="str">
        <f>IF($F143="","",VLOOKUP($F143,'Tong hop'!$B$10:$L$19999,11,0))</f>
        <v/>
      </c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ht="15.75" customHeight="1">
      <c r="A144" s="275"/>
      <c r="B144" s="282"/>
      <c r="C144" s="276"/>
      <c r="D144" s="275"/>
      <c r="E144" s="275"/>
      <c r="F144" s="275"/>
      <c r="G144" s="245" t="str">
        <f>IF($F144="","",VLOOKUP($F144,'Tong hop'!$B$10:$P$19999,2,0))</f>
        <v/>
      </c>
      <c r="H144" s="246" t="str">
        <f>IF($F144="","",VLOOKUP($F144,'Tong hop'!$B$10:$P$19999,3,0))</f>
        <v/>
      </c>
      <c r="I144" s="247"/>
      <c r="J144" s="248">
        <f>IF(F144="",0,VLOOKUP(F144,'Tong hop'!$O$10:$P$396,2,0))</f>
        <v>0</v>
      </c>
      <c r="K144" s="249">
        <f t="shared" si="1"/>
        <v>0</v>
      </c>
      <c r="L144" s="250" t="str">
        <f>IF($F144="","",VLOOKUP($F144,'Tong hop'!$B$10:$L$19999,10,0))</f>
        <v/>
      </c>
      <c r="M144" s="251" t="str">
        <f>IF($F144="","",VLOOKUP($F144,'Tong hop'!$B$10:$L$19999,11,0))</f>
        <v/>
      </c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ht="15.75" customHeight="1">
      <c r="A145" s="275"/>
      <c r="B145" s="282"/>
      <c r="C145" s="276"/>
      <c r="D145" s="275"/>
      <c r="E145" s="275"/>
      <c r="F145" s="275"/>
      <c r="G145" s="245" t="str">
        <f>IF($F145="","",VLOOKUP($F145,'Tong hop'!$B$10:$P$19999,2,0))</f>
        <v/>
      </c>
      <c r="H145" s="246" t="str">
        <f>IF($F145="","",VLOOKUP($F145,'Tong hop'!$B$10:$P$19999,3,0))</f>
        <v/>
      </c>
      <c r="I145" s="247"/>
      <c r="J145" s="248">
        <f>IF(F145="",0,VLOOKUP(F145,'Tong hop'!$O$10:$P$396,2,0))</f>
        <v>0</v>
      </c>
      <c r="K145" s="249">
        <f t="shared" si="1"/>
        <v>0</v>
      </c>
      <c r="L145" s="250" t="str">
        <f>IF($F145="","",VLOOKUP($F145,'Tong hop'!$B$10:$L$19999,10,0))</f>
        <v/>
      </c>
      <c r="M145" s="251" t="str">
        <f>IF($F145="","",VLOOKUP($F145,'Tong hop'!$B$10:$L$19999,11,0))</f>
        <v/>
      </c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ht="15.75" customHeight="1">
      <c r="A146" s="275"/>
      <c r="B146" s="282"/>
      <c r="C146" s="276"/>
      <c r="D146" s="275"/>
      <c r="E146" s="275"/>
      <c r="F146" s="275"/>
      <c r="G146" s="245" t="str">
        <f>IF($F146="","",VLOOKUP($F146,'Tong hop'!$B$10:$P$19999,2,0))</f>
        <v/>
      </c>
      <c r="H146" s="246" t="str">
        <f>IF($F146="","",VLOOKUP($F146,'Tong hop'!$B$10:$P$19999,3,0))</f>
        <v/>
      </c>
      <c r="I146" s="247"/>
      <c r="J146" s="248">
        <f>IF(F146="",0,VLOOKUP(F146,'Tong hop'!$O$10:$P$396,2,0))</f>
        <v>0</v>
      </c>
      <c r="K146" s="249">
        <f t="shared" si="1"/>
        <v>0</v>
      </c>
      <c r="L146" s="250" t="str">
        <f>IF($F146="","",VLOOKUP($F146,'Tong hop'!$B$10:$L$19999,10,0))</f>
        <v/>
      </c>
      <c r="M146" s="251" t="str">
        <f>IF($F146="","",VLOOKUP($F146,'Tong hop'!$B$10:$L$19999,11,0))</f>
        <v/>
      </c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ht="15.75" customHeight="1">
      <c r="A147" s="275"/>
      <c r="B147" s="282"/>
      <c r="C147" s="276"/>
      <c r="D147" s="275"/>
      <c r="E147" s="275"/>
      <c r="F147" s="275"/>
      <c r="G147" s="245" t="str">
        <f>IF($F147="","",VLOOKUP($F147,'Tong hop'!$B$10:$P$19999,2,0))</f>
        <v/>
      </c>
      <c r="H147" s="246" t="str">
        <f>IF($F147="","",VLOOKUP($F147,'Tong hop'!$B$10:$P$19999,3,0))</f>
        <v/>
      </c>
      <c r="I147" s="247"/>
      <c r="J147" s="248">
        <f>IF(F147="",0,VLOOKUP(F147,'Tong hop'!$O$10:$P$396,2,0))</f>
        <v>0</v>
      </c>
      <c r="K147" s="249">
        <f t="shared" si="1"/>
        <v>0</v>
      </c>
      <c r="L147" s="250" t="str">
        <f>IF($F147="","",VLOOKUP($F147,'Tong hop'!$B$10:$L$19999,10,0))</f>
        <v/>
      </c>
      <c r="M147" s="251" t="str">
        <f>IF($F147="","",VLOOKUP($F147,'Tong hop'!$B$10:$L$19999,11,0))</f>
        <v/>
      </c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ht="15.75" customHeight="1">
      <c r="A148" s="275"/>
      <c r="B148" s="282"/>
      <c r="C148" s="276"/>
      <c r="D148" s="275"/>
      <c r="E148" s="275"/>
      <c r="F148" s="275"/>
      <c r="G148" s="245" t="str">
        <f>IF($F148="","",VLOOKUP($F148,'Tong hop'!$B$10:$P$19999,2,0))</f>
        <v/>
      </c>
      <c r="H148" s="246" t="str">
        <f>IF($F148="","",VLOOKUP($F148,'Tong hop'!$B$10:$P$19999,3,0))</f>
        <v/>
      </c>
      <c r="I148" s="247"/>
      <c r="J148" s="248">
        <f>IF(F148="",0,VLOOKUP(F148,'Tong hop'!$O$10:$P$396,2,0))</f>
        <v>0</v>
      </c>
      <c r="K148" s="249">
        <f t="shared" si="1"/>
        <v>0</v>
      </c>
      <c r="L148" s="250" t="str">
        <f>IF($F148="","",VLOOKUP($F148,'Tong hop'!$B$10:$L$19999,10,0))</f>
        <v/>
      </c>
      <c r="M148" s="251" t="str">
        <f>IF($F148="","",VLOOKUP($F148,'Tong hop'!$B$10:$L$19999,11,0))</f>
        <v/>
      </c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ht="15.75" customHeight="1">
      <c r="A149" s="275"/>
      <c r="B149" s="282"/>
      <c r="C149" s="276"/>
      <c r="D149" s="275"/>
      <c r="E149" s="275"/>
      <c r="F149" s="275"/>
      <c r="G149" s="245" t="str">
        <f>IF($F149="","",VLOOKUP($F149,'Tong hop'!$B$10:$P$19999,2,0))</f>
        <v/>
      </c>
      <c r="H149" s="246" t="str">
        <f>IF($F149="","",VLOOKUP($F149,'Tong hop'!$B$10:$P$19999,3,0))</f>
        <v/>
      </c>
      <c r="I149" s="247"/>
      <c r="J149" s="248">
        <f>IF(F149="",0,VLOOKUP(F149,'Tong hop'!$O$10:$P$396,2,0))</f>
        <v>0</v>
      </c>
      <c r="K149" s="249">
        <f t="shared" si="1"/>
        <v>0</v>
      </c>
      <c r="L149" s="250" t="str">
        <f>IF($F149="","",VLOOKUP($F149,'Tong hop'!$B$10:$L$19999,10,0))</f>
        <v/>
      </c>
      <c r="M149" s="251" t="str">
        <f>IF($F149="","",VLOOKUP($F149,'Tong hop'!$B$10:$L$19999,11,0))</f>
        <v/>
      </c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ht="15.75" customHeight="1">
      <c r="A150" s="275"/>
      <c r="B150" s="282"/>
      <c r="C150" s="276"/>
      <c r="D150" s="275"/>
      <c r="E150" s="275"/>
      <c r="F150" s="275"/>
      <c r="G150" s="245" t="str">
        <f>IF($F150="","",VLOOKUP($F150,'Tong hop'!$B$10:$P$19999,2,0))</f>
        <v/>
      </c>
      <c r="H150" s="246" t="str">
        <f>IF($F150="","",VLOOKUP($F150,'Tong hop'!$B$10:$P$19999,3,0))</f>
        <v/>
      </c>
      <c r="I150" s="247"/>
      <c r="J150" s="248">
        <f>IF(F150="",0,VLOOKUP(F150,'Tong hop'!$O$10:$P$396,2,0))</f>
        <v>0</v>
      </c>
      <c r="K150" s="249">
        <f t="shared" si="1"/>
        <v>0</v>
      </c>
      <c r="L150" s="250" t="str">
        <f>IF($F150="","",VLOOKUP($F150,'Tong hop'!$B$10:$L$19999,10,0))</f>
        <v/>
      </c>
      <c r="M150" s="251" t="str">
        <f>IF($F150="","",VLOOKUP($F150,'Tong hop'!$B$10:$L$19999,11,0))</f>
        <v/>
      </c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ht="15.75" customHeight="1">
      <c r="A151" s="275"/>
      <c r="B151" s="282"/>
      <c r="C151" s="276"/>
      <c r="D151" s="275"/>
      <c r="E151" s="275"/>
      <c r="F151" s="275"/>
      <c r="G151" s="245" t="str">
        <f>IF($F151="","",VLOOKUP($F151,'Tong hop'!$B$10:$P$19999,2,0))</f>
        <v/>
      </c>
      <c r="H151" s="246" t="str">
        <f>IF($F151="","",VLOOKUP($F151,'Tong hop'!$B$10:$P$19999,3,0))</f>
        <v/>
      </c>
      <c r="I151" s="247"/>
      <c r="J151" s="248">
        <f>IF(F151="",0,VLOOKUP(F151,'Tong hop'!$O$10:$P$396,2,0))</f>
        <v>0</v>
      </c>
      <c r="K151" s="249">
        <f t="shared" si="1"/>
        <v>0</v>
      </c>
      <c r="L151" s="250" t="str">
        <f>IF($F151="","",VLOOKUP($F151,'Tong hop'!$B$10:$L$19999,10,0))</f>
        <v/>
      </c>
      <c r="M151" s="251" t="str">
        <f>IF($F151="","",VLOOKUP($F151,'Tong hop'!$B$10:$L$19999,11,0))</f>
        <v/>
      </c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ht="15.75" customHeight="1">
      <c r="A152" s="275"/>
      <c r="B152" s="282"/>
      <c r="C152" s="276"/>
      <c r="D152" s="275"/>
      <c r="E152" s="275"/>
      <c r="F152" s="275"/>
      <c r="G152" s="245" t="str">
        <f>IF($F152="","",VLOOKUP($F152,'Tong hop'!$B$10:$P$19999,2,0))</f>
        <v/>
      </c>
      <c r="H152" s="246" t="str">
        <f>IF($F152="","",VLOOKUP($F152,'Tong hop'!$B$10:$P$19999,3,0))</f>
        <v/>
      </c>
      <c r="I152" s="247"/>
      <c r="J152" s="248">
        <f>IF(F152="",0,VLOOKUP(F152,'Tong hop'!$O$10:$P$396,2,0))</f>
        <v>0</v>
      </c>
      <c r="K152" s="249">
        <f t="shared" si="1"/>
        <v>0</v>
      </c>
      <c r="L152" s="250" t="str">
        <f>IF($F152="","",VLOOKUP($F152,'Tong hop'!$B$10:$L$19999,10,0))</f>
        <v/>
      </c>
      <c r="M152" s="251" t="str">
        <f>IF($F152="","",VLOOKUP($F152,'Tong hop'!$B$10:$L$19999,11,0))</f>
        <v/>
      </c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ht="15.75" customHeight="1">
      <c r="A153" s="275"/>
      <c r="B153" s="282"/>
      <c r="C153" s="276"/>
      <c r="D153" s="275"/>
      <c r="E153" s="275"/>
      <c r="F153" s="275"/>
      <c r="G153" s="245" t="str">
        <f>IF($F153="","",VLOOKUP($F153,'Tong hop'!$B$10:$P$19999,2,0))</f>
        <v/>
      </c>
      <c r="H153" s="246" t="str">
        <f>IF($F153="","",VLOOKUP($F153,'Tong hop'!$B$10:$P$19999,3,0))</f>
        <v/>
      </c>
      <c r="I153" s="247"/>
      <c r="J153" s="248">
        <f>IF(F153="",0,VLOOKUP(F153,'Tong hop'!$O$10:$P$396,2,0))</f>
        <v>0</v>
      </c>
      <c r="K153" s="249">
        <f t="shared" si="1"/>
        <v>0</v>
      </c>
      <c r="L153" s="250" t="str">
        <f>IF($F153="","",VLOOKUP($F153,'Tong hop'!$B$10:$L$19999,10,0))</f>
        <v/>
      </c>
      <c r="M153" s="251" t="str">
        <f>IF($F153="","",VLOOKUP($F153,'Tong hop'!$B$10:$L$19999,11,0))</f>
        <v/>
      </c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ht="15.75" customHeight="1">
      <c r="A154" s="275"/>
      <c r="B154" s="282"/>
      <c r="C154" s="276"/>
      <c r="D154" s="275"/>
      <c r="E154" s="275"/>
      <c r="F154" s="275"/>
      <c r="G154" s="245" t="str">
        <f>IF($F154="","",VLOOKUP($F154,'Tong hop'!$B$10:$P$19999,2,0))</f>
        <v/>
      </c>
      <c r="H154" s="246" t="str">
        <f>IF($F154="","",VLOOKUP($F154,'Tong hop'!$B$10:$P$19999,3,0))</f>
        <v/>
      </c>
      <c r="I154" s="247"/>
      <c r="J154" s="248">
        <f>IF(F154="",0,VLOOKUP(F154,'Tong hop'!$O$10:$P$396,2,0))</f>
        <v>0</v>
      </c>
      <c r="K154" s="249">
        <f t="shared" si="1"/>
        <v>0</v>
      </c>
      <c r="L154" s="250" t="str">
        <f>IF($F154="","",VLOOKUP($F154,'Tong hop'!$B$10:$L$19999,10,0))</f>
        <v/>
      </c>
      <c r="M154" s="251" t="str">
        <f>IF($F154="","",VLOOKUP($F154,'Tong hop'!$B$10:$L$19999,11,0))</f>
        <v/>
      </c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ht="15.75" customHeight="1">
      <c r="A155" s="275"/>
      <c r="B155" s="282"/>
      <c r="C155" s="276"/>
      <c r="D155" s="275"/>
      <c r="E155" s="275"/>
      <c r="F155" s="275"/>
      <c r="G155" s="245" t="str">
        <f>IF($F155="","",VLOOKUP($F155,'Tong hop'!$B$10:$P$19999,2,0))</f>
        <v/>
      </c>
      <c r="H155" s="246" t="str">
        <f>IF($F155="","",VLOOKUP($F155,'Tong hop'!$B$10:$P$19999,3,0))</f>
        <v/>
      </c>
      <c r="I155" s="247"/>
      <c r="J155" s="248">
        <f>IF(F155="",0,VLOOKUP(F155,'Tong hop'!$O$10:$P$396,2,0))</f>
        <v>0</v>
      </c>
      <c r="K155" s="249">
        <f t="shared" si="1"/>
        <v>0</v>
      </c>
      <c r="L155" s="250" t="str">
        <f>IF($F155="","",VLOOKUP($F155,'Tong hop'!$B$10:$L$19999,10,0))</f>
        <v/>
      </c>
      <c r="M155" s="251" t="str">
        <f>IF($F155="","",VLOOKUP($F155,'Tong hop'!$B$10:$L$19999,11,0))</f>
        <v/>
      </c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ht="15.75" customHeight="1">
      <c r="A156" s="275"/>
      <c r="B156" s="282"/>
      <c r="C156" s="276"/>
      <c r="D156" s="275"/>
      <c r="E156" s="275"/>
      <c r="F156" s="275"/>
      <c r="G156" s="245" t="str">
        <f>IF($F156="","",VLOOKUP($F156,'Tong hop'!$B$10:$P$19999,2,0))</f>
        <v/>
      </c>
      <c r="H156" s="246" t="str">
        <f>IF($F156="","",VLOOKUP($F156,'Tong hop'!$B$10:$P$19999,3,0))</f>
        <v/>
      </c>
      <c r="I156" s="247"/>
      <c r="J156" s="248">
        <f>IF(F156="",0,VLOOKUP(F156,'Tong hop'!$O$10:$P$396,2,0))</f>
        <v>0</v>
      </c>
      <c r="K156" s="249">
        <f t="shared" si="1"/>
        <v>0</v>
      </c>
      <c r="L156" s="250" t="str">
        <f>IF($F156="","",VLOOKUP($F156,'Tong hop'!$B$10:$L$19999,10,0))</f>
        <v/>
      </c>
      <c r="M156" s="251" t="str">
        <f>IF($F156="","",VLOOKUP($F156,'Tong hop'!$B$10:$L$19999,11,0))</f>
        <v/>
      </c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ht="15.75" customHeight="1">
      <c r="A157" s="275"/>
      <c r="B157" s="282"/>
      <c r="C157" s="276"/>
      <c r="D157" s="275"/>
      <c r="E157" s="275"/>
      <c r="F157" s="275"/>
      <c r="G157" s="245" t="str">
        <f>IF($F157="","",VLOOKUP($F157,'Tong hop'!$B$10:$P$19999,2,0))</f>
        <v/>
      </c>
      <c r="H157" s="246" t="str">
        <f>IF($F157="","",VLOOKUP($F157,'Tong hop'!$B$10:$P$19999,3,0))</f>
        <v/>
      </c>
      <c r="I157" s="247"/>
      <c r="J157" s="248">
        <f>IF(F157="",0,VLOOKUP(F157,'Tong hop'!$O$10:$P$396,2,0))</f>
        <v>0</v>
      </c>
      <c r="K157" s="249">
        <f t="shared" si="1"/>
        <v>0</v>
      </c>
      <c r="L157" s="250" t="str">
        <f>IF($F157="","",VLOOKUP($F157,'Tong hop'!$B$10:$L$19999,10,0))</f>
        <v/>
      </c>
      <c r="M157" s="251" t="str">
        <f>IF($F157="","",VLOOKUP($F157,'Tong hop'!$B$10:$L$19999,11,0))</f>
        <v/>
      </c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ht="15.75" customHeight="1">
      <c r="A158" s="275"/>
      <c r="B158" s="282"/>
      <c r="C158" s="276"/>
      <c r="D158" s="275"/>
      <c r="E158" s="275"/>
      <c r="F158" s="275"/>
      <c r="G158" s="245" t="str">
        <f>IF($F158="","",VLOOKUP($F158,'Tong hop'!$B$10:$P$19999,2,0))</f>
        <v/>
      </c>
      <c r="H158" s="246" t="str">
        <f>IF($F158="","",VLOOKUP($F158,'Tong hop'!$B$10:$P$19999,3,0))</f>
        <v/>
      </c>
      <c r="I158" s="247"/>
      <c r="J158" s="248">
        <f>IF(F158="",0,VLOOKUP(F158,'Tong hop'!$O$10:$P$396,2,0))</f>
        <v>0</v>
      </c>
      <c r="K158" s="249">
        <f t="shared" si="1"/>
        <v>0</v>
      </c>
      <c r="L158" s="250" t="str">
        <f>IF($F158="","",VLOOKUP($F158,'Tong hop'!$B$10:$L$19999,10,0))</f>
        <v/>
      </c>
      <c r="M158" s="251" t="str">
        <f>IF($F158="","",VLOOKUP($F158,'Tong hop'!$B$10:$L$19999,11,0))</f>
        <v/>
      </c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ht="15.75" customHeight="1">
      <c r="A159" s="275"/>
      <c r="B159" s="282"/>
      <c r="C159" s="276"/>
      <c r="D159" s="275"/>
      <c r="E159" s="275"/>
      <c r="F159" s="275"/>
      <c r="G159" s="245" t="str">
        <f>IF($F159="","",VLOOKUP($F159,'Tong hop'!$B$10:$P$19999,2,0))</f>
        <v/>
      </c>
      <c r="H159" s="246" t="str">
        <f>IF($F159="","",VLOOKUP($F159,'Tong hop'!$B$10:$P$19999,3,0))</f>
        <v/>
      </c>
      <c r="I159" s="247"/>
      <c r="J159" s="248">
        <f>IF(F159="",0,VLOOKUP(F159,'Tong hop'!$O$10:$P$396,2,0))</f>
        <v>0</v>
      </c>
      <c r="K159" s="249">
        <f t="shared" si="1"/>
        <v>0</v>
      </c>
      <c r="L159" s="250" t="str">
        <f>IF($F159="","",VLOOKUP($F159,'Tong hop'!$B$10:$L$19999,10,0))</f>
        <v/>
      </c>
      <c r="M159" s="251" t="str">
        <f>IF($F159="","",VLOOKUP($F159,'Tong hop'!$B$10:$L$19999,11,0))</f>
        <v/>
      </c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ht="15.75" customHeight="1">
      <c r="A160" s="275"/>
      <c r="B160" s="282"/>
      <c r="C160" s="276"/>
      <c r="D160" s="275"/>
      <c r="E160" s="275"/>
      <c r="F160" s="275"/>
      <c r="G160" s="245" t="str">
        <f>IF($F160="","",VLOOKUP($F160,'Tong hop'!$B$10:$P$19999,2,0))</f>
        <v/>
      </c>
      <c r="H160" s="246" t="str">
        <f>IF($F160="","",VLOOKUP($F160,'Tong hop'!$B$10:$P$19999,3,0))</f>
        <v/>
      </c>
      <c r="I160" s="247"/>
      <c r="J160" s="248">
        <f>IF(F160="",0,VLOOKUP(F160,'Tong hop'!$O$10:$P$396,2,0))</f>
        <v>0</v>
      </c>
      <c r="K160" s="249">
        <f t="shared" si="1"/>
        <v>0</v>
      </c>
      <c r="L160" s="250" t="str">
        <f>IF($F160="","",VLOOKUP($F160,'Tong hop'!$B$10:$L$19999,10,0))</f>
        <v/>
      </c>
      <c r="M160" s="251" t="str">
        <f>IF($F160="","",VLOOKUP($F160,'Tong hop'!$B$10:$L$19999,11,0))</f>
        <v/>
      </c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ht="15.75" customHeight="1">
      <c r="A161" s="275"/>
      <c r="B161" s="282"/>
      <c r="C161" s="276"/>
      <c r="D161" s="275"/>
      <c r="E161" s="275"/>
      <c r="F161" s="275"/>
      <c r="G161" s="245" t="str">
        <f>IF($F161="","",VLOOKUP($F161,'Tong hop'!$B$10:$P$19999,2,0))</f>
        <v/>
      </c>
      <c r="H161" s="246" t="str">
        <f>IF($F161="","",VLOOKUP($F161,'Tong hop'!$B$10:$P$19999,3,0))</f>
        <v/>
      </c>
      <c r="I161" s="247"/>
      <c r="J161" s="248">
        <f>IF(F161="",0,VLOOKUP(F161,'Tong hop'!$O$10:$P$396,2,0))</f>
        <v>0</v>
      </c>
      <c r="K161" s="249">
        <f t="shared" si="1"/>
        <v>0</v>
      </c>
      <c r="L161" s="250" t="str">
        <f>IF($F161="","",VLOOKUP($F161,'Tong hop'!$B$10:$L$19999,10,0))</f>
        <v/>
      </c>
      <c r="M161" s="251" t="str">
        <f>IF($F161="","",VLOOKUP($F161,'Tong hop'!$B$10:$L$19999,11,0))</f>
        <v/>
      </c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ht="15.75" customHeight="1">
      <c r="A162" s="275"/>
      <c r="B162" s="282"/>
      <c r="C162" s="276"/>
      <c r="D162" s="275"/>
      <c r="E162" s="275"/>
      <c r="F162" s="275"/>
      <c r="G162" s="245" t="str">
        <f>IF($F162="","",VLOOKUP($F162,'Tong hop'!$B$10:$P$19999,2,0))</f>
        <v/>
      </c>
      <c r="H162" s="246" t="str">
        <f>IF($F162="","",VLOOKUP($F162,'Tong hop'!$B$10:$P$19999,3,0))</f>
        <v/>
      </c>
      <c r="I162" s="247"/>
      <c r="J162" s="248">
        <f>IF(F162="",0,VLOOKUP(F162,'Tong hop'!$O$10:$P$396,2,0))</f>
        <v>0</v>
      </c>
      <c r="K162" s="249">
        <f t="shared" si="1"/>
        <v>0</v>
      </c>
      <c r="L162" s="250" t="str">
        <f>IF($F162="","",VLOOKUP($F162,'Tong hop'!$B$10:$L$19999,10,0))</f>
        <v/>
      </c>
      <c r="M162" s="251" t="str">
        <f>IF($F162="","",VLOOKUP($F162,'Tong hop'!$B$10:$L$19999,11,0))</f>
        <v/>
      </c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ht="15.75" customHeight="1">
      <c r="A163" s="275"/>
      <c r="B163" s="282"/>
      <c r="C163" s="276"/>
      <c r="D163" s="275"/>
      <c r="E163" s="275"/>
      <c r="F163" s="275"/>
      <c r="G163" s="245" t="str">
        <f>IF($F163="","",VLOOKUP($F163,'Tong hop'!$B$10:$P$19999,2,0))</f>
        <v/>
      </c>
      <c r="H163" s="246" t="str">
        <f>IF($F163="","",VLOOKUP($F163,'Tong hop'!$B$10:$P$19999,3,0))</f>
        <v/>
      </c>
      <c r="I163" s="247"/>
      <c r="J163" s="248">
        <f>IF(F163="",0,VLOOKUP(F163,'Tong hop'!$O$10:$P$396,2,0))</f>
        <v>0</v>
      </c>
      <c r="K163" s="249">
        <f t="shared" si="1"/>
        <v>0</v>
      </c>
      <c r="L163" s="250" t="str">
        <f>IF($F163="","",VLOOKUP($F163,'Tong hop'!$B$10:$L$19999,10,0))</f>
        <v/>
      </c>
      <c r="M163" s="251" t="str">
        <f>IF($F163="","",VLOOKUP($F163,'Tong hop'!$B$10:$L$19999,11,0))</f>
        <v/>
      </c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ht="15.75" customHeight="1">
      <c r="A164" s="275"/>
      <c r="B164" s="282"/>
      <c r="C164" s="276"/>
      <c r="D164" s="275"/>
      <c r="E164" s="275"/>
      <c r="F164" s="275"/>
      <c r="G164" s="245" t="str">
        <f>IF($F164="","",VLOOKUP($F164,'Tong hop'!$B$10:$P$19999,2,0))</f>
        <v/>
      </c>
      <c r="H164" s="246" t="str">
        <f>IF($F164="","",VLOOKUP($F164,'Tong hop'!$B$10:$P$19999,3,0))</f>
        <v/>
      </c>
      <c r="I164" s="247"/>
      <c r="J164" s="248">
        <f>IF(F164="",0,VLOOKUP(F164,'Tong hop'!$O$10:$P$396,2,0))</f>
        <v>0</v>
      </c>
      <c r="K164" s="249">
        <f t="shared" si="1"/>
        <v>0</v>
      </c>
      <c r="L164" s="250" t="str">
        <f>IF($F164="","",VLOOKUP($F164,'Tong hop'!$B$10:$L$19999,10,0))</f>
        <v/>
      </c>
      <c r="M164" s="251" t="str">
        <f>IF($F164="","",VLOOKUP($F164,'Tong hop'!$B$10:$L$19999,11,0))</f>
        <v/>
      </c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ht="15.75" customHeight="1">
      <c r="A165" s="275"/>
      <c r="B165" s="282"/>
      <c r="C165" s="276"/>
      <c r="D165" s="275"/>
      <c r="E165" s="275"/>
      <c r="F165" s="275"/>
      <c r="G165" s="245" t="str">
        <f>IF($F165="","",VLOOKUP($F165,'Tong hop'!$B$10:$P$19999,2,0))</f>
        <v/>
      </c>
      <c r="H165" s="246" t="str">
        <f>IF($F165="","",VLOOKUP($F165,'Tong hop'!$B$10:$P$19999,3,0))</f>
        <v/>
      </c>
      <c r="I165" s="247"/>
      <c r="J165" s="248">
        <f>IF(F165="",0,VLOOKUP(F165,'Tong hop'!$O$10:$P$396,2,0))</f>
        <v>0</v>
      </c>
      <c r="K165" s="249">
        <f t="shared" si="1"/>
        <v>0</v>
      </c>
      <c r="L165" s="250" t="str">
        <f>IF($F165="","",VLOOKUP($F165,'Tong hop'!$B$10:$L$19999,10,0))</f>
        <v/>
      </c>
      <c r="M165" s="251" t="str">
        <f>IF($F165="","",VLOOKUP($F165,'Tong hop'!$B$10:$L$19999,11,0))</f>
        <v/>
      </c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ht="15.75" customHeight="1">
      <c r="A166" s="275"/>
      <c r="B166" s="282"/>
      <c r="C166" s="276"/>
      <c r="D166" s="275"/>
      <c r="E166" s="275"/>
      <c r="F166" s="275"/>
      <c r="G166" s="245" t="str">
        <f>IF($F166="","",VLOOKUP($F166,'Tong hop'!$B$10:$P$19999,2,0))</f>
        <v/>
      </c>
      <c r="H166" s="246" t="str">
        <f>IF($F166="","",VLOOKUP($F166,'Tong hop'!$B$10:$P$19999,3,0))</f>
        <v/>
      </c>
      <c r="I166" s="247"/>
      <c r="J166" s="248">
        <f>IF(F166="",0,VLOOKUP(F166,'Tong hop'!$O$10:$P$396,2,0))</f>
        <v>0</v>
      </c>
      <c r="K166" s="249">
        <f t="shared" si="1"/>
        <v>0</v>
      </c>
      <c r="L166" s="250" t="str">
        <f>IF($F166="","",VLOOKUP($F166,'Tong hop'!$B$10:$L$19999,10,0))</f>
        <v/>
      </c>
      <c r="M166" s="251" t="str">
        <f>IF($F166="","",VLOOKUP($F166,'Tong hop'!$B$10:$L$19999,11,0))</f>
        <v/>
      </c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ht="15.75" customHeight="1">
      <c r="A167" s="275"/>
      <c r="B167" s="282"/>
      <c r="C167" s="276"/>
      <c r="D167" s="275"/>
      <c r="E167" s="275"/>
      <c r="F167" s="275"/>
      <c r="G167" s="245" t="str">
        <f>IF($F167="","",VLOOKUP($F167,'Tong hop'!$B$10:$P$19999,2,0))</f>
        <v/>
      </c>
      <c r="H167" s="246" t="str">
        <f>IF($F167="","",VLOOKUP($F167,'Tong hop'!$B$10:$P$19999,3,0))</f>
        <v/>
      </c>
      <c r="I167" s="247"/>
      <c r="J167" s="248">
        <f>IF(F167="",0,VLOOKUP(F167,'Tong hop'!$O$10:$P$396,2,0))</f>
        <v>0</v>
      </c>
      <c r="K167" s="249">
        <f t="shared" si="1"/>
        <v>0</v>
      </c>
      <c r="L167" s="250" t="str">
        <f>IF($F167="","",VLOOKUP($F167,'Tong hop'!$B$10:$L$19999,10,0))</f>
        <v/>
      </c>
      <c r="M167" s="251" t="str">
        <f>IF($F167="","",VLOOKUP($F167,'Tong hop'!$B$10:$L$19999,11,0))</f>
        <v/>
      </c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ht="15.75" customHeight="1">
      <c r="A168" s="275"/>
      <c r="B168" s="282"/>
      <c r="C168" s="276"/>
      <c r="D168" s="275"/>
      <c r="E168" s="275"/>
      <c r="F168" s="275"/>
      <c r="G168" s="245" t="str">
        <f>IF($F168="","",VLOOKUP($F168,'Tong hop'!$B$10:$P$19999,2,0))</f>
        <v/>
      </c>
      <c r="H168" s="246" t="str">
        <f>IF($F168="","",VLOOKUP($F168,'Tong hop'!$B$10:$P$19999,3,0))</f>
        <v/>
      </c>
      <c r="I168" s="247"/>
      <c r="J168" s="248">
        <f>IF(F168="",0,VLOOKUP(F168,'Tong hop'!$O$10:$P$396,2,0))</f>
        <v>0</v>
      </c>
      <c r="K168" s="249">
        <f t="shared" si="1"/>
        <v>0</v>
      </c>
      <c r="L168" s="250" t="str">
        <f>IF($F168="","",VLOOKUP($F168,'Tong hop'!$B$10:$L$19999,10,0))</f>
        <v/>
      </c>
      <c r="M168" s="251" t="str">
        <f>IF($F168="","",VLOOKUP($F168,'Tong hop'!$B$10:$L$19999,11,0))</f>
        <v/>
      </c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ht="15.75" customHeight="1">
      <c r="A169" s="275"/>
      <c r="B169" s="282"/>
      <c r="C169" s="276"/>
      <c r="D169" s="275"/>
      <c r="E169" s="275"/>
      <c r="F169" s="275"/>
      <c r="G169" s="245" t="str">
        <f>IF($F169="","",VLOOKUP($F169,'Tong hop'!$B$10:$P$19999,2,0))</f>
        <v/>
      </c>
      <c r="H169" s="246" t="str">
        <f>IF($F169="","",VLOOKUP($F169,'Tong hop'!$B$10:$P$19999,3,0))</f>
        <v/>
      </c>
      <c r="I169" s="247"/>
      <c r="J169" s="248">
        <f>IF(F169="",0,VLOOKUP(F169,'Tong hop'!$O$10:$P$396,2,0))</f>
        <v>0</v>
      </c>
      <c r="K169" s="249">
        <f t="shared" si="1"/>
        <v>0</v>
      </c>
      <c r="L169" s="250" t="str">
        <f>IF($F169="","",VLOOKUP($F169,'Tong hop'!$B$10:$L$19999,10,0))</f>
        <v/>
      </c>
      <c r="M169" s="251" t="str">
        <f>IF($F169="","",VLOOKUP($F169,'Tong hop'!$B$10:$L$19999,11,0))</f>
        <v/>
      </c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ht="15.75" customHeight="1">
      <c r="A170" s="275"/>
      <c r="B170" s="282"/>
      <c r="C170" s="276"/>
      <c r="D170" s="275"/>
      <c r="E170" s="275"/>
      <c r="F170" s="275"/>
      <c r="G170" s="245" t="str">
        <f>IF($F170="","",VLOOKUP($F170,'Tong hop'!$B$10:$P$19999,2,0))</f>
        <v/>
      </c>
      <c r="H170" s="246" t="str">
        <f>IF($F170="","",VLOOKUP($F170,'Tong hop'!$B$10:$P$19999,3,0))</f>
        <v/>
      </c>
      <c r="I170" s="247"/>
      <c r="J170" s="248">
        <f>IF(F170="",0,VLOOKUP(F170,'Tong hop'!$O$10:$P$396,2,0))</f>
        <v>0</v>
      </c>
      <c r="K170" s="249">
        <f t="shared" si="1"/>
        <v>0</v>
      </c>
      <c r="L170" s="250" t="str">
        <f>IF($F170="","",VLOOKUP($F170,'Tong hop'!$B$10:$L$19999,10,0))</f>
        <v/>
      </c>
      <c r="M170" s="251" t="str">
        <f>IF($F170="","",VLOOKUP($F170,'Tong hop'!$B$10:$L$19999,11,0))</f>
        <v/>
      </c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ht="15.75" customHeight="1">
      <c r="A171" s="275"/>
      <c r="B171" s="282"/>
      <c r="C171" s="276"/>
      <c r="D171" s="275"/>
      <c r="E171" s="275"/>
      <c r="F171" s="275"/>
      <c r="G171" s="245" t="str">
        <f>IF($F171="","",VLOOKUP($F171,'Tong hop'!$B$10:$P$19999,2,0))</f>
        <v/>
      </c>
      <c r="H171" s="246" t="str">
        <f>IF($F171="","",VLOOKUP($F171,'Tong hop'!$B$10:$P$19999,3,0))</f>
        <v/>
      </c>
      <c r="I171" s="247"/>
      <c r="J171" s="248">
        <f>IF(F171="",0,VLOOKUP(F171,'Tong hop'!$O$10:$P$396,2,0))</f>
        <v>0</v>
      </c>
      <c r="K171" s="249">
        <f t="shared" si="1"/>
        <v>0</v>
      </c>
      <c r="L171" s="250" t="str">
        <f>IF($F171="","",VLOOKUP($F171,'Tong hop'!$B$10:$L$19999,10,0))</f>
        <v/>
      </c>
      <c r="M171" s="251" t="str">
        <f>IF($F171="","",VLOOKUP($F171,'Tong hop'!$B$10:$L$19999,11,0))</f>
        <v/>
      </c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ht="15.75" customHeight="1">
      <c r="A172" s="275"/>
      <c r="B172" s="282"/>
      <c r="C172" s="276"/>
      <c r="D172" s="275"/>
      <c r="E172" s="275"/>
      <c r="F172" s="275"/>
      <c r="G172" s="245" t="str">
        <f>IF($F172="","",VLOOKUP($F172,'Tong hop'!$B$10:$P$19999,2,0))</f>
        <v/>
      </c>
      <c r="H172" s="246" t="str">
        <f>IF($F172="","",VLOOKUP($F172,'Tong hop'!$B$10:$P$19999,3,0))</f>
        <v/>
      </c>
      <c r="I172" s="247"/>
      <c r="J172" s="248">
        <f>IF(F172="",0,VLOOKUP(F172,'Tong hop'!$O$10:$P$396,2,0))</f>
        <v>0</v>
      </c>
      <c r="K172" s="249">
        <f t="shared" si="1"/>
        <v>0</v>
      </c>
      <c r="L172" s="250" t="str">
        <f>IF($F172="","",VLOOKUP($F172,'Tong hop'!$B$10:$L$19999,10,0))</f>
        <v/>
      </c>
      <c r="M172" s="251" t="str">
        <f>IF($F172="","",VLOOKUP($F172,'Tong hop'!$B$10:$L$19999,11,0))</f>
        <v/>
      </c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ht="15.75" customHeight="1">
      <c r="A173" s="275"/>
      <c r="B173" s="282"/>
      <c r="C173" s="276"/>
      <c r="D173" s="275"/>
      <c r="E173" s="275"/>
      <c r="F173" s="275"/>
      <c r="G173" s="245" t="str">
        <f>IF($F173="","",VLOOKUP($F173,'Tong hop'!$B$10:$P$19999,2,0))</f>
        <v/>
      </c>
      <c r="H173" s="246" t="str">
        <f>IF($F173="","",VLOOKUP($F173,'Tong hop'!$B$10:$P$19999,3,0))</f>
        <v/>
      </c>
      <c r="I173" s="247"/>
      <c r="J173" s="248">
        <f>IF(F173="",0,VLOOKUP(F173,'Tong hop'!$O$10:$P$396,2,0))</f>
        <v>0</v>
      </c>
      <c r="K173" s="249">
        <f t="shared" si="1"/>
        <v>0</v>
      </c>
      <c r="L173" s="250" t="str">
        <f>IF($F173="","",VLOOKUP($F173,'Tong hop'!$B$10:$L$19999,10,0))</f>
        <v/>
      </c>
      <c r="M173" s="251" t="str">
        <f>IF($F173="","",VLOOKUP($F173,'Tong hop'!$B$10:$L$19999,11,0))</f>
        <v/>
      </c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ht="15.75" customHeight="1">
      <c r="A174" s="275"/>
      <c r="B174" s="282"/>
      <c r="C174" s="276"/>
      <c r="D174" s="275"/>
      <c r="E174" s="275"/>
      <c r="F174" s="275"/>
      <c r="G174" s="245" t="str">
        <f>IF($F174="","",VLOOKUP($F174,'Tong hop'!$B$10:$P$19999,2,0))</f>
        <v/>
      </c>
      <c r="H174" s="246" t="str">
        <f>IF($F174="","",VLOOKUP($F174,'Tong hop'!$B$10:$P$19999,3,0))</f>
        <v/>
      </c>
      <c r="I174" s="247"/>
      <c r="J174" s="248">
        <f>IF(F174="",0,VLOOKUP(F174,'Tong hop'!$O$10:$P$396,2,0))</f>
        <v>0</v>
      </c>
      <c r="K174" s="249">
        <f t="shared" si="1"/>
        <v>0</v>
      </c>
      <c r="L174" s="250" t="str">
        <f>IF($F174="","",VLOOKUP($F174,'Tong hop'!$B$10:$L$19999,10,0))</f>
        <v/>
      </c>
      <c r="M174" s="251" t="str">
        <f>IF($F174="","",VLOOKUP($F174,'Tong hop'!$B$10:$L$19999,11,0))</f>
        <v/>
      </c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ht="15.75" customHeight="1">
      <c r="A175" s="275"/>
      <c r="B175" s="282"/>
      <c r="C175" s="276"/>
      <c r="D175" s="275"/>
      <c r="E175" s="275"/>
      <c r="F175" s="275"/>
      <c r="G175" s="245" t="str">
        <f>IF($F175="","",VLOOKUP($F175,'Tong hop'!$B$10:$P$19999,2,0))</f>
        <v/>
      </c>
      <c r="H175" s="246" t="str">
        <f>IF($F175="","",VLOOKUP($F175,'Tong hop'!$B$10:$P$19999,3,0))</f>
        <v/>
      </c>
      <c r="I175" s="247"/>
      <c r="J175" s="248">
        <f>IF(F175="",0,VLOOKUP(F175,'Tong hop'!$O$10:$P$396,2,0))</f>
        <v>0</v>
      </c>
      <c r="K175" s="249">
        <f t="shared" si="1"/>
        <v>0</v>
      </c>
      <c r="L175" s="250" t="str">
        <f>IF($F175="","",VLOOKUP($F175,'Tong hop'!$B$10:$L$19999,10,0))</f>
        <v/>
      </c>
      <c r="M175" s="251" t="str">
        <f>IF($F175="","",VLOOKUP($F175,'Tong hop'!$B$10:$L$19999,11,0))</f>
        <v/>
      </c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ht="15.75" customHeight="1">
      <c r="A176" s="275"/>
      <c r="B176" s="282"/>
      <c r="C176" s="276"/>
      <c r="D176" s="275"/>
      <c r="E176" s="275"/>
      <c r="F176" s="275"/>
      <c r="G176" s="245" t="str">
        <f>IF($F176="","",VLOOKUP($F176,'Tong hop'!$B$10:$P$19999,2,0))</f>
        <v/>
      </c>
      <c r="H176" s="246" t="str">
        <f>IF($F176="","",VLOOKUP($F176,'Tong hop'!$B$10:$P$19999,3,0))</f>
        <v/>
      </c>
      <c r="I176" s="247"/>
      <c r="J176" s="248">
        <f>IF(F176="",0,VLOOKUP(F176,'Tong hop'!$O$10:$P$396,2,0))</f>
        <v>0</v>
      </c>
      <c r="K176" s="249">
        <f t="shared" si="1"/>
        <v>0</v>
      </c>
      <c r="L176" s="250" t="str">
        <f>IF($F176="","",VLOOKUP($F176,'Tong hop'!$B$10:$L$19999,10,0))</f>
        <v/>
      </c>
      <c r="M176" s="251" t="str">
        <f>IF($F176="","",VLOOKUP($F176,'Tong hop'!$B$10:$L$19999,11,0))</f>
        <v/>
      </c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ht="15.75" customHeight="1">
      <c r="A177" s="275"/>
      <c r="B177" s="282"/>
      <c r="C177" s="276"/>
      <c r="D177" s="275"/>
      <c r="E177" s="275"/>
      <c r="F177" s="275"/>
      <c r="G177" s="245" t="str">
        <f>IF($F177="","",VLOOKUP($F177,'Tong hop'!$B$10:$P$19999,2,0))</f>
        <v/>
      </c>
      <c r="H177" s="246" t="str">
        <f>IF($F177="","",VLOOKUP($F177,'Tong hop'!$B$10:$P$19999,3,0))</f>
        <v/>
      </c>
      <c r="I177" s="247"/>
      <c r="J177" s="248">
        <f>IF(F177="",0,VLOOKUP(F177,'Tong hop'!$O$10:$P$396,2,0))</f>
        <v>0</v>
      </c>
      <c r="K177" s="249">
        <f t="shared" si="1"/>
        <v>0</v>
      </c>
      <c r="L177" s="250" t="str">
        <f>IF($F177="","",VLOOKUP($F177,'Tong hop'!$B$10:$L$19999,10,0))</f>
        <v/>
      </c>
      <c r="M177" s="251" t="str">
        <f>IF($F177="","",VLOOKUP($F177,'Tong hop'!$B$10:$L$19999,11,0))</f>
        <v/>
      </c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ht="15.75" customHeight="1">
      <c r="A178" s="275"/>
      <c r="B178" s="282"/>
      <c r="C178" s="276"/>
      <c r="D178" s="275"/>
      <c r="E178" s="275"/>
      <c r="F178" s="275"/>
      <c r="G178" s="245" t="str">
        <f>IF($F178="","",VLOOKUP($F178,'Tong hop'!$B$10:$P$19999,2,0))</f>
        <v/>
      </c>
      <c r="H178" s="246" t="str">
        <f>IF($F178="","",VLOOKUP($F178,'Tong hop'!$B$10:$P$19999,3,0))</f>
        <v/>
      </c>
      <c r="I178" s="247"/>
      <c r="J178" s="248">
        <f>IF(F178="",0,VLOOKUP(F178,'Tong hop'!$O$10:$P$396,2,0))</f>
        <v>0</v>
      </c>
      <c r="K178" s="249">
        <f t="shared" si="1"/>
        <v>0</v>
      </c>
      <c r="L178" s="250" t="str">
        <f>IF($F178="","",VLOOKUP($F178,'Tong hop'!$B$10:$L$19999,10,0))</f>
        <v/>
      </c>
      <c r="M178" s="251" t="str">
        <f>IF($F178="","",VLOOKUP($F178,'Tong hop'!$B$10:$L$19999,11,0))</f>
        <v/>
      </c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ht="15.75" customHeight="1">
      <c r="A179" s="275"/>
      <c r="B179" s="282"/>
      <c r="C179" s="276"/>
      <c r="D179" s="275"/>
      <c r="E179" s="275"/>
      <c r="F179" s="275"/>
      <c r="G179" s="245" t="str">
        <f>IF($F179="","",VLOOKUP($F179,'Tong hop'!$B$10:$P$19999,2,0))</f>
        <v/>
      </c>
      <c r="H179" s="246" t="str">
        <f>IF($F179="","",VLOOKUP($F179,'Tong hop'!$B$10:$P$19999,3,0))</f>
        <v/>
      </c>
      <c r="I179" s="247"/>
      <c r="J179" s="248">
        <f>IF(F179="",0,VLOOKUP(F179,'Tong hop'!$O$10:$P$396,2,0))</f>
        <v>0</v>
      </c>
      <c r="K179" s="249">
        <f t="shared" si="1"/>
        <v>0</v>
      </c>
      <c r="L179" s="250" t="str">
        <f>IF($F179="","",VLOOKUP($F179,'Tong hop'!$B$10:$L$19999,10,0))</f>
        <v/>
      </c>
      <c r="M179" s="251" t="str">
        <f>IF($F179="","",VLOOKUP($F179,'Tong hop'!$B$10:$L$19999,11,0))</f>
        <v/>
      </c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ht="15.75" customHeight="1">
      <c r="A180" s="275"/>
      <c r="B180" s="282"/>
      <c r="C180" s="276"/>
      <c r="D180" s="275"/>
      <c r="E180" s="275"/>
      <c r="F180" s="275"/>
      <c r="G180" s="245" t="str">
        <f>IF($F180="","",VLOOKUP($F180,'Tong hop'!$B$10:$P$19999,2,0))</f>
        <v/>
      </c>
      <c r="H180" s="246" t="str">
        <f>IF($F180="","",VLOOKUP($F180,'Tong hop'!$B$10:$P$19999,3,0))</f>
        <v/>
      </c>
      <c r="I180" s="247"/>
      <c r="J180" s="248">
        <f>IF(F180="",0,VLOOKUP(F180,'Tong hop'!$O$10:$P$396,2,0))</f>
        <v>0</v>
      </c>
      <c r="K180" s="249">
        <f t="shared" si="1"/>
        <v>0</v>
      </c>
      <c r="L180" s="250" t="str">
        <f>IF($F180="","",VLOOKUP($F180,'Tong hop'!$B$10:$L$19999,10,0))</f>
        <v/>
      </c>
      <c r="M180" s="251" t="str">
        <f>IF($F180="","",VLOOKUP($F180,'Tong hop'!$B$10:$L$19999,11,0))</f>
        <v/>
      </c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ht="15.75" customHeight="1">
      <c r="A181" s="275"/>
      <c r="B181" s="282"/>
      <c r="C181" s="276"/>
      <c r="D181" s="275"/>
      <c r="E181" s="275"/>
      <c r="F181" s="275"/>
      <c r="G181" s="245" t="str">
        <f>IF($F181="","",VLOOKUP($F181,'Tong hop'!$B$10:$P$19999,2,0))</f>
        <v/>
      </c>
      <c r="H181" s="246" t="str">
        <f>IF($F181="","",VLOOKUP($F181,'Tong hop'!$B$10:$P$19999,3,0))</f>
        <v/>
      </c>
      <c r="I181" s="247"/>
      <c r="J181" s="248">
        <f>IF(F181="",0,VLOOKUP(F181,'Tong hop'!$O$10:$P$396,2,0))</f>
        <v>0</v>
      </c>
      <c r="K181" s="249">
        <f t="shared" si="1"/>
        <v>0</v>
      </c>
      <c r="L181" s="250" t="str">
        <f>IF($F181="","",VLOOKUP($F181,'Tong hop'!$B$10:$L$19999,10,0))</f>
        <v/>
      </c>
      <c r="M181" s="251" t="str">
        <f>IF($F181="","",VLOOKUP($F181,'Tong hop'!$B$10:$L$19999,11,0))</f>
        <v/>
      </c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ht="15.75" customHeight="1">
      <c r="A182" s="275"/>
      <c r="B182" s="282"/>
      <c r="C182" s="276"/>
      <c r="D182" s="275"/>
      <c r="E182" s="275"/>
      <c r="F182" s="275"/>
      <c r="G182" s="245" t="str">
        <f>IF($F182="","",VLOOKUP($F182,'Tong hop'!$B$10:$P$19999,2,0))</f>
        <v/>
      </c>
      <c r="H182" s="246" t="str">
        <f>IF($F182="","",VLOOKUP($F182,'Tong hop'!$B$10:$P$19999,3,0))</f>
        <v/>
      </c>
      <c r="I182" s="247"/>
      <c r="J182" s="248">
        <f>IF(F182="",0,VLOOKUP(F182,'Tong hop'!$O$10:$P$396,2,0))</f>
        <v>0</v>
      </c>
      <c r="K182" s="249">
        <f t="shared" si="1"/>
        <v>0</v>
      </c>
      <c r="L182" s="250" t="str">
        <f>IF($F182="","",VLOOKUP($F182,'Tong hop'!$B$10:$L$19999,10,0))</f>
        <v/>
      </c>
      <c r="M182" s="251" t="str">
        <f>IF($F182="","",VLOOKUP($F182,'Tong hop'!$B$10:$L$19999,11,0))</f>
        <v/>
      </c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ht="15.75" customHeight="1">
      <c r="A183" s="275"/>
      <c r="B183" s="282"/>
      <c r="C183" s="276"/>
      <c r="D183" s="275"/>
      <c r="E183" s="275"/>
      <c r="F183" s="275"/>
      <c r="G183" s="245" t="str">
        <f>IF($F183="","",VLOOKUP($F183,'Tong hop'!$B$10:$P$19999,2,0))</f>
        <v/>
      </c>
      <c r="H183" s="246" t="str">
        <f>IF($F183="","",VLOOKUP($F183,'Tong hop'!$B$10:$P$19999,3,0))</f>
        <v/>
      </c>
      <c r="I183" s="247"/>
      <c r="J183" s="248">
        <f>IF(F183="",0,VLOOKUP(F183,'Tong hop'!$O$10:$P$396,2,0))</f>
        <v>0</v>
      </c>
      <c r="K183" s="249">
        <f t="shared" si="1"/>
        <v>0</v>
      </c>
      <c r="L183" s="250" t="str">
        <f>IF($F183="","",VLOOKUP($F183,'Tong hop'!$B$10:$L$19999,10,0))</f>
        <v/>
      </c>
      <c r="M183" s="251" t="str">
        <f>IF($F183="","",VLOOKUP($F183,'Tong hop'!$B$10:$L$19999,11,0))</f>
        <v/>
      </c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ht="15.75" customHeight="1">
      <c r="A184" s="275"/>
      <c r="B184" s="282"/>
      <c r="C184" s="276"/>
      <c r="D184" s="275"/>
      <c r="E184" s="275"/>
      <c r="F184" s="275"/>
      <c r="G184" s="245" t="str">
        <f>IF($F184="","",VLOOKUP($F184,'Tong hop'!$B$10:$P$19999,2,0))</f>
        <v/>
      </c>
      <c r="H184" s="246" t="str">
        <f>IF($F184="","",VLOOKUP($F184,'Tong hop'!$B$10:$P$19999,3,0))</f>
        <v/>
      </c>
      <c r="I184" s="247"/>
      <c r="J184" s="248">
        <f>IF(F184="",0,VLOOKUP(F184,'Tong hop'!$O$10:$P$396,2,0))</f>
        <v>0</v>
      </c>
      <c r="K184" s="249">
        <f t="shared" si="1"/>
        <v>0</v>
      </c>
      <c r="L184" s="250" t="str">
        <f>IF($F184="","",VLOOKUP($F184,'Tong hop'!$B$10:$L$19999,10,0))</f>
        <v/>
      </c>
      <c r="M184" s="251" t="str">
        <f>IF($F184="","",VLOOKUP($F184,'Tong hop'!$B$10:$L$19999,11,0))</f>
        <v/>
      </c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ht="15.75" customHeight="1">
      <c r="A185" s="275"/>
      <c r="B185" s="282"/>
      <c r="C185" s="276"/>
      <c r="D185" s="275"/>
      <c r="E185" s="275"/>
      <c r="F185" s="275"/>
      <c r="G185" s="245" t="str">
        <f>IF($F185="","",VLOOKUP($F185,'Tong hop'!$B$10:$P$19999,2,0))</f>
        <v/>
      </c>
      <c r="H185" s="246" t="str">
        <f>IF($F185="","",VLOOKUP($F185,'Tong hop'!$B$10:$P$19999,3,0))</f>
        <v/>
      </c>
      <c r="I185" s="247"/>
      <c r="J185" s="248">
        <f>IF(F185="",0,VLOOKUP(F185,'Tong hop'!$O$10:$P$396,2,0))</f>
        <v>0</v>
      </c>
      <c r="K185" s="249">
        <f t="shared" si="1"/>
        <v>0</v>
      </c>
      <c r="L185" s="250" t="str">
        <f>IF($F185="","",VLOOKUP($F185,'Tong hop'!$B$10:$L$19999,10,0))</f>
        <v/>
      </c>
      <c r="M185" s="251" t="str">
        <f>IF($F185="","",VLOOKUP($F185,'Tong hop'!$B$10:$L$19999,11,0))</f>
        <v/>
      </c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ht="15.75" customHeight="1">
      <c r="A186" s="275"/>
      <c r="B186" s="282"/>
      <c r="C186" s="276"/>
      <c r="D186" s="275"/>
      <c r="E186" s="275"/>
      <c r="F186" s="275"/>
      <c r="G186" s="245" t="str">
        <f>IF($F186="","",VLOOKUP($F186,'Tong hop'!$B$10:$P$19999,2,0))</f>
        <v/>
      </c>
      <c r="H186" s="246" t="str">
        <f>IF($F186="","",VLOOKUP($F186,'Tong hop'!$B$10:$P$19999,3,0))</f>
        <v/>
      </c>
      <c r="I186" s="247"/>
      <c r="J186" s="248">
        <f>IF(F186="",0,VLOOKUP(F186,'Tong hop'!$O$10:$P$396,2,0))</f>
        <v>0</v>
      </c>
      <c r="K186" s="249">
        <f t="shared" si="1"/>
        <v>0</v>
      </c>
      <c r="L186" s="250" t="str">
        <f>IF($F186="","",VLOOKUP($F186,'Tong hop'!$B$10:$L$19999,10,0))</f>
        <v/>
      </c>
      <c r="M186" s="251" t="str">
        <f>IF($F186="","",VLOOKUP($F186,'Tong hop'!$B$10:$L$19999,11,0))</f>
        <v/>
      </c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ht="15.75" customHeight="1">
      <c r="A187" s="275"/>
      <c r="B187" s="282"/>
      <c r="C187" s="276"/>
      <c r="D187" s="275"/>
      <c r="E187" s="275"/>
      <c r="F187" s="275"/>
      <c r="G187" s="245" t="str">
        <f>IF($F187="","",VLOOKUP($F187,'Tong hop'!$B$10:$P$19999,2,0))</f>
        <v/>
      </c>
      <c r="H187" s="246" t="str">
        <f>IF($F187="","",VLOOKUP($F187,'Tong hop'!$B$10:$P$19999,3,0))</f>
        <v/>
      </c>
      <c r="I187" s="247"/>
      <c r="J187" s="248">
        <f>IF(F187="",0,VLOOKUP(F187,'Tong hop'!$O$10:$P$396,2,0))</f>
        <v>0</v>
      </c>
      <c r="K187" s="249">
        <f t="shared" si="1"/>
        <v>0</v>
      </c>
      <c r="L187" s="250" t="str">
        <f>IF($F187="","",VLOOKUP($F187,'Tong hop'!$B$10:$L$19999,10,0))</f>
        <v/>
      </c>
      <c r="M187" s="251" t="str">
        <f>IF($F187="","",VLOOKUP($F187,'Tong hop'!$B$10:$L$19999,11,0))</f>
        <v/>
      </c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ht="15.75" customHeight="1">
      <c r="A188" s="275"/>
      <c r="B188" s="282"/>
      <c r="C188" s="276"/>
      <c r="D188" s="275"/>
      <c r="E188" s="275"/>
      <c r="F188" s="275"/>
      <c r="G188" s="245" t="str">
        <f>IF($F188="","",VLOOKUP($F188,'Tong hop'!$B$10:$P$19999,2,0))</f>
        <v/>
      </c>
      <c r="H188" s="246" t="str">
        <f>IF($F188="","",VLOOKUP($F188,'Tong hop'!$B$10:$P$19999,3,0))</f>
        <v/>
      </c>
      <c r="I188" s="247"/>
      <c r="J188" s="248">
        <f>IF(F188="",0,VLOOKUP(F188,'Tong hop'!$O$10:$P$396,2,0))</f>
        <v>0</v>
      </c>
      <c r="K188" s="249">
        <f t="shared" si="1"/>
        <v>0</v>
      </c>
      <c r="L188" s="250" t="str">
        <f>IF($F188="","",VLOOKUP($F188,'Tong hop'!$B$10:$L$19999,10,0))</f>
        <v/>
      </c>
      <c r="M188" s="251" t="str">
        <f>IF($F188="","",VLOOKUP($F188,'Tong hop'!$B$10:$L$19999,11,0))</f>
        <v/>
      </c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ht="15.75" customHeight="1">
      <c r="A189" s="275"/>
      <c r="B189" s="282"/>
      <c r="C189" s="276"/>
      <c r="D189" s="275"/>
      <c r="E189" s="275"/>
      <c r="F189" s="275"/>
      <c r="G189" s="245" t="str">
        <f>IF($F189="","",VLOOKUP($F189,'Tong hop'!$B$10:$P$19999,2,0))</f>
        <v/>
      </c>
      <c r="H189" s="246" t="str">
        <f>IF($F189="","",VLOOKUP($F189,'Tong hop'!$B$10:$P$19999,3,0))</f>
        <v/>
      </c>
      <c r="I189" s="247"/>
      <c r="J189" s="248">
        <f>IF(F189="",0,VLOOKUP(F189,'Tong hop'!$O$10:$P$396,2,0))</f>
        <v>0</v>
      </c>
      <c r="K189" s="249">
        <f t="shared" si="1"/>
        <v>0</v>
      </c>
      <c r="L189" s="250" t="str">
        <f>IF($F189="","",VLOOKUP($F189,'Tong hop'!$B$10:$L$19999,10,0))</f>
        <v/>
      </c>
      <c r="M189" s="251" t="str">
        <f>IF($F189="","",VLOOKUP($F189,'Tong hop'!$B$10:$L$19999,11,0))</f>
        <v/>
      </c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ht="15.75" customHeight="1">
      <c r="A190" s="275"/>
      <c r="B190" s="282"/>
      <c r="C190" s="276"/>
      <c r="D190" s="275"/>
      <c r="E190" s="275"/>
      <c r="F190" s="275"/>
      <c r="G190" s="245" t="str">
        <f>IF($F190="","",VLOOKUP($F190,'Tong hop'!$B$10:$P$19999,2,0))</f>
        <v/>
      </c>
      <c r="H190" s="246" t="str">
        <f>IF($F190="","",VLOOKUP($F190,'Tong hop'!$B$10:$P$19999,3,0))</f>
        <v/>
      </c>
      <c r="I190" s="247"/>
      <c r="J190" s="248">
        <f>IF(F190="",0,VLOOKUP(F190,'Tong hop'!$O$10:$P$396,2,0))</f>
        <v>0</v>
      </c>
      <c r="K190" s="249">
        <f t="shared" si="1"/>
        <v>0</v>
      </c>
      <c r="L190" s="250" t="str">
        <f>IF($F190="","",VLOOKUP($F190,'Tong hop'!$B$10:$L$19999,10,0))</f>
        <v/>
      </c>
      <c r="M190" s="251" t="str">
        <f>IF($F190="","",VLOOKUP($F190,'Tong hop'!$B$10:$L$19999,11,0))</f>
        <v/>
      </c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ht="15.75" customHeight="1">
      <c r="A191" s="275"/>
      <c r="B191" s="282"/>
      <c r="C191" s="276"/>
      <c r="D191" s="275"/>
      <c r="E191" s="275"/>
      <c r="F191" s="275"/>
      <c r="G191" s="245" t="str">
        <f>IF($F191="","",VLOOKUP($F191,'Tong hop'!$B$10:$P$19999,2,0))</f>
        <v/>
      </c>
      <c r="H191" s="246" t="str">
        <f>IF($F191="","",VLOOKUP($F191,'Tong hop'!$B$10:$P$19999,3,0))</f>
        <v/>
      </c>
      <c r="I191" s="247"/>
      <c r="J191" s="248">
        <f>IF(F191="",0,VLOOKUP(F191,'Tong hop'!$O$10:$P$396,2,0))</f>
        <v>0</v>
      </c>
      <c r="K191" s="249">
        <f t="shared" si="1"/>
        <v>0</v>
      </c>
      <c r="L191" s="250" t="str">
        <f>IF($F191="","",VLOOKUP($F191,'Tong hop'!$B$10:$L$19999,10,0))</f>
        <v/>
      </c>
      <c r="M191" s="251" t="str">
        <f>IF($F191="","",VLOOKUP($F191,'Tong hop'!$B$10:$L$19999,11,0))</f>
        <v/>
      </c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ht="15.75" customHeight="1">
      <c r="A192" s="275"/>
      <c r="B192" s="282"/>
      <c r="C192" s="276"/>
      <c r="D192" s="275"/>
      <c r="E192" s="275"/>
      <c r="F192" s="275"/>
      <c r="G192" s="245" t="str">
        <f>IF($F192="","",VLOOKUP($F192,'Tong hop'!$B$10:$P$19999,2,0))</f>
        <v/>
      </c>
      <c r="H192" s="246" t="str">
        <f>IF($F192="","",VLOOKUP($F192,'Tong hop'!$B$10:$P$19999,3,0))</f>
        <v/>
      </c>
      <c r="I192" s="247"/>
      <c r="J192" s="248">
        <f>IF(F192="",0,VLOOKUP(F192,'Tong hop'!$O$10:$P$396,2,0))</f>
        <v>0</v>
      </c>
      <c r="K192" s="249">
        <f t="shared" si="1"/>
        <v>0</v>
      </c>
      <c r="L192" s="250" t="str">
        <f>IF($F192="","",VLOOKUP($F192,'Tong hop'!$B$10:$L$19999,10,0))</f>
        <v/>
      </c>
      <c r="M192" s="251" t="str">
        <f>IF($F192="","",VLOOKUP($F192,'Tong hop'!$B$10:$L$19999,11,0))</f>
        <v/>
      </c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ht="15.75" customHeight="1">
      <c r="A193" s="275"/>
      <c r="B193" s="282"/>
      <c r="C193" s="276"/>
      <c r="D193" s="275"/>
      <c r="E193" s="275"/>
      <c r="F193" s="275"/>
      <c r="G193" s="245" t="str">
        <f>IF($F193="","",VLOOKUP($F193,'Tong hop'!$B$10:$P$19999,2,0))</f>
        <v/>
      </c>
      <c r="H193" s="246" t="str">
        <f>IF($F193="","",VLOOKUP($F193,'Tong hop'!$B$10:$P$19999,3,0))</f>
        <v/>
      </c>
      <c r="I193" s="247"/>
      <c r="J193" s="248">
        <f>IF(F193="",0,VLOOKUP(F193,'Tong hop'!$O$10:$P$396,2,0))</f>
        <v>0</v>
      </c>
      <c r="K193" s="249">
        <f t="shared" si="1"/>
        <v>0</v>
      </c>
      <c r="L193" s="250" t="str">
        <f>IF($F193="","",VLOOKUP($F193,'Tong hop'!$B$10:$L$19999,10,0))</f>
        <v/>
      </c>
      <c r="M193" s="251" t="str">
        <f>IF($F193="","",VLOOKUP($F193,'Tong hop'!$B$10:$L$19999,11,0))</f>
        <v/>
      </c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ht="15.75" customHeight="1">
      <c r="A194" s="275"/>
      <c r="B194" s="282"/>
      <c r="C194" s="276"/>
      <c r="D194" s="275"/>
      <c r="E194" s="275"/>
      <c r="F194" s="275"/>
      <c r="G194" s="245" t="str">
        <f>IF($F194="","",VLOOKUP($F194,'Tong hop'!$B$10:$P$19999,2,0))</f>
        <v/>
      </c>
      <c r="H194" s="246" t="str">
        <f>IF($F194="","",VLOOKUP($F194,'Tong hop'!$B$10:$P$19999,3,0))</f>
        <v/>
      </c>
      <c r="I194" s="247"/>
      <c r="J194" s="248">
        <f>IF(F194="",0,VLOOKUP(F194,'Tong hop'!$O$10:$P$396,2,0))</f>
        <v>0</v>
      </c>
      <c r="K194" s="249">
        <f t="shared" si="1"/>
        <v>0</v>
      </c>
      <c r="L194" s="250" t="str">
        <f>IF($F194="","",VLOOKUP($F194,'Tong hop'!$B$10:$L$19999,10,0))</f>
        <v/>
      </c>
      <c r="M194" s="251" t="str">
        <f>IF($F194="","",VLOOKUP($F194,'Tong hop'!$B$10:$L$19999,11,0))</f>
        <v/>
      </c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ht="15.75" customHeight="1">
      <c r="A195" s="275"/>
      <c r="B195" s="282"/>
      <c r="C195" s="276"/>
      <c r="D195" s="275"/>
      <c r="E195" s="275"/>
      <c r="F195" s="275"/>
      <c r="G195" s="245" t="str">
        <f>IF($F195="","",VLOOKUP($F195,'Tong hop'!$B$10:$P$19999,2,0))</f>
        <v/>
      </c>
      <c r="H195" s="246" t="str">
        <f>IF($F195="","",VLOOKUP($F195,'Tong hop'!$B$10:$P$19999,3,0))</f>
        <v/>
      </c>
      <c r="I195" s="247"/>
      <c r="J195" s="248">
        <f>IF(F195="",0,VLOOKUP(F195,'Tong hop'!$O$10:$P$396,2,0))</f>
        <v>0</v>
      </c>
      <c r="K195" s="249">
        <f t="shared" si="1"/>
        <v>0</v>
      </c>
      <c r="L195" s="250" t="str">
        <f>IF($F195="","",VLOOKUP($F195,'Tong hop'!$B$10:$L$19999,10,0))</f>
        <v/>
      </c>
      <c r="M195" s="251" t="str">
        <f>IF($F195="","",VLOOKUP($F195,'Tong hop'!$B$10:$L$19999,11,0))</f>
        <v/>
      </c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ht="15.75" customHeight="1">
      <c r="A196" s="275"/>
      <c r="B196" s="282"/>
      <c r="C196" s="276"/>
      <c r="D196" s="275"/>
      <c r="E196" s="275"/>
      <c r="F196" s="275"/>
      <c r="G196" s="245" t="str">
        <f>IF($F196="","",VLOOKUP($F196,'Tong hop'!$B$10:$P$19999,2,0))</f>
        <v/>
      </c>
      <c r="H196" s="246" t="str">
        <f>IF($F196="","",VLOOKUP($F196,'Tong hop'!$B$10:$P$19999,3,0))</f>
        <v/>
      </c>
      <c r="I196" s="247"/>
      <c r="J196" s="248">
        <f>IF(F196="",0,VLOOKUP(F196,'Tong hop'!$O$10:$P$396,2,0))</f>
        <v>0</v>
      </c>
      <c r="K196" s="249">
        <f t="shared" si="1"/>
        <v>0</v>
      </c>
      <c r="L196" s="250" t="str">
        <f>IF($F196="","",VLOOKUP($F196,'Tong hop'!$B$10:$L$19999,10,0))</f>
        <v/>
      </c>
      <c r="M196" s="251" t="str">
        <f>IF($F196="","",VLOOKUP($F196,'Tong hop'!$B$10:$L$19999,11,0))</f>
        <v/>
      </c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ht="15.75" customHeight="1">
      <c r="A197" s="275"/>
      <c r="B197" s="282"/>
      <c r="C197" s="276"/>
      <c r="D197" s="275"/>
      <c r="E197" s="275"/>
      <c r="F197" s="275"/>
      <c r="G197" s="245" t="str">
        <f>IF($F197="","",VLOOKUP($F197,'Tong hop'!$B$10:$P$19999,2,0))</f>
        <v/>
      </c>
      <c r="H197" s="246" t="str">
        <f>IF($F197="","",VLOOKUP($F197,'Tong hop'!$B$10:$P$19999,3,0))</f>
        <v/>
      </c>
      <c r="I197" s="247"/>
      <c r="J197" s="248">
        <f>IF(F197="",0,VLOOKUP(F197,'Tong hop'!$O$10:$P$396,2,0))</f>
        <v>0</v>
      </c>
      <c r="K197" s="249">
        <f t="shared" si="1"/>
        <v>0</v>
      </c>
      <c r="L197" s="250" t="str">
        <f>IF($F197="","",VLOOKUP($F197,'Tong hop'!$B$10:$L$19999,10,0))</f>
        <v/>
      </c>
      <c r="M197" s="251" t="str">
        <f>IF($F197="","",VLOOKUP($F197,'Tong hop'!$B$10:$L$19999,11,0))</f>
        <v/>
      </c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ht="15.75" customHeight="1">
      <c r="A198" s="275"/>
      <c r="B198" s="282"/>
      <c r="C198" s="276"/>
      <c r="D198" s="275"/>
      <c r="E198" s="275"/>
      <c r="F198" s="275"/>
      <c r="G198" s="245" t="str">
        <f>IF($F198="","",VLOOKUP($F198,'Tong hop'!$B$10:$P$19999,2,0))</f>
        <v/>
      </c>
      <c r="H198" s="246" t="str">
        <f>IF($F198="","",VLOOKUP($F198,'Tong hop'!$B$10:$P$19999,3,0))</f>
        <v/>
      </c>
      <c r="I198" s="247"/>
      <c r="J198" s="248">
        <f>IF(F198="",0,VLOOKUP(F198,'Tong hop'!$O$10:$P$396,2,0))</f>
        <v>0</v>
      </c>
      <c r="K198" s="249">
        <f t="shared" si="1"/>
        <v>0</v>
      </c>
      <c r="L198" s="250" t="str">
        <f>IF($F198="","",VLOOKUP($F198,'Tong hop'!$B$10:$L$19999,10,0))</f>
        <v/>
      </c>
      <c r="M198" s="251" t="str">
        <f>IF($F198="","",VLOOKUP($F198,'Tong hop'!$B$10:$L$19999,11,0))</f>
        <v/>
      </c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ht="15.75" customHeight="1">
      <c r="A199" s="275"/>
      <c r="B199" s="282"/>
      <c r="C199" s="276"/>
      <c r="D199" s="275"/>
      <c r="E199" s="275"/>
      <c r="F199" s="275"/>
      <c r="G199" s="245" t="str">
        <f>IF($F199="","",VLOOKUP($F199,'Tong hop'!$B$10:$P$19999,2,0))</f>
        <v/>
      </c>
      <c r="H199" s="246" t="str">
        <f>IF($F199="","",VLOOKUP($F199,'Tong hop'!$B$10:$P$19999,3,0))</f>
        <v/>
      </c>
      <c r="I199" s="247"/>
      <c r="J199" s="248">
        <f>IF(F199="",0,VLOOKUP(F199,'Tong hop'!$O$10:$P$396,2,0))</f>
        <v>0</v>
      </c>
      <c r="K199" s="249">
        <f t="shared" si="1"/>
        <v>0</v>
      </c>
      <c r="L199" s="250" t="str">
        <f>IF($F199="","",VLOOKUP($F199,'Tong hop'!$B$10:$L$19999,10,0))</f>
        <v/>
      </c>
      <c r="M199" s="251" t="str">
        <f>IF($F199="","",VLOOKUP($F199,'Tong hop'!$B$10:$L$19999,11,0))</f>
        <v/>
      </c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ht="15.75" customHeight="1">
      <c r="A200" s="275"/>
      <c r="B200" s="282"/>
      <c r="C200" s="276"/>
      <c r="D200" s="275"/>
      <c r="E200" s="275"/>
      <c r="F200" s="275"/>
      <c r="G200" s="245" t="str">
        <f>IF($F200="","",VLOOKUP($F200,'Tong hop'!$B$10:$P$19999,2,0))</f>
        <v/>
      </c>
      <c r="H200" s="246" t="str">
        <f>IF($F200="","",VLOOKUP($F200,'Tong hop'!$B$10:$P$19999,3,0))</f>
        <v/>
      </c>
      <c r="I200" s="247"/>
      <c r="J200" s="248">
        <f>IF(F200="",0,VLOOKUP(F200,'Tong hop'!$O$10:$P$396,2,0))</f>
        <v>0</v>
      </c>
      <c r="K200" s="249">
        <f t="shared" si="1"/>
        <v>0</v>
      </c>
      <c r="L200" s="250" t="str">
        <f>IF($F200="","",VLOOKUP($F200,'Tong hop'!$B$10:$L$19999,10,0))</f>
        <v/>
      </c>
      <c r="M200" s="251" t="str">
        <f>IF($F200="","",VLOOKUP($F200,'Tong hop'!$B$10:$L$19999,11,0))</f>
        <v/>
      </c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ht="15.75" customHeight="1">
      <c r="A201" s="275"/>
      <c r="B201" s="282"/>
      <c r="C201" s="276"/>
      <c r="D201" s="275"/>
      <c r="E201" s="275"/>
      <c r="F201" s="275"/>
      <c r="G201" s="245" t="str">
        <f>IF($F201="","",VLOOKUP($F201,'Tong hop'!$B$10:$P$19999,2,0))</f>
        <v/>
      </c>
      <c r="H201" s="246" t="str">
        <f>IF($F201="","",VLOOKUP($F201,'Tong hop'!$B$10:$P$19999,3,0))</f>
        <v/>
      </c>
      <c r="I201" s="247"/>
      <c r="J201" s="248">
        <f>IF(F201="",0,VLOOKUP(F201,'Tong hop'!$O$10:$P$396,2,0))</f>
        <v>0</v>
      </c>
      <c r="K201" s="249">
        <f t="shared" si="1"/>
        <v>0</v>
      </c>
      <c r="L201" s="250" t="str">
        <f>IF($F201="","",VLOOKUP($F201,'Tong hop'!$B$10:$L$19999,10,0))</f>
        <v/>
      </c>
      <c r="M201" s="251" t="str">
        <f>IF($F201="","",VLOOKUP($F201,'Tong hop'!$B$10:$L$19999,11,0))</f>
        <v/>
      </c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ht="15.75" customHeight="1">
      <c r="A202" s="275"/>
      <c r="B202" s="282"/>
      <c r="C202" s="276"/>
      <c r="D202" s="275"/>
      <c r="E202" s="275"/>
      <c r="F202" s="275"/>
      <c r="G202" s="245" t="str">
        <f>IF($F202="","",VLOOKUP($F202,'Tong hop'!$B$10:$P$19999,2,0))</f>
        <v/>
      </c>
      <c r="H202" s="246" t="str">
        <f>IF($F202="","",VLOOKUP($F202,'Tong hop'!$B$10:$P$19999,3,0))</f>
        <v/>
      </c>
      <c r="I202" s="247"/>
      <c r="J202" s="248">
        <f>IF(F202="",0,VLOOKUP(F202,'Tong hop'!$O$10:$P$396,2,0))</f>
        <v>0</v>
      </c>
      <c r="K202" s="249">
        <f t="shared" si="1"/>
        <v>0</v>
      </c>
      <c r="L202" s="250" t="str">
        <f>IF($F202="","",VLOOKUP($F202,'Tong hop'!$B$10:$L$19999,10,0))</f>
        <v/>
      </c>
      <c r="M202" s="251" t="str">
        <f>IF($F202="","",VLOOKUP($F202,'Tong hop'!$B$10:$L$19999,11,0))</f>
        <v/>
      </c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ht="15.75" customHeight="1">
      <c r="A203" s="275"/>
      <c r="B203" s="282"/>
      <c r="C203" s="276"/>
      <c r="D203" s="275"/>
      <c r="E203" s="275"/>
      <c r="F203" s="275"/>
      <c r="G203" s="245" t="str">
        <f>IF($F203="","",VLOOKUP($F203,'Tong hop'!$B$10:$P$19999,2,0))</f>
        <v/>
      </c>
      <c r="H203" s="246" t="str">
        <f>IF($F203="","",VLOOKUP($F203,'Tong hop'!$B$10:$P$19999,3,0))</f>
        <v/>
      </c>
      <c r="I203" s="247"/>
      <c r="J203" s="248">
        <f>IF(F203="",0,VLOOKUP(F203,'Tong hop'!$O$10:$P$396,2,0))</f>
        <v>0</v>
      </c>
      <c r="K203" s="249">
        <f t="shared" si="1"/>
        <v>0</v>
      </c>
      <c r="L203" s="250" t="str">
        <f>IF($F203="","",VLOOKUP($F203,'Tong hop'!$B$10:$L$19999,10,0))</f>
        <v/>
      </c>
      <c r="M203" s="251" t="str">
        <f>IF($F203="","",VLOOKUP($F203,'Tong hop'!$B$10:$L$19999,11,0))</f>
        <v/>
      </c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ht="15.75" customHeight="1">
      <c r="A204" s="275"/>
      <c r="B204" s="282"/>
      <c r="C204" s="276"/>
      <c r="D204" s="275"/>
      <c r="E204" s="275"/>
      <c r="F204" s="275"/>
      <c r="G204" s="245" t="str">
        <f>IF($F204="","",VLOOKUP($F204,'Tong hop'!$B$10:$P$19999,2,0))</f>
        <v/>
      </c>
      <c r="H204" s="246" t="str">
        <f>IF($F204="","",VLOOKUP($F204,'Tong hop'!$B$10:$P$19999,3,0))</f>
        <v/>
      </c>
      <c r="I204" s="247"/>
      <c r="J204" s="248">
        <f>IF(F204="",0,VLOOKUP(F204,'Tong hop'!$O$10:$P$396,2,0))</f>
        <v>0</v>
      </c>
      <c r="K204" s="249">
        <f t="shared" si="1"/>
        <v>0</v>
      </c>
      <c r="L204" s="250" t="str">
        <f>IF($F204="","",VLOOKUP($F204,'Tong hop'!$B$10:$L$19999,10,0))</f>
        <v/>
      </c>
      <c r="M204" s="251" t="str">
        <f>IF($F204="","",VLOOKUP($F204,'Tong hop'!$B$10:$L$19999,11,0))</f>
        <v/>
      </c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ht="15.75" customHeight="1">
      <c r="A205" s="275"/>
      <c r="B205" s="282"/>
      <c r="C205" s="276"/>
      <c r="D205" s="275"/>
      <c r="E205" s="275"/>
      <c r="F205" s="275"/>
      <c r="G205" s="245" t="str">
        <f>IF($F205="","",VLOOKUP($F205,'Tong hop'!$B$10:$P$19999,2,0))</f>
        <v/>
      </c>
      <c r="H205" s="246" t="str">
        <f>IF($F205="","",VLOOKUP($F205,'Tong hop'!$B$10:$P$19999,3,0))</f>
        <v/>
      </c>
      <c r="I205" s="247"/>
      <c r="J205" s="248">
        <f>IF(F205="",0,VLOOKUP(F205,'Tong hop'!$O$10:$P$396,2,0))</f>
        <v>0</v>
      </c>
      <c r="K205" s="249">
        <f t="shared" si="1"/>
        <v>0</v>
      </c>
      <c r="L205" s="250" t="str">
        <f>IF($F205="","",VLOOKUP($F205,'Tong hop'!$B$10:$L$19999,10,0))</f>
        <v/>
      </c>
      <c r="M205" s="251" t="str">
        <f>IF($F205="","",VLOOKUP($F205,'Tong hop'!$B$10:$L$19999,11,0))</f>
        <v/>
      </c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ht="15.75" customHeight="1">
      <c r="A206" s="275"/>
      <c r="B206" s="282"/>
      <c r="C206" s="276"/>
      <c r="D206" s="275"/>
      <c r="E206" s="275"/>
      <c r="F206" s="275"/>
      <c r="G206" s="245" t="str">
        <f>IF($F206="","",VLOOKUP($F206,'Tong hop'!$B$10:$P$19999,2,0))</f>
        <v/>
      </c>
      <c r="H206" s="246" t="str">
        <f>IF($F206="","",VLOOKUP($F206,'Tong hop'!$B$10:$P$19999,3,0))</f>
        <v/>
      </c>
      <c r="I206" s="247"/>
      <c r="J206" s="248">
        <f>IF(F206="",0,VLOOKUP(F206,'Tong hop'!$O$10:$P$396,2,0))</f>
        <v>0</v>
      </c>
      <c r="K206" s="249">
        <f t="shared" si="1"/>
        <v>0</v>
      </c>
      <c r="L206" s="250" t="str">
        <f>IF($F206="","",VLOOKUP($F206,'Tong hop'!$B$10:$L$19999,10,0))</f>
        <v/>
      </c>
      <c r="M206" s="251" t="str">
        <f>IF($F206="","",VLOOKUP($F206,'Tong hop'!$B$10:$L$19999,11,0))</f>
        <v/>
      </c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ht="15.75" customHeight="1">
      <c r="A207" s="275"/>
      <c r="B207" s="282"/>
      <c r="C207" s="276"/>
      <c r="D207" s="275"/>
      <c r="E207" s="275"/>
      <c r="F207" s="275"/>
      <c r="G207" s="245" t="str">
        <f>IF($F207="","",VLOOKUP($F207,'Tong hop'!$B$10:$P$19999,2,0))</f>
        <v/>
      </c>
      <c r="H207" s="246" t="str">
        <f>IF($F207="","",VLOOKUP($F207,'Tong hop'!$B$10:$P$19999,3,0))</f>
        <v/>
      </c>
      <c r="I207" s="247"/>
      <c r="J207" s="248">
        <f>IF(F207="",0,VLOOKUP(F207,'Tong hop'!$O$10:$P$396,2,0))</f>
        <v>0</v>
      </c>
      <c r="K207" s="249">
        <f t="shared" si="1"/>
        <v>0</v>
      </c>
      <c r="L207" s="250" t="str">
        <f>IF($F207="","",VLOOKUP($F207,'Tong hop'!$B$10:$L$19999,10,0))</f>
        <v/>
      </c>
      <c r="M207" s="251" t="str">
        <f>IF($F207="","",VLOOKUP($F207,'Tong hop'!$B$10:$L$19999,11,0))</f>
        <v/>
      </c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ht="15.75" customHeight="1">
      <c r="A208" s="275"/>
      <c r="B208" s="282"/>
      <c r="C208" s="276"/>
      <c r="D208" s="275"/>
      <c r="E208" s="275"/>
      <c r="F208" s="275"/>
      <c r="G208" s="245" t="str">
        <f>IF($F208="","",VLOOKUP($F208,'Tong hop'!$B$10:$P$19999,2,0))</f>
        <v/>
      </c>
      <c r="H208" s="246" t="str">
        <f>IF($F208="","",VLOOKUP($F208,'Tong hop'!$B$10:$P$19999,3,0))</f>
        <v/>
      </c>
      <c r="I208" s="247"/>
      <c r="J208" s="248">
        <f>IF(F208="",0,VLOOKUP(F208,'Tong hop'!$O$10:$P$396,2,0))</f>
        <v>0</v>
      </c>
      <c r="K208" s="249">
        <f t="shared" si="1"/>
        <v>0</v>
      </c>
      <c r="L208" s="250" t="str">
        <f>IF($F208="","",VLOOKUP($F208,'Tong hop'!$B$10:$L$19999,10,0))</f>
        <v/>
      </c>
      <c r="M208" s="251" t="str">
        <f>IF($F208="","",VLOOKUP($F208,'Tong hop'!$B$10:$L$19999,11,0))</f>
        <v/>
      </c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ht="15.75" customHeight="1">
      <c r="A209" s="275"/>
      <c r="B209" s="282"/>
      <c r="C209" s="276"/>
      <c r="D209" s="275"/>
      <c r="E209" s="275"/>
      <c r="F209" s="275"/>
      <c r="G209" s="245" t="str">
        <f>IF($F209="","",VLOOKUP($F209,'Tong hop'!$B$10:$P$19999,2,0))</f>
        <v/>
      </c>
      <c r="H209" s="246" t="str">
        <f>IF($F209="","",VLOOKUP($F209,'Tong hop'!$B$10:$P$19999,3,0))</f>
        <v/>
      </c>
      <c r="I209" s="247"/>
      <c r="J209" s="248">
        <f>IF(F209="",0,VLOOKUP(F209,'Tong hop'!$O$10:$P$396,2,0))</f>
        <v>0</v>
      </c>
      <c r="K209" s="249">
        <f t="shared" si="1"/>
        <v>0</v>
      </c>
      <c r="L209" s="250" t="str">
        <f>IF($F209="","",VLOOKUP($F209,'Tong hop'!$B$10:$L$19999,10,0))</f>
        <v/>
      </c>
      <c r="M209" s="251" t="str">
        <f>IF($F209="","",VLOOKUP($F209,'Tong hop'!$B$10:$L$19999,11,0))</f>
        <v/>
      </c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ht="15.75" customHeight="1">
      <c r="A210" s="275"/>
      <c r="B210" s="282"/>
      <c r="C210" s="276"/>
      <c r="D210" s="275"/>
      <c r="E210" s="275"/>
      <c r="F210" s="275"/>
      <c r="G210" s="245" t="str">
        <f>IF($F210="","",VLOOKUP($F210,'Tong hop'!$B$10:$P$19999,2,0))</f>
        <v/>
      </c>
      <c r="H210" s="246" t="str">
        <f>IF($F210="","",VLOOKUP($F210,'Tong hop'!$B$10:$P$19999,3,0))</f>
        <v/>
      </c>
      <c r="I210" s="247"/>
      <c r="J210" s="248">
        <f>IF(F210="",0,VLOOKUP(F210,'Tong hop'!$O$10:$P$396,2,0))</f>
        <v>0</v>
      </c>
      <c r="K210" s="249">
        <f t="shared" si="1"/>
        <v>0</v>
      </c>
      <c r="L210" s="250" t="str">
        <f>IF($F210="","",VLOOKUP($F210,'Tong hop'!$B$10:$L$19999,10,0))</f>
        <v/>
      </c>
      <c r="M210" s="251" t="str">
        <f>IF($F210="","",VLOOKUP($F210,'Tong hop'!$B$10:$L$19999,11,0))</f>
        <v/>
      </c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ht="15.75" customHeight="1">
      <c r="A211" s="275"/>
      <c r="B211" s="282"/>
      <c r="C211" s="276"/>
      <c r="D211" s="275"/>
      <c r="E211" s="275"/>
      <c r="F211" s="275"/>
      <c r="G211" s="245" t="str">
        <f>IF($F211="","",VLOOKUP($F211,'Tong hop'!$B$10:$P$19999,2,0))</f>
        <v/>
      </c>
      <c r="H211" s="246" t="str">
        <f>IF($F211="","",VLOOKUP($F211,'Tong hop'!$B$10:$P$19999,3,0))</f>
        <v/>
      </c>
      <c r="I211" s="247"/>
      <c r="J211" s="248">
        <f>IF(F211="",0,VLOOKUP(F211,'Tong hop'!$O$10:$P$396,2,0))</f>
        <v>0</v>
      </c>
      <c r="K211" s="249">
        <f t="shared" si="1"/>
        <v>0</v>
      </c>
      <c r="L211" s="250" t="str">
        <f>IF($F211="","",VLOOKUP($F211,'Tong hop'!$B$10:$L$19999,10,0))</f>
        <v/>
      </c>
      <c r="M211" s="251" t="str">
        <f>IF($F211="","",VLOOKUP($F211,'Tong hop'!$B$10:$L$19999,11,0))</f>
        <v/>
      </c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ht="15.75" customHeight="1">
      <c r="A212" s="275"/>
      <c r="B212" s="282"/>
      <c r="C212" s="276"/>
      <c r="D212" s="275"/>
      <c r="E212" s="275"/>
      <c r="F212" s="275"/>
      <c r="G212" s="245" t="str">
        <f>IF($F212="","",VLOOKUP($F212,'Tong hop'!$B$10:$P$19999,2,0))</f>
        <v/>
      </c>
      <c r="H212" s="246" t="str">
        <f>IF($F212="","",VLOOKUP($F212,'Tong hop'!$B$10:$P$19999,3,0))</f>
        <v/>
      </c>
      <c r="I212" s="247"/>
      <c r="J212" s="248">
        <f>IF(F212="",0,VLOOKUP(F212,'Tong hop'!$O$10:$P$396,2,0))</f>
        <v>0</v>
      </c>
      <c r="K212" s="249">
        <f t="shared" si="1"/>
        <v>0</v>
      </c>
      <c r="L212" s="250" t="str">
        <f>IF($F212="","",VLOOKUP($F212,'Tong hop'!$B$10:$L$19999,10,0))</f>
        <v/>
      </c>
      <c r="M212" s="251" t="str">
        <f>IF($F212="","",VLOOKUP($F212,'Tong hop'!$B$10:$L$19999,11,0))</f>
        <v/>
      </c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ht="15.75" customHeight="1">
      <c r="A213" s="275"/>
      <c r="B213" s="282"/>
      <c r="C213" s="276"/>
      <c r="D213" s="275"/>
      <c r="E213" s="275"/>
      <c r="F213" s="275"/>
      <c r="G213" s="245" t="str">
        <f>IF($F213="","",VLOOKUP($F213,'Tong hop'!$B$10:$P$19999,2,0))</f>
        <v/>
      </c>
      <c r="H213" s="246" t="str">
        <f>IF($F213="","",VLOOKUP($F213,'Tong hop'!$B$10:$P$19999,3,0))</f>
        <v/>
      </c>
      <c r="I213" s="247"/>
      <c r="J213" s="248">
        <f>IF(F213="",0,VLOOKUP(F213,'Tong hop'!$O$10:$P$396,2,0))</f>
        <v>0</v>
      </c>
      <c r="K213" s="249">
        <f t="shared" si="1"/>
        <v>0</v>
      </c>
      <c r="L213" s="250" t="str">
        <f>IF($F213="","",VLOOKUP($F213,'Tong hop'!$B$10:$L$19999,10,0))</f>
        <v/>
      </c>
      <c r="M213" s="251" t="str">
        <f>IF($F213="","",VLOOKUP($F213,'Tong hop'!$B$10:$L$19999,11,0))</f>
        <v/>
      </c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ht="15.75" customHeight="1">
      <c r="A214" s="275"/>
      <c r="B214" s="282"/>
      <c r="C214" s="276"/>
      <c r="D214" s="275"/>
      <c r="E214" s="275"/>
      <c r="F214" s="275"/>
      <c r="G214" s="245" t="str">
        <f>IF($F214="","",VLOOKUP($F214,'Tong hop'!$B$10:$P$19999,2,0))</f>
        <v/>
      </c>
      <c r="H214" s="246" t="str">
        <f>IF($F214="","",VLOOKUP($F214,'Tong hop'!$B$10:$P$19999,3,0))</f>
        <v/>
      </c>
      <c r="I214" s="247"/>
      <c r="J214" s="248">
        <f>IF(F214="",0,VLOOKUP(F214,'Tong hop'!$O$10:$P$396,2,0))</f>
        <v>0</v>
      </c>
      <c r="K214" s="249">
        <f t="shared" si="1"/>
        <v>0</v>
      </c>
      <c r="L214" s="250" t="str">
        <f>IF($F214="","",VLOOKUP($F214,'Tong hop'!$B$10:$L$19999,10,0))</f>
        <v/>
      </c>
      <c r="M214" s="251" t="str">
        <f>IF($F214="","",VLOOKUP($F214,'Tong hop'!$B$10:$L$19999,11,0))</f>
        <v/>
      </c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ht="15.75" customHeight="1">
      <c r="A215" s="275"/>
      <c r="B215" s="282"/>
      <c r="C215" s="276"/>
      <c r="D215" s="275"/>
      <c r="E215" s="275"/>
      <c r="F215" s="275"/>
      <c r="G215" s="245" t="str">
        <f>IF($F215="","",VLOOKUP($F215,'Tong hop'!$B$10:$P$19999,2,0))</f>
        <v/>
      </c>
      <c r="H215" s="246" t="str">
        <f>IF($F215="","",VLOOKUP($F215,'Tong hop'!$B$10:$P$19999,3,0))</f>
        <v/>
      </c>
      <c r="I215" s="247"/>
      <c r="J215" s="248">
        <f>IF(F215="",0,VLOOKUP(F215,'Tong hop'!$O$10:$P$396,2,0))</f>
        <v>0</v>
      </c>
      <c r="K215" s="249">
        <f t="shared" si="1"/>
        <v>0</v>
      </c>
      <c r="L215" s="250" t="str">
        <f>IF($F215="","",VLOOKUP($F215,'Tong hop'!$B$10:$L$19999,10,0))</f>
        <v/>
      </c>
      <c r="M215" s="251" t="str">
        <f>IF($F215="","",VLOOKUP($F215,'Tong hop'!$B$10:$L$19999,11,0))</f>
        <v/>
      </c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ht="15.75" customHeight="1">
      <c r="A216" s="275"/>
      <c r="B216" s="282"/>
      <c r="C216" s="276"/>
      <c r="D216" s="275"/>
      <c r="E216" s="275"/>
      <c r="F216" s="275"/>
      <c r="G216" s="245" t="str">
        <f>IF($F216="","",VLOOKUP($F216,'Tong hop'!$B$10:$P$19999,2,0))</f>
        <v/>
      </c>
      <c r="H216" s="246" t="str">
        <f>IF($F216="","",VLOOKUP($F216,'Tong hop'!$B$10:$P$19999,3,0))</f>
        <v/>
      </c>
      <c r="I216" s="247"/>
      <c r="J216" s="248">
        <f>IF(F216="",0,VLOOKUP(F216,'Tong hop'!$O$10:$P$396,2,0))</f>
        <v>0</v>
      </c>
      <c r="K216" s="249">
        <f t="shared" si="1"/>
        <v>0</v>
      </c>
      <c r="L216" s="250" t="str">
        <f>IF($F216="","",VLOOKUP($F216,'Tong hop'!$B$10:$L$19999,10,0))</f>
        <v/>
      </c>
      <c r="M216" s="251" t="str">
        <f>IF($F216="","",VLOOKUP($F216,'Tong hop'!$B$10:$L$19999,11,0))</f>
        <v/>
      </c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ht="15.75" customHeight="1">
      <c r="A217" s="275"/>
      <c r="B217" s="282"/>
      <c r="C217" s="276"/>
      <c r="D217" s="275"/>
      <c r="E217" s="275"/>
      <c r="F217" s="275"/>
      <c r="G217" s="245" t="str">
        <f>IF($F217="","",VLOOKUP($F217,'Tong hop'!$B$10:$P$19999,2,0))</f>
        <v/>
      </c>
      <c r="H217" s="246" t="str">
        <f>IF($F217="","",VLOOKUP($F217,'Tong hop'!$B$10:$P$19999,3,0))</f>
        <v/>
      </c>
      <c r="I217" s="247"/>
      <c r="J217" s="248">
        <f>IF(F217="",0,VLOOKUP(F217,'Tong hop'!$O$10:$P$396,2,0))</f>
        <v>0</v>
      </c>
      <c r="K217" s="249">
        <f t="shared" si="1"/>
        <v>0</v>
      </c>
      <c r="L217" s="250" t="str">
        <f>IF($F217="","",VLOOKUP($F217,'Tong hop'!$B$10:$L$19999,10,0))</f>
        <v/>
      </c>
      <c r="M217" s="251" t="str">
        <f>IF($F217="","",VLOOKUP($F217,'Tong hop'!$B$10:$L$19999,11,0))</f>
        <v/>
      </c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ht="15.75" customHeight="1">
      <c r="A218" s="275"/>
      <c r="B218" s="282"/>
      <c r="C218" s="276"/>
      <c r="D218" s="275"/>
      <c r="E218" s="275"/>
      <c r="F218" s="275"/>
      <c r="G218" s="245" t="str">
        <f>IF($F218="","",VLOOKUP($F218,'Tong hop'!$B$10:$P$19999,2,0))</f>
        <v/>
      </c>
      <c r="H218" s="246" t="str">
        <f>IF($F218="","",VLOOKUP($F218,'Tong hop'!$B$10:$P$19999,3,0))</f>
        <v/>
      </c>
      <c r="I218" s="247"/>
      <c r="J218" s="248">
        <f>IF(F218="",0,VLOOKUP(F218,'Tong hop'!$O$10:$P$396,2,0))</f>
        <v>0</v>
      </c>
      <c r="K218" s="249">
        <f t="shared" si="1"/>
        <v>0</v>
      </c>
      <c r="L218" s="250" t="str">
        <f>IF($F218="","",VLOOKUP($F218,'Tong hop'!$B$10:$L$19999,10,0))</f>
        <v/>
      </c>
      <c r="M218" s="251" t="str">
        <f>IF($F218="","",VLOOKUP($F218,'Tong hop'!$B$10:$L$19999,11,0))</f>
        <v/>
      </c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ht="15.75" customHeight="1">
      <c r="A219" s="275"/>
      <c r="B219" s="282"/>
      <c r="C219" s="276"/>
      <c r="D219" s="275"/>
      <c r="E219" s="275"/>
      <c r="F219" s="275"/>
      <c r="G219" s="245" t="str">
        <f>IF($F219="","",VLOOKUP($F219,'Tong hop'!$B$10:$P$19999,2,0))</f>
        <v/>
      </c>
      <c r="H219" s="246" t="str">
        <f>IF($F219="","",VLOOKUP($F219,'Tong hop'!$B$10:$P$19999,3,0))</f>
        <v/>
      </c>
      <c r="I219" s="247"/>
      <c r="J219" s="248">
        <f>IF(F219="",0,VLOOKUP(F219,'Tong hop'!$O$10:$P$396,2,0))</f>
        <v>0</v>
      </c>
      <c r="K219" s="249">
        <f t="shared" si="1"/>
        <v>0</v>
      </c>
      <c r="L219" s="250" t="str">
        <f>IF($F219="","",VLOOKUP($F219,'Tong hop'!$B$10:$L$19999,10,0))</f>
        <v/>
      </c>
      <c r="M219" s="251" t="str">
        <f>IF($F219="","",VLOOKUP($F219,'Tong hop'!$B$10:$L$19999,11,0))</f>
        <v/>
      </c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ht="15.75" customHeight="1">
      <c r="A220" s="275"/>
      <c r="B220" s="282"/>
      <c r="C220" s="276"/>
      <c r="D220" s="275"/>
      <c r="E220" s="275"/>
      <c r="F220" s="275"/>
      <c r="G220" s="245" t="str">
        <f>IF($F220="","",VLOOKUP($F220,'Tong hop'!$B$10:$P$19999,2,0))</f>
        <v/>
      </c>
      <c r="H220" s="246" t="str">
        <f>IF($F220="","",VLOOKUP($F220,'Tong hop'!$B$10:$P$19999,3,0))</f>
        <v/>
      </c>
      <c r="I220" s="247"/>
      <c r="J220" s="248">
        <f>IF(F220="",0,VLOOKUP(F220,'Tong hop'!$O$10:$P$396,2,0))</f>
        <v>0</v>
      </c>
      <c r="K220" s="249">
        <f t="shared" si="1"/>
        <v>0</v>
      </c>
      <c r="L220" s="250" t="str">
        <f>IF($F220="","",VLOOKUP($F220,'Tong hop'!$B$10:$L$19999,10,0))</f>
        <v/>
      </c>
      <c r="M220" s="251" t="str">
        <f>IF($F220="","",VLOOKUP($F220,'Tong hop'!$B$10:$L$19999,11,0))</f>
        <v/>
      </c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ht="15.75" customHeight="1">
      <c r="A221" s="275"/>
      <c r="B221" s="282"/>
      <c r="C221" s="276"/>
      <c r="D221" s="275"/>
      <c r="E221" s="275"/>
      <c r="F221" s="275"/>
      <c r="G221" s="245" t="str">
        <f>IF($F221="","",VLOOKUP($F221,'Tong hop'!$B$10:$P$19999,2,0))</f>
        <v/>
      </c>
      <c r="H221" s="246" t="str">
        <f>IF($F221="","",VLOOKUP($F221,'Tong hop'!$B$10:$P$19999,3,0))</f>
        <v/>
      </c>
      <c r="I221" s="247"/>
      <c r="J221" s="248">
        <f>IF(F221="",0,VLOOKUP(F221,'Tong hop'!$O$10:$P$396,2,0))</f>
        <v>0</v>
      </c>
      <c r="K221" s="249">
        <f t="shared" si="1"/>
        <v>0</v>
      </c>
      <c r="L221" s="250" t="str">
        <f>IF($F221="","",VLOOKUP($F221,'Tong hop'!$B$10:$L$19999,10,0))</f>
        <v/>
      </c>
      <c r="M221" s="251" t="str">
        <f>IF($F221="","",VLOOKUP($F221,'Tong hop'!$B$10:$L$19999,11,0))</f>
        <v/>
      </c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ht="15.75" customHeight="1">
      <c r="A222" s="275"/>
      <c r="B222" s="282"/>
      <c r="C222" s="276"/>
      <c r="D222" s="275"/>
      <c r="E222" s="275"/>
      <c r="F222" s="275"/>
      <c r="G222" s="245" t="str">
        <f>IF($F222="","",VLOOKUP($F222,'Tong hop'!$B$10:$P$19999,2,0))</f>
        <v/>
      </c>
      <c r="H222" s="246" t="str">
        <f>IF($F222="","",VLOOKUP($F222,'Tong hop'!$B$10:$P$19999,3,0))</f>
        <v/>
      </c>
      <c r="I222" s="247"/>
      <c r="J222" s="248">
        <f>IF(F222="",0,VLOOKUP(F222,'Tong hop'!$O$10:$P$396,2,0))</f>
        <v>0</v>
      </c>
      <c r="K222" s="249">
        <f t="shared" si="1"/>
        <v>0</v>
      </c>
      <c r="L222" s="250" t="str">
        <f>IF($F222="","",VLOOKUP($F222,'Tong hop'!$B$10:$L$19999,10,0))</f>
        <v/>
      </c>
      <c r="M222" s="251" t="str">
        <f>IF($F222="","",VLOOKUP($F222,'Tong hop'!$B$10:$L$19999,11,0))</f>
        <v/>
      </c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ht="15.75" customHeight="1">
      <c r="A223" s="275"/>
      <c r="B223" s="282"/>
      <c r="C223" s="276"/>
      <c r="D223" s="275"/>
      <c r="E223" s="275"/>
      <c r="F223" s="275"/>
      <c r="G223" s="245" t="str">
        <f>IF($F223="","",VLOOKUP($F223,'Tong hop'!$B$10:$P$19999,2,0))</f>
        <v/>
      </c>
      <c r="H223" s="246" t="str">
        <f>IF($F223="","",VLOOKUP($F223,'Tong hop'!$B$10:$P$19999,3,0))</f>
        <v/>
      </c>
      <c r="I223" s="247"/>
      <c r="J223" s="248">
        <f>IF(F223="",0,VLOOKUP(F223,'Tong hop'!$O$10:$P$396,2,0))</f>
        <v>0</v>
      </c>
      <c r="K223" s="249">
        <f t="shared" si="1"/>
        <v>0</v>
      </c>
      <c r="L223" s="250" t="str">
        <f>IF($F223="","",VLOOKUP($F223,'Tong hop'!$B$10:$L$19999,10,0))</f>
        <v/>
      </c>
      <c r="M223" s="251" t="str">
        <f>IF($F223="","",VLOOKUP($F223,'Tong hop'!$B$10:$L$19999,11,0))</f>
        <v/>
      </c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ht="15.75" customHeight="1">
      <c r="A224" s="275"/>
      <c r="B224" s="282"/>
      <c r="C224" s="276"/>
      <c r="D224" s="275"/>
      <c r="E224" s="275"/>
      <c r="F224" s="275"/>
      <c r="G224" s="245" t="str">
        <f>IF($F224="","",VLOOKUP($F224,'Tong hop'!$B$10:$P$19999,2,0))</f>
        <v/>
      </c>
      <c r="H224" s="246" t="str">
        <f>IF($F224="","",VLOOKUP($F224,'Tong hop'!$B$10:$P$19999,3,0))</f>
        <v/>
      </c>
      <c r="I224" s="247"/>
      <c r="J224" s="248">
        <f>IF(F224="",0,VLOOKUP(F224,'Tong hop'!$O$10:$P$396,2,0))</f>
        <v>0</v>
      </c>
      <c r="K224" s="249">
        <f t="shared" si="1"/>
        <v>0</v>
      </c>
      <c r="L224" s="250" t="str">
        <f>IF($F224="","",VLOOKUP($F224,'Tong hop'!$B$10:$L$19999,10,0))</f>
        <v/>
      </c>
      <c r="M224" s="251" t="str">
        <f>IF($F224="","",VLOOKUP($F224,'Tong hop'!$B$10:$L$19999,11,0))</f>
        <v/>
      </c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ht="15.75" customHeight="1">
      <c r="A225" s="275"/>
      <c r="B225" s="282"/>
      <c r="C225" s="276"/>
      <c r="D225" s="275"/>
      <c r="E225" s="275"/>
      <c r="F225" s="275"/>
      <c r="G225" s="245" t="str">
        <f>IF($F225="","",VLOOKUP($F225,'Tong hop'!$B$10:$P$19999,2,0))</f>
        <v/>
      </c>
      <c r="H225" s="246" t="str">
        <f>IF($F225="","",VLOOKUP($F225,'Tong hop'!$B$10:$P$19999,3,0))</f>
        <v/>
      </c>
      <c r="I225" s="247"/>
      <c r="J225" s="248">
        <f>IF(F225="",0,VLOOKUP(F225,'Tong hop'!$O$10:$P$396,2,0))</f>
        <v>0</v>
      </c>
      <c r="K225" s="249">
        <f t="shared" si="1"/>
        <v>0</v>
      </c>
      <c r="L225" s="250" t="str">
        <f>IF($F225="","",VLOOKUP($F225,'Tong hop'!$B$10:$L$19999,10,0))</f>
        <v/>
      </c>
      <c r="M225" s="251" t="str">
        <f>IF($F225="","",VLOOKUP($F225,'Tong hop'!$B$10:$L$19999,11,0))</f>
        <v/>
      </c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ht="15.75" customHeight="1">
      <c r="A226" s="275"/>
      <c r="B226" s="282"/>
      <c r="C226" s="276"/>
      <c r="D226" s="275"/>
      <c r="E226" s="275"/>
      <c r="F226" s="275"/>
      <c r="G226" s="245" t="str">
        <f>IF($F226="","",VLOOKUP($F226,'Tong hop'!$B$10:$P$19999,2,0))</f>
        <v/>
      </c>
      <c r="H226" s="246" t="str">
        <f>IF($F226="","",VLOOKUP($F226,'Tong hop'!$B$10:$P$19999,3,0))</f>
        <v/>
      </c>
      <c r="I226" s="247"/>
      <c r="J226" s="248">
        <f>IF(F226="",0,VLOOKUP(F226,'Tong hop'!$O$10:$P$396,2,0))</f>
        <v>0</v>
      </c>
      <c r="K226" s="249">
        <f t="shared" si="1"/>
        <v>0</v>
      </c>
      <c r="L226" s="250" t="str">
        <f>IF($F226="","",VLOOKUP($F226,'Tong hop'!$B$10:$L$19999,10,0))</f>
        <v/>
      </c>
      <c r="M226" s="251" t="str">
        <f>IF($F226="","",VLOOKUP($F226,'Tong hop'!$B$10:$L$19999,11,0))</f>
        <v/>
      </c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ht="15.75" customHeight="1">
      <c r="A227" s="275"/>
      <c r="B227" s="282"/>
      <c r="C227" s="276"/>
      <c r="D227" s="275"/>
      <c r="E227" s="275"/>
      <c r="F227" s="275"/>
      <c r="G227" s="245" t="str">
        <f>IF($F227="","",VLOOKUP($F227,'Tong hop'!$B$10:$P$19999,2,0))</f>
        <v/>
      </c>
      <c r="H227" s="246" t="str">
        <f>IF($F227="","",VLOOKUP($F227,'Tong hop'!$B$10:$P$19999,3,0))</f>
        <v/>
      </c>
      <c r="I227" s="247"/>
      <c r="J227" s="248">
        <f>IF(F227="",0,VLOOKUP(F227,'Tong hop'!$O$10:$P$396,2,0))</f>
        <v>0</v>
      </c>
      <c r="K227" s="249">
        <f t="shared" si="1"/>
        <v>0</v>
      </c>
      <c r="L227" s="250" t="str">
        <f>IF($F227="","",VLOOKUP($F227,'Tong hop'!$B$10:$L$19999,10,0))</f>
        <v/>
      </c>
      <c r="M227" s="251" t="str">
        <f>IF($F227="","",VLOOKUP($F227,'Tong hop'!$B$10:$L$19999,11,0))</f>
        <v/>
      </c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ht="15.75" customHeight="1">
      <c r="A228" s="275"/>
      <c r="B228" s="282"/>
      <c r="C228" s="276"/>
      <c r="D228" s="275"/>
      <c r="E228" s="275"/>
      <c r="F228" s="275"/>
      <c r="G228" s="245" t="str">
        <f>IF($F228="","",VLOOKUP($F228,'Tong hop'!$B$10:$P$19999,2,0))</f>
        <v/>
      </c>
      <c r="H228" s="246" t="str">
        <f>IF($F228="","",VLOOKUP($F228,'Tong hop'!$B$10:$P$19999,3,0))</f>
        <v/>
      </c>
      <c r="I228" s="247"/>
      <c r="J228" s="248">
        <f>IF(F228="",0,VLOOKUP(F228,'Tong hop'!$O$10:$P$396,2,0))</f>
        <v>0</v>
      </c>
      <c r="K228" s="249">
        <f t="shared" si="1"/>
        <v>0</v>
      </c>
      <c r="L228" s="250" t="str">
        <f>IF($F228="","",VLOOKUP($F228,'Tong hop'!$B$10:$L$19999,10,0))</f>
        <v/>
      </c>
      <c r="M228" s="251" t="str">
        <f>IF($F228="","",VLOOKUP($F228,'Tong hop'!$B$10:$L$19999,11,0))</f>
        <v/>
      </c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ht="15.75" customHeight="1">
      <c r="A229" s="275"/>
      <c r="B229" s="282"/>
      <c r="C229" s="276"/>
      <c r="D229" s="275"/>
      <c r="E229" s="275"/>
      <c r="F229" s="275"/>
      <c r="G229" s="245" t="str">
        <f>IF($F229="","",VLOOKUP($F229,'Tong hop'!$B$10:$P$19999,2,0))</f>
        <v/>
      </c>
      <c r="H229" s="246" t="str">
        <f>IF($F229="","",VLOOKUP($F229,'Tong hop'!$B$10:$P$19999,3,0))</f>
        <v/>
      </c>
      <c r="I229" s="247"/>
      <c r="J229" s="248">
        <f>IF(F229="",0,VLOOKUP(F229,'Tong hop'!$O$10:$P$396,2,0))</f>
        <v>0</v>
      </c>
      <c r="K229" s="249">
        <f t="shared" si="1"/>
        <v>0</v>
      </c>
      <c r="L229" s="250" t="str">
        <f>IF($F229="","",VLOOKUP($F229,'Tong hop'!$B$10:$L$19999,10,0))</f>
        <v/>
      </c>
      <c r="M229" s="251" t="str">
        <f>IF($F229="","",VLOOKUP($F229,'Tong hop'!$B$10:$L$19999,11,0))</f>
        <v/>
      </c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ht="15.75" customHeight="1">
      <c r="A230" s="275"/>
      <c r="B230" s="282"/>
      <c r="C230" s="276"/>
      <c r="D230" s="275"/>
      <c r="E230" s="275"/>
      <c r="F230" s="275"/>
      <c r="G230" s="245" t="str">
        <f>IF($F230="","",VLOOKUP($F230,'Tong hop'!$B$10:$P$19999,2,0))</f>
        <v/>
      </c>
      <c r="H230" s="246" t="str">
        <f>IF($F230="","",VLOOKUP($F230,'Tong hop'!$B$10:$P$19999,3,0))</f>
        <v/>
      </c>
      <c r="I230" s="247"/>
      <c r="J230" s="248">
        <f>IF(F230="",0,VLOOKUP(F230,'Tong hop'!$O$10:$P$396,2,0))</f>
        <v>0</v>
      </c>
      <c r="K230" s="249">
        <f t="shared" si="1"/>
        <v>0</v>
      </c>
      <c r="L230" s="250" t="str">
        <f>IF($F230="","",VLOOKUP($F230,'Tong hop'!$B$10:$L$19999,10,0))</f>
        <v/>
      </c>
      <c r="M230" s="251" t="str">
        <f>IF($F230="","",VLOOKUP($F230,'Tong hop'!$B$10:$L$19999,11,0))</f>
        <v/>
      </c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ht="15.75" customHeight="1">
      <c r="A231" s="275"/>
      <c r="B231" s="282"/>
      <c r="C231" s="276"/>
      <c r="D231" s="275"/>
      <c r="E231" s="275"/>
      <c r="F231" s="275"/>
      <c r="G231" s="245" t="str">
        <f>IF($F231="","",VLOOKUP($F231,'Tong hop'!$B$10:$P$19999,2,0))</f>
        <v/>
      </c>
      <c r="H231" s="246" t="str">
        <f>IF($F231="","",VLOOKUP($F231,'Tong hop'!$B$10:$P$19999,3,0))</f>
        <v/>
      </c>
      <c r="I231" s="247"/>
      <c r="J231" s="248">
        <f>IF(F231="",0,VLOOKUP(F231,'Tong hop'!$O$10:$P$396,2,0))</f>
        <v>0</v>
      </c>
      <c r="K231" s="249">
        <f t="shared" si="1"/>
        <v>0</v>
      </c>
      <c r="L231" s="250" t="str">
        <f>IF($F231="","",VLOOKUP($F231,'Tong hop'!$B$10:$L$19999,10,0))</f>
        <v/>
      </c>
      <c r="M231" s="251" t="str">
        <f>IF($F231="","",VLOOKUP($F231,'Tong hop'!$B$10:$L$19999,11,0))</f>
        <v/>
      </c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ht="15.75" customHeight="1">
      <c r="A232" s="275"/>
      <c r="B232" s="282"/>
      <c r="C232" s="276"/>
      <c r="D232" s="275"/>
      <c r="E232" s="275"/>
      <c r="F232" s="275"/>
      <c r="G232" s="245" t="str">
        <f>IF($F232="","",VLOOKUP($F232,'Tong hop'!$B$10:$P$19999,2,0))</f>
        <v/>
      </c>
      <c r="H232" s="246" t="str">
        <f>IF($F232="","",VLOOKUP($F232,'Tong hop'!$B$10:$P$19999,3,0))</f>
        <v/>
      </c>
      <c r="I232" s="247"/>
      <c r="J232" s="248">
        <f>IF(F232="",0,VLOOKUP(F232,'Tong hop'!$O$10:$P$396,2,0))</f>
        <v>0</v>
      </c>
      <c r="K232" s="249">
        <f t="shared" si="1"/>
        <v>0</v>
      </c>
      <c r="L232" s="250" t="str">
        <f>IF($F232="","",VLOOKUP($F232,'Tong hop'!$B$10:$L$19999,10,0))</f>
        <v/>
      </c>
      <c r="M232" s="251" t="str">
        <f>IF($F232="","",VLOOKUP($F232,'Tong hop'!$B$10:$L$19999,11,0))</f>
        <v/>
      </c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ht="15.75" customHeight="1">
      <c r="A233" s="275"/>
      <c r="B233" s="282"/>
      <c r="C233" s="276"/>
      <c r="D233" s="275"/>
      <c r="E233" s="275"/>
      <c r="F233" s="275"/>
      <c r="G233" s="245" t="str">
        <f>IF($F233="","",VLOOKUP($F233,'Tong hop'!$B$10:$P$19999,2,0))</f>
        <v/>
      </c>
      <c r="H233" s="246" t="str">
        <f>IF($F233="","",VLOOKUP($F233,'Tong hop'!$B$10:$P$19999,3,0))</f>
        <v/>
      </c>
      <c r="I233" s="247"/>
      <c r="J233" s="248">
        <f>IF(F233="",0,VLOOKUP(F233,'Tong hop'!$O$10:$P$396,2,0))</f>
        <v>0</v>
      </c>
      <c r="K233" s="249">
        <f t="shared" si="1"/>
        <v>0</v>
      </c>
      <c r="L233" s="250" t="str">
        <f>IF($F233="","",VLOOKUP($F233,'Tong hop'!$B$10:$L$19999,10,0))</f>
        <v/>
      </c>
      <c r="M233" s="251" t="str">
        <f>IF($F233="","",VLOOKUP($F233,'Tong hop'!$B$10:$L$19999,11,0))</f>
        <v/>
      </c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ht="15.75" customHeight="1">
      <c r="A234" s="275"/>
      <c r="B234" s="282"/>
      <c r="C234" s="276"/>
      <c r="D234" s="275"/>
      <c r="E234" s="275"/>
      <c r="F234" s="275"/>
      <c r="G234" s="245" t="str">
        <f>IF($F234="","",VLOOKUP($F234,'Tong hop'!$B$10:$P$19999,2,0))</f>
        <v/>
      </c>
      <c r="H234" s="246" t="str">
        <f>IF($F234="","",VLOOKUP($F234,'Tong hop'!$B$10:$P$19999,3,0))</f>
        <v/>
      </c>
      <c r="I234" s="247"/>
      <c r="J234" s="248">
        <f>IF(F234="",0,VLOOKUP(F234,'Tong hop'!$O$10:$P$396,2,0))</f>
        <v>0</v>
      </c>
      <c r="K234" s="249">
        <f t="shared" si="1"/>
        <v>0</v>
      </c>
      <c r="L234" s="250" t="str">
        <f>IF($F234="","",VLOOKUP($F234,'Tong hop'!$B$10:$L$19999,10,0))</f>
        <v/>
      </c>
      <c r="M234" s="251" t="str">
        <f>IF($F234="","",VLOOKUP($F234,'Tong hop'!$B$10:$L$19999,11,0))</f>
        <v/>
      </c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ht="15.75" customHeight="1">
      <c r="A235" s="275"/>
      <c r="B235" s="282"/>
      <c r="C235" s="276"/>
      <c r="D235" s="275"/>
      <c r="E235" s="275"/>
      <c r="F235" s="275"/>
      <c r="G235" s="245" t="str">
        <f>IF($F235="","",VLOOKUP($F235,'Tong hop'!$B$10:$P$19999,2,0))</f>
        <v/>
      </c>
      <c r="H235" s="246" t="str">
        <f>IF($F235="","",VLOOKUP($F235,'Tong hop'!$B$10:$P$19999,3,0))</f>
        <v/>
      </c>
      <c r="I235" s="247"/>
      <c r="J235" s="248">
        <f>IF(F235="",0,VLOOKUP(F235,'Tong hop'!$O$10:$P$396,2,0))</f>
        <v>0</v>
      </c>
      <c r="K235" s="249">
        <f t="shared" si="1"/>
        <v>0</v>
      </c>
      <c r="L235" s="250" t="str">
        <f>IF($F235="","",VLOOKUP($F235,'Tong hop'!$B$10:$L$19999,10,0))</f>
        <v/>
      </c>
      <c r="M235" s="251" t="str">
        <f>IF($F235="","",VLOOKUP($F235,'Tong hop'!$B$10:$L$19999,11,0))</f>
        <v/>
      </c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ht="15.75" customHeight="1">
      <c r="A236" s="275"/>
      <c r="B236" s="282"/>
      <c r="C236" s="276"/>
      <c r="D236" s="275"/>
      <c r="E236" s="275"/>
      <c r="F236" s="275"/>
      <c r="G236" s="245" t="str">
        <f>IF($F236="","",VLOOKUP($F236,'Tong hop'!$B$10:$P$19999,2,0))</f>
        <v/>
      </c>
      <c r="H236" s="246" t="str">
        <f>IF($F236="","",VLOOKUP($F236,'Tong hop'!$B$10:$P$19999,3,0))</f>
        <v/>
      </c>
      <c r="I236" s="247"/>
      <c r="J236" s="248">
        <f>IF(F236="",0,VLOOKUP(F236,'Tong hop'!$O$10:$P$396,2,0))</f>
        <v>0</v>
      </c>
      <c r="K236" s="249">
        <f t="shared" si="1"/>
        <v>0</v>
      </c>
      <c r="L236" s="250" t="str">
        <f>IF($F236="","",VLOOKUP($F236,'Tong hop'!$B$10:$L$19999,10,0))</f>
        <v/>
      </c>
      <c r="M236" s="251" t="str">
        <f>IF($F236="","",VLOOKUP($F236,'Tong hop'!$B$10:$L$19999,11,0))</f>
        <v/>
      </c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ht="15.75" customHeight="1">
      <c r="A237" s="275"/>
      <c r="B237" s="282"/>
      <c r="C237" s="276"/>
      <c r="D237" s="275"/>
      <c r="E237" s="275"/>
      <c r="F237" s="275"/>
      <c r="G237" s="245" t="str">
        <f>IF($F237="","",VLOOKUP($F237,'Tong hop'!$B$10:$P$19999,2,0))</f>
        <v/>
      </c>
      <c r="H237" s="246" t="str">
        <f>IF($F237="","",VLOOKUP($F237,'Tong hop'!$B$10:$P$19999,3,0))</f>
        <v/>
      </c>
      <c r="I237" s="247"/>
      <c r="J237" s="248">
        <f>IF(F237="",0,VLOOKUP(F237,'Tong hop'!$O$10:$P$396,2,0))</f>
        <v>0</v>
      </c>
      <c r="K237" s="249">
        <f t="shared" si="1"/>
        <v>0</v>
      </c>
      <c r="L237" s="250" t="str">
        <f>IF($F237="","",VLOOKUP($F237,'Tong hop'!$B$10:$L$19999,10,0))</f>
        <v/>
      </c>
      <c r="M237" s="251" t="str">
        <f>IF($F237="","",VLOOKUP($F237,'Tong hop'!$B$10:$L$19999,11,0))</f>
        <v/>
      </c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ht="15.75" customHeight="1">
      <c r="A238" s="275"/>
      <c r="B238" s="282"/>
      <c r="C238" s="276"/>
      <c r="D238" s="275"/>
      <c r="E238" s="275"/>
      <c r="F238" s="275"/>
      <c r="G238" s="245" t="str">
        <f>IF($F238="","",VLOOKUP($F238,'Tong hop'!$B$10:$P$19999,2,0))</f>
        <v/>
      </c>
      <c r="H238" s="246" t="str">
        <f>IF($F238="","",VLOOKUP($F238,'Tong hop'!$B$10:$P$19999,3,0))</f>
        <v/>
      </c>
      <c r="I238" s="247"/>
      <c r="J238" s="248">
        <f>IF(F238="",0,VLOOKUP(F238,'Tong hop'!$O$10:$P$396,2,0))</f>
        <v>0</v>
      </c>
      <c r="K238" s="249">
        <f t="shared" si="1"/>
        <v>0</v>
      </c>
      <c r="L238" s="250" t="str">
        <f>IF($F238="","",VLOOKUP($F238,'Tong hop'!$B$10:$L$19999,10,0))</f>
        <v/>
      </c>
      <c r="M238" s="251" t="str">
        <f>IF($F238="","",VLOOKUP($F238,'Tong hop'!$B$10:$L$19999,11,0))</f>
        <v/>
      </c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ht="15.75" customHeight="1">
      <c r="A239" s="275"/>
      <c r="B239" s="282"/>
      <c r="C239" s="276"/>
      <c r="D239" s="275"/>
      <c r="E239" s="275"/>
      <c r="F239" s="275"/>
      <c r="G239" s="245" t="str">
        <f>IF($F239="","",VLOOKUP($F239,'Tong hop'!$B$10:$P$19999,2,0))</f>
        <v/>
      </c>
      <c r="H239" s="246" t="str">
        <f>IF($F239="","",VLOOKUP($F239,'Tong hop'!$B$10:$P$19999,3,0))</f>
        <v/>
      </c>
      <c r="I239" s="247"/>
      <c r="J239" s="248">
        <f>IF(F239="",0,VLOOKUP(F239,'Tong hop'!$O$10:$P$396,2,0))</f>
        <v>0</v>
      </c>
      <c r="K239" s="249">
        <f t="shared" si="1"/>
        <v>0</v>
      </c>
      <c r="L239" s="250" t="str">
        <f>IF($F239="","",VLOOKUP($F239,'Tong hop'!$B$10:$L$19999,10,0))</f>
        <v/>
      </c>
      <c r="M239" s="251" t="str">
        <f>IF($F239="","",VLOOKUP($F239,'Tong hop'!$B$10:$L$19999,11,0))</f>
        <v/>
      </c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ht="15.75" customHeight="1">
      <c r="A240" s="275"/>
      <c r="B240" s="282"/>
      <c r="C240" s="276"/>
      <c r="D240" s="275"/>
      <c r="E240" s="275"/>
      <c r="F240" s="275"/>
      <c r="G240" s="245" t="str">
        <f>IF($F240="","",VLOOKUP($F240,'Tong hop'!$B$10:$P$19999,2,0))</f>
        <v/>
      </c>
      <c r="H240" s="246" t="str">
        <f>IF($F240="","",VLOOKUP($F240,'Tong hop'!$B$10:$P$19999,3,0))</f>
        <v/>
      </c>
      <c r="I240" s="247"/>
      <c r="J240" s="248">
        <f>IF(F240="",0,VLOOKUP(F240,'Tong hop'!$O$10:$P$396,2,0))</f>
        <v>0</v>
      </c>
      <c r="K240" s="249">
        <f t="shared" si="1"/>
        <v>0</v>
      </c>
      <c r="L240" s="250" t="str">
        <f>IF($F240="","",VLOOKUP($F240,'Tong hop'!$B$10:$L$19999,10,0))</f>
        <v/>
      </c>
      <c r="M240" s="251" t="str">
        <f>IF($F240="","",VLOOKUP($F240,'Tong hop'!$B$10:$L$19999,11,0))</f>
        <v/>
      </c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ht="15.75" customHeight="1">
      <c r="A241" s="275"/>
      <c r="B241" s="282"/>
      <c r="C241" s="276"/>
      <c r="D241" s="275"/>
      <c r="E241" s="275"/>
      <c r="F241" s="275"/>
      <c r="G241" s="245" t="str">
        <f>IF($F241="","",VLOOKUP($F241,'Tong hop'!$B$10:$P$19999,2,0))</f>
        <v/>
      </c>
      <c r="H241" s="246" t="str">
        <f>IF($F241="","",VLOOKUP($F241,'Tong hop'!$B$10:$P$19999,3,0))</f>
        <v/>
      </c>
      <c r="I241" s="247"/>
      <c r="J241" s="248">
        <f>IF(F241="",0,VLOOKUP(F241,'Tong hop'!$O$10:$P$396,2,0))</f>
        <v>0</v>
      </c>
      <c r="K241" s="249">
        <f t="shared" si="1"/>
        <v>0</v>
      </c>
      <c r="L241" s="250" t="str">
        <f>IF($F241="","",VLOOKUP($F241,'Tong hop'!$B$10:$L$19999,10,0))</f>
        <v/>
      </c>
      <c r="M241" s="251" t="str">
        <f>IF($F241="","",VLOOKUP($F241,'Tong hop'!$B$10:$L$19999,11,0))</f>
        <v/>
      </c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ht="15.75" customHeight="1">
      <c r="A242" s="275"/>
      <c r="B242" s="282"/>
      <c r="C242" s="276"/>
      <c r="D242" s="275"/>
      <c r="E242" s="275"/>
      <c r="F242" s="275"/>
      <c r="G242" s="245" t="str">
        <f>IF($F242="","",VLOOKUP($F242,'Tong hop'!$B$10:$P$19999,2,0))</f>
        <v/>
      </c>
      <c r="H242" s="246" t="str">
        <f>IF($F242="","",VLOOKUP($F242,'Tong hop'!$B$10:$P$19999,3,0))</f>
        <v/>
      </c>
      <c r="I242" s="247"/>
      <c r="J242" s="248">
        <f>IF(F242="",0,VLOOKUP(F242,'Tong hop'!$O$10:$P$396,2,0))</f>
        <v>0</v>
      </c>
      <c r="K242" s="249">
        <f t="shared" si="1"/>
        <v>0</v>
      </c>
      <c r="L242" s="250" t="str">
        <f>IF($F242="","",VLOOKUP($F242,'Tong hop'!$B$10:$L$19999,10,0))</f>
        <v/>
      </c>
      <c r="M242" s="251" t="str">
        <f>IF($F242="","",VLOOKUP($F242,'Tong hop'!$B$10:$L$19999,11,0))</f>
        <v/>
      </c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ht="15.75" customHeight="1">
      <c r="A243" s="275"/>
      <c r="B243" s="282"/>
      <c r="C243" s="276"/>
      <c r="D243" s="275"/>
      <c r="E243" s="275"/>
      <c r="F243" s="275"/>
      <c r="G243" s="245" t="str">
        <f>IF($F243="","",VLOOKUP($F243,'Tong hop'!$B$10:$P$19999,2,0))</f>
        <v/>
      </c>
      <c r="H243" s="246" t="str">
        <f>IF($F243="","",VLOOKUP($F243,'Tong hop'!$B$10:$P$19999,3,0))</f>
        <v/>
      </c>
      <c r="I243" s="247"/>
      <c r="J243" s="248">
        <f>IF(F243="",0,VLOOKUP(F243,'Tong hop'!$O$10:$P$396,2,0))</f>
        <v>0</v>
      </c>
      <c r="K243" s="249">
        <f t="shared" si="1"/>
        <v>0</v>
      </c>
      <c r="L243" s="250" t="str">
        <f>IF($F243="","",VLOOKUP($F243,'Tong hop'!$B$10:$L$19999,10,0))</f>
        <v/>
      </c>
      <c r="M243" s="251" t="str">
        <f>IF($F243="","",VLOOKUP($F243,'Tong hop'!$B$10:$L$19999,11,0))</f>
        <v/>
      </c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ht="15.75" customHeight="1">
      <c r="A244" s="275"/>
      <c r="B244" s="282"/>
      <c r="C244" s="276"/>
      <c r="D244" s="275"/>
      <c r="E244" s="275"/>
      <c r="F244" s="275"/>
      <c r="G244" s="245" t="str">
        <f>IF($F244="","",VLOOKUP($F244,'Tong hop'!$B$10:$P$19999,2,0))</f>
        <v/>
      </c>
      <c r="H244" s="246" t="str">
        <f>IF($F244="","",VLOOKUP($F244,'Tong hop'!$B$10:$P$19999,3,0))</f>
        <v/>
      </c>
      <c r="I244" s="247"/>
      <c r="J244" s="248">
        <f>IF(F244="",0,VLOOKUP(F244,'Tong hop'!$O$10:$P$396,2,0))</f>
        <v>0</v>
      </c>
      <c r="K244" s="249">
        <f t="shared" si="1"/>
        <v>0</v>
      </c>
      <c r="L244" s="250" t="str">
        <f>IF($F244="","",VLOOKUP($F244,'Tong hop'!$B$10:$L$19999,10,0))</f>
        <v/>
      </c>
      <c r="M244" s="251" t="str">
        <f>IF($F244="","",VLOOKUP($F244,'Tong hop'!$B$10:$L$19999,11,0))</f>
        <v/>
      </c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ht="15.75" customHeight="1">
      <c r="A245" s="275"/>
      <c r="B245" s="282"/>
      <c r="C245" s="276"/>
      <c r="D245" s="275"/>
      <c r="E245" s="275"/>
      <c r="F245" s="275"/>
      <c r="G245" s="245" t="str">
        <f>IF($F245="","",VLOOKUP($F245,'Tong hop'!$B$10:$P$19999,2,0))</f>
        <v/>
      </c>
      <c r="H245" s="246" t="str">
        <f>IF($F245="","",VLOOKUP($F245,'Tong hop'!$B$10:$P$19999,3,0))</f>
        <v/>
      </c>
      <c r="I245" s="247"/>
      <c r="J245" s="248">
        <f>IF(F245="",0,VLOOKUP(F245,'Tong hop'!$O$10:$P$396,2,0))</f>
        <v>0</v>
      </c>
      <c r="K245" s="249">
        <f t="shared" si="1"/>
        <v>0</v>
      </c>
      <c r="L245" s="250" t="str">
        <f>IF($F245="","",VLOOKUP($F245,'Tong hop'!$B$10:$L$19999,10,0))</f>
        <v/>
      </c>
      <c r="M245" s="251" t="str">
        <f>IF($F245="","",VLOOKUP($F245,'Tong hop'!$B$10:$L$19999,11,0))</f>
        <v/>
      </c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ht="15.75" customHeight="1">
      <c r="A246" s="275"/>
      <c r="B246" s="282"/>
      <c r="C246" s="276"/>
      <c r="D246" s="275"/>
      <c r="E246" s="275"/>
      <c r="F246" s="275"/>
      <c r="G246" s="245" t="str">
        <f>IF($F246="","",VLOOKUP($F246,'Tong hop'!$B$10:$P$19999,2,0))</f>
        <v/>
      </c>
      <c r="H246" s="246" t="str">
        <f>IF($F246="","",VLOOKUP($F246,'Tong hop'!$B$10:$P$19999,3,0))</f>
        <v/>
      </c>
      <c r="I246" s="247"/>
      <c r="J246" s="248">
        <f>IF(F246="",0,VLOOKUP(F246,'Tong hop'!$O$10:$P$396,2,0))</f>
        <v>0</v>
      </c>
      <c r="K246" s="249">
        <f t="shared" si="1"/>
        <v>0</v>
      </c>
      <c r="L246" s="250" t="str">
        <f>IF($F246="","",VLOOKUP($F246,'Tong hop'!$B$10:$L$19999,10,0))</f>
        <v/>
      </c>
      <c r="M246" s="251" t="str">
        <f>IF($F246="","",VLOOKUP($F246,'Tong hop'!$B$10:$L$19999,11,0))</f>
        <v/>
      </c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ht="15.75" customHeight="1">
      <c r="A247" s="275"/>
      <c r="B247" s="282"/>
      <c r="C247" s="276"/>
      <c r="D247" s="275"/>
      <c r="E247" s="275"/>
      <c r="F247" s="275"/>
      <c r="G247" s="245" t="str">
        <f>IF($F247="","",VLOOKUP($F247,'Tong hop'!$B$10:$P$19999,2,0))</f>
        <v/>
      </c>
      <c r="H247" s="246" t="str">
        <f>IF($F247="","",VLOOKUP($F247,'Tong hop'!$B$10:$P$19999,3,0))</f>
        <v/>
      </c>
      <c r="I247" s="247"/>
      <c r="J247" s="248">
        <f>IF(F247="",0,VLOOKUP(F247,'Tong hop'!$O$10:$P$396,2,0))</f>
        <v>0</v>
      </c>
      <c r="K247" s="249">
        <f t="shared" si="1"/>
        <v>0</v>
      </c>
      <c r="L247" s="250" t="str">
        <f>IF($F247="","",VLOOKUP($F247,'Tong hop'!$B$10:$L$19999,10,0))</f>
        <v/>
      </c>
      <c r="M247" s="251" t="str">
        <f>IF($F247="","",VLOOKUP($F247,'Tong hop'!$B$10:$L$19999,11,0))</f>
        <v/>
      </c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ht="15.75" customHeight="1">
      <c r="A248" s="275"/>
      <c r="B248" s="282"/>
      <c r="C248" s="276"/>
      <c r="D248" s="275"/>
      <c r="E248" s="275"/>
      <c r="F248" s="275"/>
      <c r="G248" s="245" t="str">
        <f>IF($F248="","",VLOOKUP($F248,'Tong hop'!$B$10:$P$19999,2,0))</f>
        <v/>
      </c>
      <c r="H248" s="246" t="str">
        <f>IF($F248="","",VLOOKUP($F248,'Tong hop'!$B$10:$P$19999,3,0))</f>
        <v/>
      </c>
      <c r="I248" s="247"/>
      <c r="J248" s="248">
        <f>IF(F248="",0,VLOOKUP(F248,'Tong hop'!$O$10:$P$396,2,0))</f>
        <v>0</v>
      </c>
      <c r="K248" s="249">
        <f t="shared" si="1"/>
        <v>0</v>
      </c>
      <c r="L248" s="250" t="str">
        <f>IF($F248="","",VLOOKUP($F248,'Tong hop'!$B$10:$L$19999,10,0))</f>
        <v/>
      </c>
      <c r="M248" s="251" t="str">
        <f>IF($F248="","",VLOOKUP($F248,'Tong hop'!$B$10:$L$19999,11,0))</f>
        <v/>
      </c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ht="15.75" customHeight="1">
      <c r="A249" s="275"/>
      <c r="B249" s="282"/>
      <c r="C249" s="276"/>
      <c r="D249" s="275"/>
      <c r="E249" s="275"/>
      <c r="F249" s="275"/>
      <c r="G249" s="245" t="str">
        <f>IF($F249="","",VLOOKUP($F249,'Tong hop'!$B$10:$P$19999,2,0))</f>
        <v/>
      </c>
      <c r="H249" s="246" t="str">
        <f>IF($F249="","",VLOOKUP($F249,'Tong hop'!$B$10:$P$19999,3,0))</f>
        <v/>
      </c>
      <c r="I249" s="247"/>
      <c r="J249" s="248">
        <f>IF(F249="",0,VLOOKUP(F249,'Tong hop'!$O$10:$P$396,2,0))</f>
        <v>0</v>
      </c>
      <c r="K249" s="249">
        <f t="shared" si="1"/>
        <v>0</v>
      </c>
      <c r="L249" s="250" t="str">
        <f>IF($F249="","",VLOOKUP($F249,'Tong hop'!$B$10:$L$19999,10,0))</f>
        <v/>
      </c>
      <c r="M249" s="251" t="str">
        <f>IF($F249="","",VLOOKUP($F249,'Tong hop'!$B$10:$L$19999,11,0))</f>
        <v/>
      </c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ht="15.75" customHeight="1">
      <c r="A250" s="275"/>
      <c r="B250" s="282"/>
      <c r="C250" s="276"/>
      <c r="D250" s="275"/>
      <c r="E250" s="275"/>
      <c r="F250" s="275"/>
      <c r="G250" s="245" t="str">
        <f>IF($F250="","",VLOOKUP($F250,'Tong hop'!$B$10:$P$19999,2,0))</f>
        <v/>
      </c>
      <c r="H250" s="246" t="str">
        <f>IF($F250="","",VLOOKUP($F250,'Tong hop'!$B$10:$P$19999,3,0))</f>
        <v/>
      </c>
      <c r="I250" s="247"/>
      <c r="J250" s="248">
        <f>IF(F250="",0,VLOOKUP(F250,'Tong hop'!$O$10:$P$396,2,0))</f>
        <v>0</v>
      </c>
      <c r="K250" s="249">
        <f t="shared" si="1"/>
        <v>0</v>
      </c>
      <c r="L250" s="250" t="str">
        <f>IF($F250="","",VLOOKUP($F250,'Tong hop'!$B$10:$L$19999,10,0))</f>
        <v/>
      </c>
      <c r="M250" s="251" t="str">
        <f>IF($F250="","",VLOOKUP($F250,'Tong hop'!$B$10:$L$19999,11,0))</f>
        <v/>
      </c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ht="15.75" customHeight="1">
      <c r="A251" s="275"/>
      <c r="B251" s="282"/>
      <c r="C251" s="276"/>
      <c r="D251" s="275"/>
      <c r="E251" s="275"/>
      <c r="F251" s="275"/>
      <c r="G251" s="245" t="str">
        <f>IF($F251="","",VLOOKUP($F251,'Tong hop'!$B$10:$P$19999,2,0))</f>
        <v/>
      </c>
      <c r="H251" s="246" t="str">
        <f>IF($F251="","",VLOOKUP($F251,'Tong hop'!$B$10:$P$19999,3,0))</f>
        <v/>
      </c>
      <c r="I251" s="247"/>
      <c r="J251" s="248">
        <f>IF(F251="",0,VLOOKUP(F251,'Tong hop'!$O$10:$P$396,2,0))</f>
        <v>0</v>
      </c>
      <c r="K251" s="249">
        <f t="shared" si="1"/>
        <v>0</v>
      </c>
      <c r="L251" s="250" t="str">
        <f>IF($F251="","",VLOOKUP($F251,'Tong hop'!$B$10:$L$19999,10,0))</f>
        <v/>
      </c>
      <c r="M251" s="251" t="str">
        <f>IF($F251="","",VLOOKUP($F251,'Tong hop'!$B$10:$L$19999,11,0))</f>
        <v/>
      </c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ht="15.75" customHeight="1">
      <c r="A252" s="275"/>
      <c r="B252" s="282"/>
      <c r="C252" s="276"/>
      <c r="D252" s="275"/>
      <c r="E252" s="275"/>
      <c r="F252" s="275"/>
      <c r="G252" s="245" t="str">
        <f>IF($F252="","",VLOOKUP($F252,'Tong hop'!$B$10:$P$19999,2,0))</f>
        <v/>
      </c>
      <c r="H252" s="246" t="str">
        <f>IF($F252="","",VLOOKUP($F252,'Tong hop'!$B$10:$P$19999,3,0))</f>
        <v/>
      </c>
      <c r="I252" s="247"/>
      <c r="J252" s="248">
        <f>IF(F252="",0,VLOOKUP(F252,'Tong hop'!$O$10:$P$396,2,0))</f>
        <v>0</v>
      </c>
      <c r="K252" s="249">
        <f t="shared" si="1"/>
        <v>0</v>
      </c>
      <c r="L252" s="250" t="str">
        <f>IF($F252="","",VLOOKUP($F252,'Tong hop'!$B$10:$L$19999,10,0))</f>
        <v/>
      </c>
      <c r="M252" s="251" t="str">
        <f>IF($F252="","",VLOOKUP($F252,'Tong hop'!$B$10:$L$19999,11,0))</f>
        <v/>
      </c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ht="15.75" customHeight="1">
      <c r="A253" s="275"/>
      <c r="B253" s="282"/>
      <c r="C253" s="276"/>
      <c r="D253" s="275"/>
      <c r="E253" s="275"/>
      <c r="F253" s="275"/>
      <c r="G253" s="245" t="str">
        <f>IF($F253="","",VLOOKUP($F253,'Tong hop'!$B$10:$P$19999,2,0))</f>
        <v/>
      </c>
      <c r="H253" s="246" t="str">
        <f>IF($F253="","",VLOOKUP($F253,'Tong hop'!$B$10:$P$19999,3,0))</f>
        <v/>
      </c>
      <c r="I253" s="247"/>
      <c r="J253" s="248">
        <f>IF(F253="",0,VLOOKUP(F253,'Tong hop'!$O$10:$P$396,2,0))</f>
        <v>0</v>
      </c>
      <c r="K253" s="249">
        <f t="shared" si="1"/>
        <v>0</v>
      </c>
      <c r="L253" s="250" t="str">
        <f>IF($F253="","",VLOOKUP($F253,'Tong hop'!$B$10:$L$19999,10,0))</f>
        <v/>
      </c>
      <c r="M253" s="251" t="str">
        <f>IF($F253="","",VLOOKUP($F253,'Tong hop'!$B$10:$L$19999,11,0))</f>
        <v/>
      </c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ht="15.75" customHeight="1">
      <c r="A254" s="275"/>
      <c r="B254" s="282"/>
      <c r="C254" s="276"/>
      <c r="D254" s="275"/>
      <c r="E254" s="275"/>
      <c r="F254" s="275"/>
      <c r="G254" s="245" t="str">
        <f>IF($F254="","",VLOOKUP($F254,'Tong hop'!$B$10:$P$19999,2,0))</f>
        <v/>
      </c>
      <c r="H254" s="246" t="str">
        <f>IF($F254="","",VLOOKUP($F254,'Tong hop'!$B$10:$P$19999,3,0))</f>
        <v/>
      </c>
      <c r="I254" s="247"/>
      <c r="J254" s="248">
        <f>IF(F254="",0,VLOOKUP(F254,'Tong hop'!$O$10:$P$396,2,0))</f>
        <v>0</v>
      </c>
      <c r="K254" s="249">
        <f t="shared" si="1"/>
        <v>0</v>
      </c>
      <c r="L254" s="250" t="str">
        <f>IF($F254="","",VLOOKUP($F254,'Tong hop'!$B$10:$L$19999,10,0))</f>
        <v/>
      </c>
      <c r="M254" s="251" t="str">
        <f>IF($F254="","",VLOOKUP($F254,'Tong hop'!$B$10:$L$19999,11,0))</f>
        <v/>
      </c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ht="15.75" customHeight="1">
      <c r="A255" s="275"/>
      <c r="B255" s="282"/>
      <c r="C255" s="276"/>
      <c r="D255" s="275"/>
      <c r="E255" s="275"/>
      <c r="F255" s="275"/>
      <c r="G255" s="245" t="str">
        <f>IF($F255="","",VLOOKUP($F255,'Tong hop'!$B$10:$P$19999,2,0))</f>
        <v/>
      </c>
      <c r="H255" s="246" t="str">
        <f>IF($F255="","",VLOOKUP($F255,'Tong hop'!$B$10:$P$19999,3,0))</f>
        <v/>
      </c>
      <c r="I255" s="247"/>
      <c r="J255" s="248">
        <f>IF(F255="",0,VLOOKUP(F255,'Tong hop'!$O$10:$P$396,2,0))</f>
        <v>0</v>
      </c>
      <c r="K255" s="249">
        <f t="shared" si="1"/>
        <v>0</v>
      </c>
      <c r="L255" s="250" t="str">
        <f>IF($F255="","",VLOOKUP($F255,'Tong hop'!$B$10:$L$19999,10,0))</f>
        <v/>
      </c>
      <c r="M255" s="251" t="str">
        <f>IF($F255="","",VLOOKUP($F255,'Tong hop'!$B$10:$L$19999,11,0))</f>
        <v/>
      </c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ht="15.75" customHeight="1">
      <c r="A256" s="275"/>
      <c r="B256" s="282"/>
      <c r="C256" s="276"/>
      <c r="D256" s="275"/>
      <c r="E256" s="275"/>
      <c r="F256" s="275"/>
      <c r="G256" s="245" t="str">
        <f>IF($F256="","",VLOOKUP($F256,'Tong hop'!$B$10:$P$19999,2,0))</f>
        <v/>
      </c>
      <c r="H256" s="246" t="str">
        <f>IF($F256="","",VLOOKUP($F256,'Tong hop'!$B$10:$P$19999,3,0))</f>
        <v/>
      </c>
      <c r="I256" s="247"/>
      <c r="J256" s="248">
        <f>IF(F256="",0,VLOOKUP(F256,'Tong hop'!$O$10:$P$396,2,0))</f>
        <v>0</v>
      </c>
      <c r="K256" s="249">
        <f t="shared" si="1"/>
        <v>0</v>
      </c>
      <c r="L256" s="250" t="str">
        <f>IF($F256="","",VLOOKUP($F256,'Tong hop'!$B$10:$L$19999,10,0))</f>
        <v/>
      </c>
      <c r="M256" s="251" t="str">
        <f>IF($F256="","",VLOOKUP($F256,'Tong hop'!$B$10:$L$19999,11,0))</f>
        <v/>
      </c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ht="15.75" customHeight="1">
      <c r="A257" s="275"/>
      <c r="B257" s="282"/>
      <c r="C257" s="276"/>
      <c r="D257" s="275"/>
      <c r="E257" s="275"/>
      <c r="F257" s="275"/>
      <c r="G257" s="245" t="str">
        <f>IF($F257="","",VLOOKUP($F257,'Tong hop'!$B$10:$P$19999,2,0))</f>
        <v/>
      </c>
      <c r="H257" s="246" t="str">
        <f>IF($F257="","",VLOOKUP($F257,'Tong hop'!$B$10:$P$19999,3,0))</f>
        <v/>
      </c>
      <c r="I257" s="247"/>
      <c r="J257" s="248">
        <f>IF(F257="",0,VLOOKUP(F257,'Tong hop'!$O$10:$P$396,2,0))</f>
        <v>0</v>
      </c>
      <c r="K257" s="249">
        <f t="shared" si="1"/>
        <v>0</v>
      </c>
      <c r="L257" s="250" t="str">
        <f>IF($F257="","",VLOOKUP($F257,'Tong hop'!$B$10:$L$19999,10,0))</f>
        <v/>
      </c>
      <c r="M257" s="251" t="str">
        <f>IF($F257="","",VLOOKUP($F257,'Tong hop'!$B$10:$L$19999,11,0))</f>
        <v/>
      </c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ht="15.75" customHeight="1">
      <c r="A258" s="275"/>
      <c r="B258" s="282"/>
      <c r="C258" s="276"/>
      <c r="D258" s="275"/>
      <c r="E258" s="275"/>
      <c r="F258" s="275"/>
      <c r="G258" s="245" t="str">
        <f>IF($F258="","",VLOOKUP($F258,'Tong hop'!$B$10:$P$19999,2,0))</f>
        <v/>
      </c>
      <c r="H258" s="246" t="str">
        <f>IF($F258="","",VLOOKUP($F258,'Tong hop'!$B$10:$P$19999,3,0))</f>
        <v/>
      </c>
      <c r="I258" s="247"/>
      <c r="J258" s="248">
        <f>IF(F258="",0,VLOOKUP(F258,'Tong hop'!$O$10:$P$396,2,0))</f>
        <v>0</v>
      </c>
      <c r="K258" s="249">
        <f t="shared" si="1"/>
        <v>0</v>
      </c>
      <c r="L258" s="250" t="str">
        <f>IF($F258="","",VLOOKUP($F258,'Tong hop'!$B$10:$L$19999,10,0))</f>
        <v/>
      </c>
      <c r="M258" s="251" t="str">
        <f>IF($F258="","",VLOOKUP($F258,'Tong hop'!$B$10:$L$19999,11,0))</f>
        <v/>
      </c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ht="15.75" customHeight="1">
      <c r="A259" s="275"/>
      <c r="B259" s="282"/>
      <c r="C259" s="276"/>
      <c r="D259" s="275"/>
      <c r="E259" s="275"/>
      <c r="F259" s="275"/>
      <c r="G259" s="245" t="str">
        <f>IF($F259="","",VLOOKUP($F259,'Tong hop'!$B$10:$P$19999,2,0))</f>
        <v/>
      </c>
      <c r="H259" s="246" t="str">
        <f>IF($F259="","",VLOOKUP($F259,'Tong hop'!$B$10:$P$19999,3,0))</f>
        <v/>
      </c>
      <c r="I259" s="247"/>
      <c r="J259" s="248">
        <f>IF(F259="",0,VLOOKUP(F259,'Tong hop'!$O$10:$P$396,2,0))</f>
        <v>0</v>
      </c>
      <c r="K259" s="249">
        <f t="shared" si="1"/>
        <v>0</v>
      </c>
      <c r="L259" s="250" t="str">
        <f>IF($F259="","",VLOOKUP($F259,'Tong hop'!$B$10:$L$19999,10,0))</f>
        <v/>
      </c>
      <c r="M259" s="251" t="str">
        <f>IF($F259="","",VLOOKUP($F259,'Tong hop'!$B$10:$L$19999,11,0))</f>
        <v/>
      </c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ht="15.75" customHeight="1">
      <c r="A260" s="275"/>
      <c r="B260" s="282"/>
      <c r="C260" s="276"/>
      <c r="D260" s="275"/>
      <c r="E260" s="275"/>
      <c r="F260" s="275"/>
      <c r="G260" s="245" t="str">
        <f>IF($F260="","",VLOOKUP($F260,'Tong hop'!$B$10:$P$19999,2,0))</f>
        <v/>
      </c>
      <c r="H260" s="246" t="str">
        <f>IF($F260="","",VLOOKUP($F260,'Tong hop'!$B$10:$P$19999,3,0))</f>
        <v/>
      </c>
      <c r="I260" s="247"/>
      <c r="J260" s="248">
        <f>IF(F260="",0,VLOOKUP(F260,'Tong hop'!$O$10:$P$396,2,0))</f>
        <v>0</v>
      </c>
      <c r="K260" s="249">
        <f t="shared" si="1"/>
        <v>0</v>
      </c>
      <c r="L260" s="250" t="str">
        <f>IF($F260="","",VLOOKUP($F260,'Tong hop'!$B$10:$L$19999,10,0))</f>
        <v/>
      </c>
      <c r="M260" s="251" t="str">
        <f>IF($F260="","",VLOOKUP($F260,'Tong hop'!$B$10:$L$19999,11,0))</f>
        <v/>
      </c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ht="15.75" customHeight="1">
      <c r="A261" s="275"/>
      <c r="B261" s="282"/>
      <c r="C261" s="276"/>
      <c r="D261" s="275"/>
      <c r="E261" s="275"/>
      <c r="F261" s="275"/>
      <c r="G261" s="245" t="str">
        <f>IF($F261="","",VLOOKUP($F261,'Tong hop'!$B$10:$P$19999,2,0))</f>
        <v/>
      </c>
      <c r="H261" s="246" t="str">
        <f>IF($F261="","",VLOOKUP($F261,'Tong hop'!$B$10:$P$19999,3,0))</f>
        <v/>
      </c>
      <c r="I261" s="247"/>
      <c r="J261" s="248">
        <f>IF(F261="",0,VLOOKUP(F261,'Tong hop'!$O$10:$P$396,2,0))</f>
        <v>0</v>
      </c>
      <c r="K261" s="249">
        <f t="shared" si="1"/>
        <v>0</v>
      </c>
      <c r="L261" s="250" t="str">
        <f>IF($F261="","",VLOOKUP($F261,'Tong hop'!$B$10:$L$19999,10,0))</f>
        <v/>
      </c>
      <c r="M261" s="251" t="str">
        <f>IF($F261="","",VLOOKUP($F261,'Tong hop'!$B$10:$L$19999,11,0))</f>
        <v/>
      </c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ht="15.75" customHeight="1">
      <c r="A262" s="275"/>
      <c r="B262" s="282"/>
      <c r="C262" s="276"/>
      <c r="D262" s="275"/>
      <c r="E262" s="275"/>
      <c r="F262" s="275"/>
      <c r="G262" s="245" t="str">
        <f>IF($F262="","",VLOOKUP($F262,'Tong hop'!$B$10:$P$19999,2,0))</f>
        <v/>
      </c>
      <c r="H262" s="246" t="str">
        <f>IF($F262="","",VLOOKUP($F262,'Tong hop'!$B$10:$P$19999,3,0))</f>
        <v/>
      </c>
      <c r="I262" s="247"/>
      <c r="J262" s="248">
        <f>IF(F262="",0,VLOOKUP(F262,'Tong hop'!$O$10:$P$396,2,0))</f>
        <v>0</v>
      </c>
      <c r="K262" s="249">
        <f t="shared" si="1"/>
        <v>0</v>
      </c>
      <c r="L262" s="250" t="str">
        <f>IF($F262="","",VLOOKUP($F262,'Tong hop'!$B$10:$L$19999,10,0))</f>
        <v/>
      </c>
      <c r="M262" s="251" t="str">
        <f>IF($F262="","",VLOOKUP($F262,'Tong hop'!$B$10:$L$19999,11,0))</f>
        <v/>
      </c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ht="15.75" customHeight="1">
      <c r="A263" s="275"/>
      <c r="B263" s="282"/>
      <c r="C263" s="276"/>
      <c r="D263" s="275"/>
      <c r="E263" s="275"/>
      <c r="F263" s="275"/>
      <c r="G263" s="245" t="str">
        <f>IF($F263="","",VLOOKUP($F263,'Tong hop'!$B$10:$P$19999,2,0))</f>
        <v/>
      </c>
      <c r="H263" s="246" t="str">
        <f>IF($F263="","",VLOOKUP($F263,'Tong hop'!$B$10:$P$19999,3,0))</f>
        <v/>
      </c>
      <c r="I263" s="247"/>
      <c r="J263" s="248">
        <f>IF(F263="",0,VLOOKUP(F263,'Tong hop'!$O$10:$P$396,2,0))</f>
        <v>0</v>
      </c>
      <c r="K263" s="249">
        <f t="shared" si="1"/>
        <v>0</v>
      </c>
      <c r="L263" s="250" t="str">
        <f>IF($F263="","",VLOOKUP($F263,'Tong hop'!$B$10:$L$19999,10,0))</f>
        <v/>
      </c>
      <c r="M263" s="251" t="str">
        <f>IF($F263="","",VLOOKUP($F263,'Tong hop'!$B$10:$L$19999,11,0))</f>
        <v/>
      </c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ht="15.75" customHeight="1">
      <c r="A264" s="275"/>
      <c r="B264" s="282"/>
      <c r="C264" s="276"/>
      <c r="D264" s="275"/>
      <c r="E264" s="275"/>
      <c r="F264" s="275"/>
      <c r="G264" s="245" t="str">
        <f>IF($F264="","",VLOOKUP($F264,'Tong hop'!$B$10:$P$19999,2,0))</f>
        <v/>
      </c>
      <c r="H264" s="246" t="str">
        <f>IF($F264="","",VLOOKUP($F264,'Tong hop'!$B$10:$P$19999,3,0))</f>
        <v/>
      </c>
      <c r="I264" s="247"/>
      <c r="J264" s="248">
        <f>IF(F264="",0,VLOOKUP(F264,'Tong hop'!$O$10:$P$396,2,0))</f>
        <v>0</v>
      </c>
      <c r="K264" s="249">
        <f t="shared" si="1"/>
        <v>0</v>
      </c>
      <c r="L264" s="250" t="str">
        <f>IF($F264="","",VLOOKUP($F264,'Tong hop'!$B$10:$L$19999,10,0))</f>
        <v/>
      </c>
      <c r="M264" s="251" t="str">
        <f>IF($F264="","",VLOOKUP($F264,'Tong hop'!$B$10:$L$19999,11,0))</f>
        <v/>
      </c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ht="15.75" customHeight="1">
      <c r="A265" s="275"/>
      <c r="B265" s="282"/>
      <c r="C265" s="276"/>
      <c r="D265" s="275"/>
      <c r="E265" s="275"/>
      <c r="F265" s="275"/>
      <c r="G265" s="245" t="str">
        <f>IF($F265="","",VLOOKUP($F265,'Tong hop'!$B$10:$P$19999,2,0))</f>
        <v/>
      </c>
      <c r="H265" s="246" t="str">
        <f>IF($F265="","",VLOOKUP($F265,'Tong hop'!$B$10:$P$19999,3,0))</f>
        <v/>
      </c>
      <c r="I265" s="247"/>
      <c r="J265" s="248">
        <f>IF(F265="",0,VLOOKUP(F265,'Tong hop'!$O$10:$P$396,2,0))</f>
        <v>0</v>
      </c>
      <c r="K265" s="249">
        <f t="shared" si="1"/>
        <v>0</v>
      </c>
      <c r="L265" s="250" t="str">
        <f>IF($F265="","",VLOOKUP($F265,'Tong hop'!$B$10:$L$19999,10,0))</f>
        <v/>
      </c>
      <c r="M265" s="251" t="str">
        <f>IF($F265="","",VLOOKUP($F265,'Tong hop'!$B$10:$L$19999,11,0))</f>
        <v/>
      </c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ht="15.75" customHeight="1">
      <c r="A266" s="275"/>
      <c r="B266" s="282"/>
      <c r="C266" s="276"/>
      <c r="D266" s="275"/>
      <c r="E266" s="275"/>
      <c r="F266" s="275"/>
      <c r="G266" s="245" t="str">
        <f>IF($F266="","",VLOOKUP($F266,'Tong hop'!$B$10:$P$19999,2,0))</f>
        <v/>
      </c>
      <c r="H266" s="246" t="str">
        <f>IF($F266="","",VLOOKUP($F266,'Tong hop'!$B$10:$P$19999,3,0))</f>
        <v/>
      </c>
      <c r="I266" s="247"/>
      <c r="J266" s="248">
        <f>IF(F266="",0,VLOOKUP(F266,'Tong hop'!$O$10:$P$396,2,0))</f>
        <v>0</v>
      </c>
      <c r="K266" s="249">
        <f t="shared" si="1"/>
        <v>0</v>
      </c>
      <c r="L266" s="250" t="str">
        <f>IF($F266="","",VLOOKUP($F266,'Tong hop'!$B$10:$L$19999,10,0))</f>
        <v/>
      </c>
      <c r="M266" s="251" t="str">
        <f>IF($F266="","",VLOOKUP($F266,'Tong hop'!$B$10:$L$19999,11,0))</f>
        <v/>
      </c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ht="15.75" customHeight="1">
      <c r="A267" s="275"/>
      <c r="B267" s="282"/>
      <c r="C267" s="276"/>
      <c r="D267" s="275"/>
      <c r="E267" s="275"/>
      <c r="F267" s="275"/>
      <c r="G267" s="245" t="str">
        <f>IF($F267="","",VLOOKUP($F267,'Tong hop'!$B$10:$P$19999,2,0))</f>
        <v/>
      </c>
      <c r="H267" s="246" t="str">
        <f>IF($F267="","",VLOOKUP($F267,'Tong hop'!$B$10:$P$19999,3,0))</f>
        <v/>
      </c>
      <c r="I267" s="247"/>
      <c r="J267" s="248">
        <f>IF(F267="",0,VLOOKUP(F267,'Tong hop'!$O$10:$P$396,2,0))</f>
        <v>0</v>
      </c>
      <c r="K267" s="249">
        <f t="shared" si="1"/>
        <v>0</v>
      </c>
      <c r="L267" s="250" t="str">
        <f>IF($F267="","",VLOOKUP($F267,'Tong hop'!$B$10:$L$19999,10,0))</f>
        <v/>
      </c>
      <c r="M267" s="251" t="str">
        <f>IF($F267="","",VLOOKUP($F267,'Tong hop'!$B$10:$L$19999,11,0))</f>
        <v/>
      </c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ht="15.75" customHeight="1">
      <c r="A268" s="275"/>
      <c r="B268" s="282"/>
      <c r="C268" s="276"/>
      <c r="D268" s="275"/>
      <c r="E268" s="275"/>
      <c r="F268" s="275"/>
      <c r="G268" s="245" t="str">
        <f>IF($F268="","",VLOOKUP($F268,'Tong hop'!$B$10:$P$19999,2,0))</f>
        <v/>
      </c>
      <c r="H268" s="246" t="str">
        <f>IF($F268="","",VLOOKUP($F268,'Tong hop'!$B$10:$P$19999,3,0))</f>
        <v/>
      </c>
      <c r="I268" s="247"/>
      <c r="J268" s="248">
        <f>IF(F268="",0,VLOOKUP(F268,'Tong hop'!$O$10:$P$396,2,0))</f>
        <v>0</v>
      </c>
      <c r="K268" s="249">
        <f t="shared" si="1"/>
        <v>0</v>
      </c>
      <c r="L268" s="250" t="str">
        <f>IF($F268="","",VLOOKUP($F268,'Tong hop'!$B$10:$L$19999,10,0))</f>
        <v/>
      </c>
      <c r="M268" s="251" t="str">
        <f>IF($F268="","",VLOOKUP($F268,'Tong hop'!$B$10:$L$19999,11,0))</f>
        <v/>
      </c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ht="15.75" customHeight="1">
      <c r="A269" s="275"/>
      <c r="B269" s="282"/>
      <c r="C269" s="276"/>
      <c r="D269" s="275"/>
      <c r="E269" s="275"/>
      <c r="F269" s="275"/>
      <c r="G269" s="245" t="str">
        <f>IF($F269="","",VLOOKUP($F269,'Tong hop'!$B$10:$P$19999,2,0))</f>
        <v/>
      </c>
      <c r="H269" s="246" t="str">
        <f>IF($F269="","",VLOOKUP($F269,'Tong hop'!$B$10:$P$19999,3,0))</f>
        <v/>
      </c>
      <c r="I269" s="247"/>
      <c r="J269" s="248">
        <f>IF(F269="",0,VLOOKUP(F269,'Tong hop'!$O$10:$P$396,2,0))</f>
        <v>0</v>
      </c>
      <c r="K269" s="249">
        <f t="shared" si="1"/>
        <v>0</v>
      </c>
      <c r="L269" s="250" t="str">
        <f>IF($F269="","",VLOOKUP($F269,'Tong hop'!$B$10:$L$19999,10,0))</f>
        <v/>
      </c>
      <c r="M269" s="251" t="str">
        <f>IF($F269="","",VLOOKUP($F269,'Tong hop'!$B$10:$L$19999,11,0))</f>
        <v/>
      </c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ht="15.75" customHeight="1">
      <c r="A270" s="275"/>
      <c r="B270" s="282"/>
      <c r="C270" s="276"/>
      <c r="D270" s="275"/>
      <c r="E270" s="275"/>
      <c r="F270" s="275"/>
      <c r="G270" s="245" t="str">
        <f>IF($F270="","",VLOOKUP($F270,'Tong hop'!$B$10:$P$19999,2,0))</f>
        <v/>
      </c>
      <c r="H270" s="246" t="str">
        <f>IF($F270="","",VLOOKUP($F270,'Tong hop'!$B$10:$P$19999,3,0))</f>
        <v/>
      </c>
      <c r="I270" s="247"/>
      <c r="J270" s="248">
        <f>IF(F270="",0,VLOOKUP(F270,'Tong hop'!$O$10:$P$396,2,0))</f>
        <v>0</v>
      </c>
      <c r="K270" s="249">
        <f t="shared" si="1"/>
        <v>0</v>
      </c>
      <c r="L270" s="250" t="str">
        <f>IF($F270="","",VLOOKUP($F270,'Tong hop'!$B$10:$L$19999,10,0))</f>
        <v/>
      </c>
      <c r="M270" s="251" t="str">
        <f>IF($F270="","",VLOOKUP($F270,'Tong hop'!$B$10:$L$19999,11,0))</f>
        <v/>
      </c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ht="15.75" customHeight="1">
      <c r="A271" s="275"/>
      <c r="B271" s="282"/>
      <c r="C271" s="276"/>
      <c r="D271" s="275"/>
      <c r="E271" s="275"/>
      <c r="F271" s="275"/>
      <c r="G271" s="245" t="str">
        <f>IF($F271="","",VLOOKUP($F271,'Tong hop'!$B$10:$P$19999,2,0))</f>
        <v/>
      </c>
      <c r="H271" s="246" t="str">
        <f>IF($F271="","",VLOOKUP($F271,'Tong hop'!$B$10:$P$19999,3,0))</f>
        <v/>
      </c>
      <c r="I271" s="247"/>
      <c r="J271" s="248">
        <f>IF(F271="",0,VLOOKUP(F271,'Tong hop'!$O$10:$P$396,2,0))</f>
        <v>0</v>
      </c>
      <c r="K271" s="249">
        <f t="shared" si="1"/>
        <v>0</v>
      </c>
      <c r="L271" s="250" t="str">
        <f>IF($F271="","",VLOOKUP($F271,'Tong hop'!$B$10:$L$19999,10,0))</f>
        <v/>
      </c>
      <c r="M271" s="251" t="str">
        <f>IF($F271="","",VLOOKUP($F271,'Tong hop'!$B$10:$L$19999,11,0))</f>
        <v/>
      </c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ht="15.75" customHeight="1">
      <c r="A272" s="275"/>
      <c r="B272" s="282"/>
      <c r="C272" s="276"/>
      <c r="D272" s="275"/>
      <c r="E272" s="275"/>
      <c r="F272" s="275"/>
      <c r="G272" s="245" t="str">
        <f>IF($F272="","",VLOOKUP($F272,'Tong hop'!$B$10:$P$19999,2,0))</f>
        <v/>
      </c>
      <c r="H272" s="246" t="str">
        <f>IF($F272="","",VLOOKUP($F272,'Tong hop'!$B$10:$P$19999,3,0))</f>
        <v/>
      </c>
      <c r="I272" s="247"/>
      <c r="J272" s="248">
        <f>IF(F272="",0,VLOOKUP(F272,'Tong hop'!$O$10:$P$396,2,0))</f>
        <v>0</v>
      </c>
      <c r="K272" s="249">
        <f t="shared" si="1"/>
        <v>0</v>
      </c>
      <c r="L272" s="250" t="str">
        <f>IF($F272="","",VLOOKUP($F272,'Tong hop'!$B$10:$L$19999,10,0))</f>
        <v/>
      </c>
      <c r="M272" s="251" t="str">
        <f>IF($F272="","",VLOOKUP($F272,'Tong hop'!$B$10:$L$19999,11,0))</f>
        <v/>
      </c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ht="15.75" customHeight="1">
      <c r="A273" s="275"/>
      <c r="B273" s="282"/>
      <c r="C273" s="276"/>
      <c r="D273" s="275"/>
      <c r="E273" s="275"/>
      <c r="F273" s="275"/>
      <c r="G273" s="245" t="str">
        <f>IF($F273="","",VLOOKUP($F273,'Tong hop'!$B$10:$P$19999,2,0))</f>
        <v/>
      </c>
      <c r="H273" s="246" t="str">
        <f>IF($F273="","",VLOOKUP($F273,'Tong hop'!$B$10:$P$19999,3,0))</f>
        <v/>
      </c>
      <c r="I273" s="247"/>
      <c r="J273" s="248">
        <f>IF(F273="",0,VLOOKUP(F273,'Tong hop'!$O$10:$P$396,2,0))</f>
        <v>0</v>
      </c>
      <c r="K273" s="249">
        <f t="shared" si="1"/>
        <v>0</v>
      </c>
      <c r="L273" s="250" t="str">
        <f>IF($F273="","",VLOOKUP($F273,'Tong hop'!$B$10:$L$19999,10,0))</f>
        <v/>
      </c>
      <c r="M273" s="251" t="str">
        <f>IF($F273="","",VLOOKUP($F273,'Tong hop'!$B$10:$L$19999,11,0))</f>
        <v/>
      </c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ht="15.75" customHeight="1">
      <c r="A274" s="275"/>
      <c r="B274" s="282"/>
      <c r="C274" s="276"/>
      <c r="D274" s="275"/>
      <c r="E274" s="275"/>
      <c r="F274" s="275"/>
      <c r="G274" s="245" t="str">
        <f>IF($F274="","",VLOOKUP($F274,'Tong hop'!$B$10:$P$19999,2,0))</f>
        <v/>
      </c>
      <c r="H274" s="246" t="str">
        <f>IF($F274="","",VLOOKUP($F274,'Tong hop'!$B$10:$P$19999,3,0))</f>
        <v/>
      </c>
      <c r="I274" s="247"/>
      <c r="J274" s="248">
        <f>IF(F274="",0,VLOOKUP(F274,'Tong hop'!$O$10:$P$396,2,0))</f>
        <v>0</v>
      </c>
      <c r="K274" s="249">
        <f t="shared" si="1"/>
        <v>0</v>
      </c>
      <c r="L274" s="250" t="str">
        <f>IF($F274="","",VLOOKUP($F274,'Tong hop'!$B$10:$L$19999,10,0))</f>
        <v/>
      </c>
      <c r="M274" s="251" t="str">
        <f>IF($F274="","",VLOOKUP($F274,'Tong hop'!$B$10:$L$19999,11,0))</f>
        <v/>
      </c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ht="15.75" customHeight="1">
      <c r="A275" s="275"/>
      <c r="B275" s="282"/>
      <c r="C275" s="276"/>
      <c r="D275" s="275"/>
      <c r="E275" s="275"/>
      <c r="F275" s="275"/>
      <c r="G275" s="245" t="str">
        <f>IF($F275="","",VLOOKUP($F275,'Tong hop'!$B$10:$P$19999,2,0))</f>
        <v/>
      </c>
      <c r="H275" s="246" t="str">
        <f>IF($F275="","",VLOOKUP($F275,'Tong hop'!$B$10:$P$19999,3,0))</f>
        <v/>
      </c>
      <c r="I275" s="247"/>
      <c r="J275" s="248">
        <f>IF(F275="",0,VLOOKUP(F275,'Tong hop'!$O$10:$P$396,2,0))</f>
        <v>0</v>
      </c>
      <c r="K275" s="249">
        <f t="shared" si="1"/>
        <v>0</v>
      </c>
      <c r="L275" s="250" t="str">
        <f>IF($F275="","",VLOOKUP($F275,'Tong hop'!$B$10:$L$19999,10,0))</f>
        <v/>
      </c>
      <c r="M275" s="251" t="str">
        <f>IF($F275="","",VLOOKUP($F275,'Tong hop'!$B$10:$L$19999,11,0))</f>
        <v/>
      </c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ht="15.75" customHeight="1">
      <c r="A276" s="275"/>
      <c r="B276" s="282"/>
      <c r="C276" s="276"/>
      <c r="D276" s="275"/>
      <c r="E276" s="275"/>
      <c r="F276" s="275"/>
      <c r="G276" s="245" t="str">
        <f>IF($F276="","",VLOOKUP($F276,'Tong hop'!$B$10:$P$19999,2,0))</f>
        <v/>
      </c>
      <c r="H276" s="246" t="str">
        <f>IF($F276="","",VLOOKUP($F276,'Tong hop'!$B$10:$P$19999,3,0))</f>
        <v/>
      </c>
      <c r="I276" s="247"/>
      <c r="J276" s="248">
        <f>IF(F276="",0,VLOOKUP(F276,'Tong hop'!$O$10:$P$396,2,0))</f>
        <v>0</v>
      </c>
      <c r="K276" s="249">
        <f t="shared" si="1"/>
        <v>0</v>
      </c>
      <c r="L276" s="250" t="str">
        <f>IF($F276="","",VLOOKUP($F276,'Tong hop'!$B$10:$L$19999,10,0))</f>
        <v/>
      </c>
      <c r="M276" s="251" t="str">
        <f>IF($F276="","",VLOOKUP($F276,'Tong hop'!$B$10:$L$19999,11,0))</f>
        <v/>
      </c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ht="15.75" customHeight="1">
      <c r="A277" s="275"/>
      <c r="B277" s="282"/>
      <c r="C277" s="276"/>
      <c r="D277" s="275"/>
      <c r="E277" s="275"/>
      <c r="F277" s="275"/>
      <c r="G277" s="245" t="str">
        <f>IF($F277="","",VLOOKUP($F277,'Tong hop'!$B$10:$P$19999,2,0))</f>
        <v/>
      </c>
      <c r="H277" s="246" t="str">
        <f>IF($F277="","",VLOOKUP($F277,'Tong hop'!$B$10:$P$19999,3,0))</f>
        <v/>
      </c>
      <c r="I277" s="247"/>
      <c r="J277" s="248">
        <f>IF(F277="",0,VLOOKUP(F277,'Tong hop'!$O$10:$P$396,2,0))</f>
        <v>0</v>
      </c>
      <c r="K277" s="249">
        <f t="shared" si="1"/>
        <v>0</v>
      </c>
      <c r="L277" s="250" t="str">
        <f>IF($F277="","",VLOOKUP($F277,'Tong hop'!$B$10:$L$19999,10,0))</f>
        <v/>
      </c>
      <c r="M277" s="251" t="str">
        <f>IF($F277="","",VLOOKUP($F277,'Tong hop'!$B$10:$L$19999,11,0))</f>
        <v/>
      </c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ht="15.75" customHeight="1">
      <c r="A278" s="275"/>
      <c r="B278" s="282"/>
      <c r="C278" s="276"/>
      <c r="D278" s="275"/>
      <c r="E278" s="275"/>
      <c r="F278" s="275"/>
      <c r="G278" s="245" t="str">
        <f>IF($F278="","",VLOOKUP($F278,'Tong hop'!$B$10:$P$19999,2,0))</f>
        <v/>
      </c>
      <c r="H278" s="246" t="str">
        <f>IF($F278="","",VLOOKUP($F278,'Tong hop'!$B$10:$P$19999,3,0))</f>
        <v/>
      </c>
      <c r="I278" s="247"/>
      <c r="J278" s="248">
        <f>IF(F278="",0,VLOOKUP(F278,'Tong hop'!$O$10:$P$396,2,0))</f>
        <v>0</v>
      </c>
      <c r="K278" s="249">
        <f t="shared" si="1"/>
        <v>0</v>
      </c>
      <c r="L278" s="250" t="str">
        <f>IF($F278="","",VLOOKUP($F278,'Tong hop'!$B$10:$L$19999,10,0))</f>
        <v/>
      </c>
      <c r="M278" s="251" t="str">
        <f>IF($F278="","",VLOOKUP($F278,'Tong hop'!$B$10:$L$19999,11,0))</f>
        <v/>
      </c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ht="15.75" customHeight="1">
      <c r="A279" s="275"/>
      <c r="B279" s="282"/>
      <c r="C279" s="276"/>
      <c r="D279" s="275"/>
      <c r="E279" s="275"/>
      <c r="F279" s="275"/>
      <c r="G279" s="245" t="str">
        <f>IF($F279="","",VLOOKUP($F279,'Tong hop'!$B$10:$P$19999,2,0))</f>
        <v/>
      </c>
      <c r="H279" s="246" t="str">
        <f>IF($F279="","",VLOOKUP($F279,'Tong hop'!$B$10:$P$19999,3,0))</f>
        <v/>
      </c>
      <c r="I279" s="247"/>
      <c r="J279" s="248">
        <f>IF(F279="",0,VLOOKUP(F279,'Tong hop'!$O$10:$P$396,2,0))</f>
        <v>0</v>
      </c>
      <c r="K279" s="249">
        <f t="shared" si="1"/>
        <v>0</v>
      </c>
      <c r="L279" s="250" t="str">
        <f>IF($F279="","",VLOOKUP($F279,'Tong hop'!$B$10:$L$19999,10,0))</f>
        <v/>
      </c>
      <c r="M279" s="251" t="str">
        <f>IF($F279="","",VLOOKUP($F279,'Tong hop'!$B$10:$L$19999,11,0))</f>
        <v/>
      </c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ht="15.75" customHeight="1">
      <c r="A280" s="275"/>
      <c r="B280" s="282"/>
      <c r="C280" s="276"/>
      <c r="D280" s="275"/>
      <c r="E280" s="275"/>
      <c r="F280" s="275"/>
      <c r="G280" s="245" t="str">
        <f>IF($F280="","",VLOOKUP($F280,'Tong hop'!$B$10:$P$19999,2,0))</f>
        <v/>
      </c>
      <c r="H280" s="246" t="str">
        <f>IF($F280="","",VLOOKUP($F280,'Tong hop'!$B$10:$P$19999,3,0))</f>
        <v/>
      </c>
      <c r="I280" s="247"/>
      <c r="J280" s="248">
        <f>IF(F280="",0,VLOOKUP(F280,'Tong hop'!$O$10:$P$396,2,0))</f>
        <v>0</v>
      </c>
      <c r="K280" s="249">
        <f t="shared" si="1"/>
        <v>0</v>
      </c>
      <c r="L280" s="250" t="str">
        <f>IF($F280="","",VLOOKUP($F280,'Tong hop'!$B$10:$L$19999,10,0))</f>
        <v/>
      </c>
      <c r="M280" s="251" t="str">
        <f>IF($F280="","",VLOOKUP($F280,'Tong hop'!$B$10:$L$19999,11,0))</f>
        <v/>
      </c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ht="15.75" customHeight="1">
      <c r="A281" s="275"/>
      <c r="B281" s="282"/>
      <c r="C281" s="276"/>
      <c r="D281" s="275"/>
      <c r="E281" s="275"/>
      <c r="F281" s="275"/>
      <c r="G281" s="245" t="str">
        <f>IF($F281="","",VLOOKUP($F281,'Tong hop'!$B$10:$P$19999,2,0))</f>
        <v/>
      </c>
      <c r="H281" s="246" t="str">
        <f>IF($F281="","",VLOOKUP($F281,'Tong hop'!$B$10:$P$19999,3,0))</f>
        <v/>
      </c>
      <c r="I281" s="247"/>
      <c r="J281" s="248">
        <f>IF(F281="",0,VLOOKUP(F281,'Tong hop'!$O$10:$P$396,2,0))</f>
        <v>0</v>
      </c>
      <c r="K281" s="249">
        <f t="shared" si="1"/>
        <v>0</v>
      </c>
      <c r="L281" s="250" t="str">
        <f>IF($F281="","",VLOOKUP($F281,'Tong hop'!$B$10:$L$19999,10,0))</f>
        <v/>
      </c>
      <c r="M281" s="251" t="str">
        <f>IF($F281="","",VLOOKUP($F281,'Tong hop'!$B$10:$L$19999,11,0))</f>
        <v/>
      </c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ht="15.75" customHeight="1">
      <c r="A282" s="275"/>
      <c r="B282" s="282"/>
      <c r="C282" s="276"/>
      <c r="D282" s="275"/>
      <c r="E282" s="275"/>
      <c r="F282" s="275"/>
      <c r="G282" s="245" t="str">
        <f>IF($F282="","",VLOOKUP($F282,'Tong hop'!$B$10:$P$19999,2,0))</f>
        <v/>
      </c>
      <c r="H282" s="246" t="str">
        <f>IF($F282="","",VLOOKUP($F282,'Tong hop'!$B$10:$P$19999,3,0))</f>
        <v/>
      </c>
      <c r="I282" s="247"/>
      <c r="J282" s="248">
        <f>IF(F282="",0,VLOOKUP(F282,'Tong hop'!$O$10:$P$396,2,0))</f>
        <v>0</v>
      </c>
      <c r="K282" s="249">
        <f t="shared" si="1"/>
        <v>0</v>
      </c>
      <c r="L282" s="250" t="str">
        <f>IF($F282="","",VLOOKUP($F282,'Tong hop'!$B$10:$L$19999,10,0))</f>
        <v/>
      </c>
      <c r="M282" s="251" t="str">
        <f>IF($F282="","",VLOOKUP($F282,'Tong hop'!$B$10:$L$19999,11,0))</f>
        <v/>
      </c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ht="15.75" customHeight="1">
      <c r="A283" s="275"/>
      <c r="B283" s="282"/>
      <c r="C283" s="276"/>
      <c r="D283" s="275"/>
      <c r="E283" s="275"/>
      <c r="F283" s="275"/>
      <c r="G283" s="245" t="str">
        <f>IF($F283="","",VLOOKUP($F283,'Tong hop'!$B$10:$P$19999,2,0))</f>
        <v/>
      </c>
      <c r="H283" s="246" t="str">
        <f>IF($F283="","",VLOOKUP($F283,'Tong hop'!$B$10:$P$19999,3,0))</f>
        <v/>
      </c>
      <c r="I283" s="247"/>
      <c r="J283" s="248">
        <f>IF(F283="",0,VLOOKUP(F283,'Tong hop'!$O$10:$P$396,2,0))</f>
        <v>0</v>
      </c>
      <c r="K283" s="249">
        <f t="shared" si="1"/>
        <v>0</v>
      </c>
      <c r="L283" s="250" t="str">
        <f>IF($F283="","",VLOOKUP($F283,'Tong hop'!$B$10:$L$19999,10,0))</f>
        <v/>
      </c>
      <c r="M283" s="251" t="str">
        <f>IF($F283="","",VLOOKUP($F283,'Tong hop'!$B$10:$L$19999,11,0))</f>
        <v/>
      </c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ht="15.75" customHeight="1">
      <c r="A284" s="275"/>
      <c r="B284" s="282"/>
      <c r="C284" s="276"/>
      <c r="D284" s="275"/>
      <c r="E284" s="275"/>
      <c r="F284" s="275"/>
      <c r="G284" s="245" t="str">
        <f>IF($F284="","",VLOOKUP($F284,'Tong hop'!$B$10:$P$19999,2,0))</f>
        <v/>
      </c>
      <c r="H284" s="246" t="str">
        <f>IF($F284="","",VLOOKUP($F284,'Tong hop'!$B$10:$P$19999,3,0))</f>
        <v/>
      </c>
      <c r="I284" s="247"/>
      <c r="J284" s="248">
        <f>IF(F284="",0,VLOOKUP(F284,'Tong hop'!$O$10:$P$396,2,0))</f>
        <v>0</v>
      </c>
      <c r="K284" s="249">
        <f t="shared" si="1"/>
        <v>0</v>
      </c>
      <c r="L284" s="250" t="str">
        <f>IF($F284="","",VLOOKUP($F284,'Tong hop'!$B$10:$L$19999,10,0))</f>
        <v/>
      </c>
      <c r="M284" s="251" t="str">
        <f>IF($F284="","",VLOOKUP($F284,'Tong hop'!$B$10:$L$19999,11,0))</f>
        <v/>
      </c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ht="15.75" customHeight="1">
      <c r="A285" s="275"/>
      <c r="B285" s="282"/>
      <c r="C285" s="276"/>
      <c r="D285" s="275"/>
      <c r="E285" s="275"/>
      <c r="F285" s="275"/>
      <c r="G285" s="245" t="str">
        <f>IF($F285="","",VLOOKUP($F285,'Tong hop'!$B$10:$P$19999,2,0))</f>
        <v/>
      </c>
      <c r="H285" s="246" t="str">
        <f>IF($F285="","",VLOOKUP($F285,'Tong hop'!$B$10:$P$19999,3,0))</f>
        <v/>
      </c>
      <c r="I285" s="247"/>
      <c r="J285" s="248">
        <f>IF(F285="",0,VLOOKUP(F285,'Tong hop'!$O$10:$P$396,2,0))</f>
        <v>0</v>
      </c>
      <c r="K285" s="249">
        <f t="shared" si="1"/>
        <v>0</v>
      </c>
      <c r="L285" s="250" t="str">
        <f>IF($F285="","",VLOOKUP($F285,'Tong hop'!$B$10:$L$19999,10,0))</f>
        <v/>
      </c>
      <c r="M285" s="251" t="str">
        <f>IF($F285="","",VLOOKUP($F285,'Tong hop'!$B$10:$L$19999,11,0))</f>
        <v/>
      </c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ht="15.75" customHeight="1">
      <c r="A286" s="275"/>
      <c r="B286" s="282"/>
      <c r="C286" s="276"/>
      <c r="D286" s="275"/>
      <c r="E286" s="275"/>
      <c r="F286" s="275"/>
      <c r="G286" s="245" t="str">
        <f>IF($F286="","",VLOOKUP($F286,'Tong hop'!$B$10:$P$19999,2,0))</f>
        <v/>
      </c>
      <c r="H286" s="246" t="str">
        <f>IF($F286="","",VLOOKUP($F286,'Tong hop'!$B$10:$P$19999,3,0))</f>
        <v/>
      </c>
      <c r="I286" s="247"/>
      <c r="J286" s="248">
        <f>IF(F286="",0,VLOOKUP(F286,'Tong hop'!$O$10:$P$396,2,0))</f>
        <v>0</v>
      </c>
      <c r="K286" s="249">
        <f t="shared" si="1"/>
        <v>0</v>
      </c>
      <c r="L286" s="250" t="str">
        <f>IF($F286="","",VLOOKUP($F286,'Tong hop'!$B$10:$L$19999,10,0))</f>
        <v/>
      </c>
      <c r="M286" s="251" t="str">
        <f>IF($F286="","",VLOOKUP($F286,'Tong hop'!$B$10:$L$19999,11,0))</f>
        <v/>
      </c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ht="15.75" customHeight="1">
      <c r="A287" s="275"/>
      <c r="B287" s="282"/>
      <c r="C287" s="276"/>
      <c r="D287" s="275"/>
      <c r="E287" s="275"/>
      <c r="F287" s="275"/>
      <c r="G287" s="245" t="str">
        <f>IF($F287="","",VLOOKUP($F287,'Tong hop'!$B$10:$P$19999,2,0))</f>
        <v/>
      </c>
      <c r="H287" s="246" t="str">
        <f>IF($F287="","",VLOOKUP($F287,'Tong hop'!$B$10:$P$19999,3,0))</f>
        <v/>
      </c>
      <c r="I287" s="247"/>
      <c r="J287" s="248">
        <f>IF(F287="",0,VLOOKUP(F287,'Tong hop'!$O$10:$P$396,2,0))</f>
        <v>0</v>
      </c>
      <c r="K287" s="249">
        <f t="shared" si="1"/>
        <v>0</v>
      </c>
      <c r="L287" s="250" t="str">
        <f>IF($F287="","",VLOOKUP($F287,'Tong hop'!$B$10:$L$19999,10,0))</f>
        <v/>
      </c>
      <c r="M287" s="251" t="str">
        <f>IF($F287="","",VLOOKUP($F287,'Tong hop'!$B$10:$L$19999,11,0))</f>
        <v/>
      </c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ht="15.75" customHeight="1">
      <c r="A288" s="275"/>
      <c r="B288" s="282"/>
      <c r="C288" s="276"/>
      <c r="D288" s="275"/>
      <c r="E288" s="275"/>
      <c r="F288" s="275"/>
      <c r="G288" s="245" t="str">
        <f>IF($F288="","",VLOOKUP($F288,'Tong hop'!$B$10:$P$19999,2,0))</f>
        <v/>
      </c>
      <c r="H288" s="246" t="str">
        <f>IF($F288="","",VLOOKUP($F288,'Tong hop'!$B$10:$P$19999,3,0))</f>
        <v/>
      </c>
      <c r="I288" s="247"/>
      <c r="J288" s="248">
        <f>IF(F288="",0,VLOOKUP(F288,'Tong hop'!$O$10:$P$396,2,0))</f>
        <v>0</v>
      </c>
      <c r="K288" s="249">
        <f t="shared" si="1"/>
        <v>0</v>
      </c>
      <c r="L288" s="250" t="str">
        <f>IF($F288="","",VLOOKUP($F288,'Tong hop'!$B$10:$L$19999,10,0))</f>
        <v/>
      </c>
      <c r="M288" s="251" t="str">
        <f>IF($F288="","",VLOOKUP($F288,'Tong hop'!$B$10:$L$19999,11,0))</f>
        <v/>
      </c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ht="15.75" customHeight="1">
      <c r="A289" s="275"/>
      <c r="B289" s="282"/>
      <c r="C289" s="276"/>
      <c r="D289" s="275"/>
      <c r="E289" s="275"/>
      <c r="F289" s="275"/>
      <c r="G289" s="245" t="str">
        <f>IF($F289="","",VLOOKUP($F289,'Tong hop'!$B$10:$P$19999,2,0))</f>
        <v/>
      </c>
      <c r="H289" s="246" t="str">
        <f>IF($F289="","",VLOOKUP($F289,'Tong hop'!$B$10:$P$19999,3,0))</f>
        <v/>
      </c>
      <c r="I289" s="247"/>
      <c r="J289" s="248">
        <f>IF(F289="",0,VLOOKUP(F289,'Tong hop'!$O$10:$P$396,2,0))</f>
        <v>0</v>
      </c>
      <c r="K289" s="249">
        <f t="shared" si="1"/>
        <v>0</v>
      </c>
      <c r="L289" s="250" t="str">
        <f>IF($F289="","",VLOOKUP($F289,'Tong hop'!$B$10:$L$19999,10,0))</f>
        <v/>
      </c>
      <c r="M289" s="251" t="str">
        <f>IF($F289="","",VLOOKUP($F289,'Tong hop'!$B$10:$L$19999,11,0))</f>
        <v/>
      </c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ht="15.75" customHeight="1">
      <c r="A290" s="275"/>
      <c r="B290" s="282"/>
      <c r="C290" s="276"/>
      <c r="D290" s="275"/>
      <c r="E290" s="275"/>
      <c r="F290" s="275"/>
      <c r="G290" s="245" t="str">
        <f>IF($F290="","",VLOOKUP($F290,'Tong hop'!$B$10:$P$19999,2,0))</f>
        <v/>
      </c>
      <c r="H290" s="246" t="str">
        <f>IF($F290="","",VLOOKUP($F290,'Tong hop'!$B$10:$P$19999,3,0))</f>
        <v/>
      </c>
      <c r="I290" s="247"/>
      <c r="J290" s="248">
        <f>IF(F290="",0,VLOOKUP(F290,'Tong hop'!$O$10:$P$396,2,0))</f>
        <v>0</v>
      </c>
      <c r="K290" s="249">
        <f t="shared" si="1"/>
        <v>0</v>
      </c>
      <c r="L290" s="250" t="str">
        <f>IF($F290="","",VLOOKUP($F290,'Tong hop'!$B$10:$L$19999,10,0))</f>
        <v/>
      </c>
      <c r="M290" s="251" t="str">
        <f>IF($F290="","",VLOOKUP($F290,'Tong hop'!$B$10:$L$19999,11,0))</f>
        <v/>
      </c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ht="15.75" customHeight="1">
      <c r="A291" s="275"/>
      <c r="B291" s="282"/>
      <c r="C291" s="276"/>
      <c r="D291" s="275"/>
      <c r="E291" s="275"/>
      <c r="F291" s="275"/>
      <c r="G291" s="245" t="str">
        <f>IF($F291="","",VLOOKUP($F291,'Tong hop'!$B$10:$P$19999,2,0))</f>
        <v/>
      </c>
      <c r="H291" s="246" t="str">
        <f>IF($F291="","",VLOOKUP($F291,'Tong hop'!$B$10:$P$19999,3,0))</f>
        <v/>
      </c>
      <c r="I291" s="247"/>
      <c r="J291" s="248">
        <f>IF(F291="",0,VLOOKUP(F291,'Tong hop'!$O$10:$P$396,2,0))</f>
        <v>0</v>
      </c>
      <c r="K291" s="249">
        <f t="shared" si="1"/>
        <v>0</v>
      </c>
      <c r="L291" s="250" t="str">
        <f>IF($F291="","",VLOOKUP($F291,'Tong hop'!$B$10:$L$19999,10,0))</f>
        <v/>
      </c>
      <c r="M291" s="251" t="str">
        <f>IF($F291="","",VLOOKUP($F291,'Tong hop'!$B$10:$L$19999,11,0))</f>
        <v/>
      </c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ht="15.75" customHeight="1">
      <c r="A292" s="275"/>
      <c r="B292" s="282"/>
      <c r="C292" s="276"/>
      <c r="D292" s="275"/>
      <c r="E292" s="275"/>
      <c r="F292" s="275"/>
      <c r="G292" s="245" t="str">
        <f>IF($F292="","",VLOOKUP($F292,'Tong hop'!$B$10:$P$19999,2,0))</f>
        <v/>
      </c>
      <c r="H292" s="246" t="str">
        <f>IF($F292="","",VLOOKUP($F292,'Tong hop'!$B$10:$P$19999,3,0))</f>
        <v/>
      </c>
      <c r="I292" s="247"/>
      <c r="J292" s="248">
        <f>IF(F292="",0,VLOOKUP(F292,'Tong hop'!$O$10:$P$396,2,0))</f>
        <v>0</v>
      </c>
      <c r="K292" s="249">
        <f t="shared" si="1"/>
        <v>0</v>
      </c>
      <c r="L292" s="250" t="str">
        <f>IF($F292="","",VLOOKUP($F292,'Tong hop'!$B$10:$L$19999,10,0))</f>
        <v/>
      </c>
      <c r="M292" s="251" t="str">
        <f>IF($F292="","",VLOOKUP($F292,'Tong hop'!$B$10:$L$19999,11,0))</f>
        <v/>
      </c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ht="15.75" customHeight="1">
      <c r="A293" s="275"/>
      <c r="B293" s="282"/>
      <c r="C293" s="276"/>
      <c r="D293" s="275"/>
      <c r="E293" s="275"/>
      <c r="F293" s="275"/>
      <c r="G293" s="245" t="str">
        <f>IF($F293="","",VLOOKUP($F293,'Tong hop'!$B$10:$P$19999,2,0))</f>
        <v/>
      </c>
      <c r="H293" s="246" t="str">
        <f>IF($F293="","",VLOOKUP($F293,'Tong hop'!$B$10:$P$19999,3,0))</f>
        <v/>
      </c>
      <c r="I293" s="247"/>
      <c r="J293" s="248">
        <f>IF(F293="",0,VLOOKUP(F293,'Tong hop'!$O$10:$P$396,2,0))</f>
        <v>0</v>
      </c>
      <c r="K293" s="249">
        <f t="shared" si="1"/>
        <v>0</v>
      </c>
      <c r="L293" s="250" t="str">
        <f>IF($F293="","",VLOOKUP($F293,'Tong hop'!$B$10:$L$19999,10,0))</f>
        <v/>
      </c>
      <c r="M293" s="251" t="str">
        <f>IF($F293="","",VLOOKUP($F293,'Tong hop'!$B$10:$L$19999,11,0))</f>
        <v/>
      </c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ht="15.75" customHeight="1">
      <c r="A294" s="275"/>
      <c r="B294" s="282"/>
      <c r="C294" s="276"/>
      <c r="D294" s="275"/>
      <c r="E294" s="275"/>
      <c r="F294" s="275"/>
      <c r="G294" s="245" t="str">
        <f>IF($F294="","",VLOOKUP($F294,'Tong hop'!$B$10:$P$19999,2,0))</f>
        <v/>
      </c>
      <c r="H294" s="246" t="str">
        <f>IF($F294="","",VLOOKUP($F294,'Tong hop'!$B$10:$P$19999,3,0))</f>
        <v/>
      </c>
      <c r="I294" s="247"/>
      <c r="J294" s="248">
        <f>IF(F294="",0,VLOOKUP(F294,'Tong hop'!$O$10:$P$396,2,0))</f>
        <v>0</v>
      </c>
      <c r="K294" s="249">
        <f t="shared" si="1"/>
        <v>0</v>
      </c>
      <c r="L294" s="250" t="str">
        <f>IF($F294="","",VLOOKUP($F294,'Tong hop'!$B$10:$L$19999,10,0))</f>
        <v/>
      </c>
      <c r="M294" s="251" t="str">
        <f>IF($F294="","",VLOOKUP($F294,'Tong hop'!$B$10:$L$19999,11,0))</f>
        <v/>
      </c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ht="15.75" customHeight="1">
      <c r="A295" s="275"/>
      <c r="B295" s="282"/>
      <c r="C295" s="276"/>
      <c r="D295" s="275"/>
      <c r="E295" s="275"/>
      <c r="F295" s="275"/>
      <c r="G295" s="245" t="str">
        <f>IF($F295="","",VLOOKUP($F295,'Tong hop'!$B$10:$P$19999,2,0))</f>
        <v/>
      </c>
      <c r="H295" s="246" t="str">
        <f>IF($F295="","",VLOOKUP($F295,'Tong hop'!$B$10:$P$19999,3,0))</f>
        <v/>
      </c>
      <c r="I295" s="247"/>
      <c r="J295" s="248">
        <f>IF(F295="",0,VLOOKUP(F295,'Tong hop'!$O$10:$P$396,2,0))</f>
        <v>0</v>
      </c>
      <c r="K295" s="249">
        <f t="shared" si="1"/>
        <v>0</v>
      </c>
      <c r="L295" s="250" t="str">
        <f>IF($F295="","",VLOOKUP($F295,'Tong hop'!$B$10:$L$19999,10,0))</f>
        <v/>
      </c>
      <c r="M295" s="251" t="str">
        <f>IF($F295="","",VLOOKUP($F295,'Tong hop'!$B$10:$L$19999,11,0))</f>
        <v/>
      </c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ht="15.75" customHeight="1">
      <c r="A296" s="275"/>
      <c r="B296" s="282"/>
      <c r="C296" s="276"/>
      <c r="D296" s="275"/>
      <c r="E296" s="275"/>
      <c r="F296" s="275"/>
      <c r="G296" s="245" t="str">
        <f>IF($F296="","",VLOOKUP($F296,'Tong hop'!$B$10:$P$19999,2,0))</f>
        <v/>
      </c>
      <c r="H296" s="246" t="str">
        <f>IF($F296="","",VLOOKUP($F296,'Tong hop'!$B$10:$P$19999,3,0))</f>
        <v/>
      </c>
      <c r="I296" s="247"/>
      <c r="J296" s="248">
        <f>IF(F296="",0,VLOOKUP(F296,'Tong hop'!$O$10:$P$396,2,0))</f>
        <v>0</v>
      </c>
      <c r="K296" s="249">
        <f t="shared" si="1"/>
        <v>0</v>
      </c>
      <c r="L296" s="250" t="str">
        <f>IF($F296="","",VLOOKUP($F296,'Tong hop'!$B$10:$L$19999,10,0))</f>
        <v/>
      </c>
      <c r="M296" s="251" t="str">
        <f>IF($F296="","",VLOOKUP($F296,'Tong hop'!$B$10:$L$19999,11,0))</f>
        <v/>
      </c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ht="15.75" customHeight="1">
      <c r="A297" s="275"/>
      <c r="B297" s="282"/>
      <c r="C297" s="276"/>
      <c r="D297" s="275"/>
      <c r="E297" s="275"/>
      <c r="F297" s="275"/>
      <c r="G297" s="245" t="str">
        <f>IF($F297="","",VLOOKUP($F297,'Tong hop'!$B$10:$P$19999,2,0))</f>
        <v/>
      </c>
      <c r="H297" s="246" t="str">
        <f>IF($F297="","",VLOOKUP($F297,'Tong hop'!$B$10:$P$19999,3,0))</f>
        <v/>
      </c>
      <c r="I297" s="247"/>
      <c r="J297" s="248">
        <f>IF(F297="",0,VLOOKUP(F297,'Tong hop'!$O$10:$P$396,2,0))</f>
        <v>0</v>
      </c>
      <c r="K297" s="249">
        <f t="shared" si="1"/>
        <v>0</v>
      </c>
      <c r="L297" s="250" t="str">
        <f>IF($F297="","",VLOOKUP($F297,'Tong hop'!$B$10:$L$19999,10,0))</f>
        <v/>
      </c>
      <c r="M297" s="251" t="str">
        <f>IF($F297="","",VLOOKUP($F297,'Tong hop'!$B$10:$L$19999,11,0))</f>
        <v/>
      </c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ht="15.75" customHeight="1">
      <c r="A298" s="275"/>
      <c r="B298" s="282"/>
      <c r="C298" s="276"/>
      <c r="D298" s="275"/>
      <c r="E298" s="275"/>
      <c r="F298" s="275"/>
      <c r="G298" s="245" t="str">
        <f>IF($F298="","",VLOOKUP($F298,'Tong hop'!$B$10:$P$19999,2,0))</f>
        <v/>
      </c>
      <c r="H298" s="246" t="str">
        <f>IF($F298="","",VLOOKUP($F298,'Tong hop'!$B$10:$P$19999,3,0))</f>
        <v/>
      </c>
      <c r="I298" s="247"/>
      <c r="J298" s="248">
        <f>IF(F298="",0,VLOOKUP(F298,'Tong hop'!$O$10:$P$396,2,0))</f>
        <v>0</v>
      </c>
      <c r="K298" s="249">
        <f t="shared" si="1"/>
        <v>0</v>
      </c>
      <c r="L298" s="250" t="str">
        <f>IF($F298="","",VLOOKUP($F298,'Tong hop'!$B$10:$L$19999,10,0))</f>
        <v/>
      </c>
      <c r="M298" s="251" t="str">
        <f>IF($F298="","",VLOOKUP($F298,'Tong hop'!$B$10:$L$19999,11,0))</f>
        <v/>
      </c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ht="15.75" customHeight="1">
      <c r="A299" s="275"/>
      <c r="B299" s="282"/>
      <c r="C299" s="276"/>
      <c r="D299" s="275"/>
      <c r="E299" s="275"/>
      <c r="F299" s="275"/>
      <c r="G299" s="245" t="str">
        <f>IF($F299="","",VLOOKUP($F299,'Tong hop'!$B$10:$P$19999,2,0))</f>
        <v/>
      </c>
      <c r="H299" s="246" t="str">
        <f>IF($F299="","",VLOOKUP($F299,'Tong hop'!$B$10:$P$19999,3,0))</f>
        <v/>
      </c>
      <c r="I299" s="247"/>
      <c r="J299" s="248">
        <f>IF(F299="",0,VLOOKUP(F299,'Tong hop'!$O$10:$P$396,2,0))</f>
        <v>0</v>
      </c>
      <c r="K299" s="249">
        <f t="shared" si="1"/>
        <v>0</v>
      </c>
      <c r="L299" s="250" t="str">
        <f>IF($F299="","",VLOOKUP($F299,'Tong hop'!$B$10:$L$19999,10,0))</f>
        <v/>
      </c>
      <c r="M299" s="251" t="str">
        <f>IF($F299="","",VLOOKUP($F299,'Tong hop'!$B$10:$L$19999,11,0))</f>
        <v/>
      </c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ht="15.75" customHeight="1">
      <c r="A300" s="275"/>
      <c r="B300" s="282"/>
      <c r="C300" s="276"/>
      <c r="D300" s="275"/>
      <c r="E300" s="275"/>
      <c r="F300" s="275"/>
      <c r="G300" s="245" t="str">
        <f>IF($F300="","",VLOOKUP($F300,'Tong hop'!$B$10:$P$19999,2,0))</f>
        <v/>
      </c>
      <c r="H300" s="246" t="str">
        <f>IF($F300="","",VLOOKUP($F300,'Tong hop'!$B$10:$P$19999,3,0))</f>
        <v/>
      </c>
      <c r="I300" s="247"/>
      <c r="J300" s="248">
        <f>IF(F300="",0,VLOOKUP(F300,'Tong hop'!$O$10:$P$396,2,0))</f>
        <v>0</v>
      </c>
      <c r="K300" s="249">
        <f t="shared" si="1"/>
        <v>0</v>
      </c>
      <c r="L300" s="250" t="str">
        <f>IF($F300="","",VLOOKUP($F300,'Tong hop'!$B$10:$L$19999,10,0))</f>
        <v/>
      </c>
      <c r="M300" s="251" t="str">
        <f>IF($F300="","",VLOOKUP($F300,'Tong hop'!$B$10:$L$19999,11,0))</f>
        <v/>
      </c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ht="15.75" customHeight="1">
      <c r="A301" s="275"/>
      <c r="B301" s="282"/>
      <c r="C301" s="276"/>
      <c r="D301" s="275"/>
      <c r="E301" s="275"/>
      <c r="F301" s="275"/>
      <c r="G301" s="245" t="str">
        <f>IF($F301="","",VLOOKUP($F301,'Tong hop'!$B$10:$P$19999,2,0))</f>
        <v/>
      </c>
      <c r="H301" s="246" t="str">
        <f>IF($F301="","",VLOOKUP($F301,'Tong hop'!$B$10:$P$19999,3,0))</f>
        <v/>
      </c>
      <c r="I301" s="247"/>
      <c r="J301" s="248">
        <f>IF(F301="",0,VLOOKUP(F301,'Tong hop'!$O$10:$P$396,2,0))</f>
        <v>0</v>
      </c>
      <c r="K301" s="249">
        <f t="shared" si="1"/>
        <v>0</v>
      </c>
      <c r="L301" s="250" t="str">
        <f>IF($F301="","",VLOOKUP($F301,'Tong hop'!$B$10:$L$19999,10,0))</f>
        <v/>
      </c>
      <c r="M301" s="251" t="str">
        <f>IF($F301="","",VLOOKUP($F301,'Tong hop'!$B$10:$L$19999,11,0))</f>
        <v/>
      </c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ht="15.75" customHeight="1">
      <c r="A302" s="275"/>
      <c r="B302" s="282"/>
      <c r="C302" s="276"/>
      <c r="D302" s="275"/>
      <c r="E302" s="275"/>
      <c r="F302" s="275"/>
      <c r="G302" s="245" t="str">
        <f>IF($F302="","",VLOOKUP($F302,'Tong hop'!$B$10:$P$19999,2,0))</f>
        <v/>
      </c>
      <c r="H302" s="246" t="str">
        <f>IF($F302="","",VLOOKUP($F302,'Tong hop'!$B$10:$P$19999,3,0))</f>
        <v/>
      </c>
      <c r="I302" s="247"/>
      <c r="J302" s="248">
        <f>IF(F302="",0,VLOOKUP(F302,'Tong hop'!$O$10:$P$396,2,0))</f>
        <v>0</v>
      </c>
      <c r="K302" s="249">
        <f t="shared" si="1"/>
        <v>0</v>
      </c>
      <c r="L302" s="250" t="str">
        <f>IF($F302="","",VLOOKUP($F302,'Tong hop'!$B$10:$L$19999,10,0))</f>
        <v/>
      </c>
      <c r="M302" s="251" t="str">
        <f>IF($F302="","",VLOOKUP($F302,'Tong hop'!$B$10:$L$19999,11,0))</f>
        <v/>
      </c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ht="15.75" customHeight="1">
      <c r="A303" s="275"/>
      <c r="B303" s="282"/>
      <c r="C303" s="276"/>
      <c r="D303" s="275"/>
      <c r="E303" s="275"/>
      <c r="F303" s="275"/>
      <c r="G303" s="245" t="str">
        <f>IF($F303="","",VLOOKUP($F303,'Tong hop'!$B$10:$P$19999,2,0))</f>
        <v/>
      </c>
      <c r="H303" s="246" t="str">
        <f>IF($F303="","",VLOOKUP($F303,'Tong hop'!$B$10:$P$19999,3,0))</f>
        <v/>
      </c>
      <c r="I303" s="247"/>
      <c r="J303" s="248">
        <f>IF(F303="",0,VLOOKUP(F303,'Tong hop'!$O$10:$P$396,2,0))</f>
        <v>0</v>
      </c>
      <c r="K303" s="249">
        <f t="shared" si="1"/>
        <v>0</v>
      </c>
      <c r="L303" s="250" t="str">
        <f>IF($F303="","",VLOOKUP($F303,'Tong hop'!$B$10:$L$19999,10,0))</f>
        <v/>
      </c>
      <c r="M303" s="251" t="str">
        <f>IF($F303="","",VLOOKUP($F303,'Tong hop'!$B$10:$L$19999,11,0))</f>
        <v/>
      </c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ht="15.75" customHeight="1">
      <c r="A304" s="275"/>
      <c r="B304" s="282"/>
      <c r="C304" s="276"/>
      <c r="D304" s="275"/>
      <c r="E304" s="275"/>
      <c r="F304" s="275"/>
      <c r="G304" s="245" t="str">
        <f>IF($F304="","",VLOOKUP($F304,'Tong hop'!$B$10:$P$19999,2,0))</f>
        <v/>
      </c>
      <c r="H304" s="246" t="str">
        <f>IF($F304="","",VLOOKUP($F304,'Tong hop'!$B$10:$P$19999,3,0))</f>
        <v/>
      </c>
      <c r="I304" s="247"/>
      <c r="J304" s="248">
        <f>IF(F304="",0,VLOOKUP(F304,'Tong hop'!$O$10:$P$396,2,0))</f>
        <v>0</v>
      </c>
      <c r="K304" s="249">
        <f t="shared" si="1"/>
        <v>0</v>
      </c>
      <c r="L304" s="250" t="str">
        <f>IF($F304="","",VLOOKUP($F304,'Tong hop'!$B$10:$L$19999,10,0))</f>
        <v/>
      </c>
      <c r="M304" s="251" t="str">
        <f>IF($F304="","",VLOOKUP($F304,'Tong hop'!$B$10:$L$19999,11,0))</f>
        <v/>
      </c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ht="15.75" customHeight="1">
      <c r="A305" s="275"/>
      <c r="B305" s="282"/>
      <c r="C305" s="276"/>
      <c r="D305" s="275"/>
      <c r="E305" s="275"/>
      <c r="F305" s="275"/>
      <c r="G305" s="245" t="str">
        <f>IF($F305="","",VLOOKUP($F305,'Tong hop'!$B$10:$P$19999,2,0))</f>
        <v/>
      </c>
      <c r="H305" s="246" t="str">
        <f>IF($F305="","",VLOOKUP($F305,'Tong hop'!$B$10:$P$19999,3,0))</f>
        <v/>
      </c>
      <c r="I305" s="247"/>
      <c r="J305" s="248">
        <f>IF(F305="",0,VLOOKUP(F305,'Tong hop'!$O$10:$P$396,2,0))</f>
        <v>0</v>
      </c>
      <c r="K305" s="249">
        <f t="shared" si="1"/>
        <v>0</v>
      </c>
      <c r="L305" s="250" t="str">
        <f>IF($F305="","",VLOOKUP($F305,'Tong hop'!$B$10:$L$19999,10,0))</f>
        <v/>
      </c>
      <c r="M305" s="251" t="str">
        <f>IF($F305="","",VLOOKUP($F305,'Tong hop'!$B$10:$L$19999,11,0))</f>
        <v/>
      </c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ht="15.75" customHeight="1">
      <c r="A306" s="275"/>
      <c r="B306" s="282"/>
      <c r="C306" s="276"/>
      <c r="D306" s="275"/>
      <c r="E306" s="275"/>
      <c r="F306" s="275"/>
      <c r="G306" s="245" t="str">
        <f>IF($F306="","",VLOOKUP($F306,'Tong hop'!$B$10:$P$19999,2,0))</f>
        <v/>
      </c>
      <c r="H306" s="246" t="str">
        <f>IF($F306="","",VLOOKUP($F306,'Tong hop'!$B$10:$P$19999,3,0))</f>
        <v/>
      </c>
      <c r="I306" s="247"/>
      <c r="J306" s="248">
        <f>IF(F306="",0,VLOOKUP(F306,'Tong hop'!$O$10:$P$396,2,0))</f>
        <v>0</v>
      </c>
      <c r="K306" s="249">
        <f t="shared" si="1"/>
        <v>0</v>
      </c>
      <c r="L306" s="250" t="str">
        <f>IF($F306="","",VLOOKUP($F306,'Tong hop'!$B$10:$L$19999,10,0))</f>
        <v/>
      </c>
      <c r="M306" s="251" t="str">
        <f>IF($F306="","",VLOOKUP($F306,'Tong hop'!$B$10:$L$19999,11,0))</f>
        <v/>
      </c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ht="15.75" customHeight="1">
      <c r="A307" s="275"/>
      <c r="B307" s="282"/>
      <c r="C307" s="276"/>
      <c r="D307" s="275"/>
      <c r="E307" s="275"/>
      <c r="F307" s="275"/>
      <c r="G307" s="245" t="str">
        <f>IF($F307="","",VLOOKUP($F307,'Tong hop'!$B$10:$P$19999,2,0))</f>
        <v/>
      </c>
      <c r="H307" s="246" t="str">
        <f>IF($F307="","",VLOOKUP($F307,'Tong hop'!$B$10:$P$19999,3,0))</f>
        <v/>
      </c>
      <c r="I307" s="247"/>
      <c r="J307" s="248">
        <f>IF(F307="",0,VLOOKUP(F307,'Tong hop'!$O$10:$P$396,2,0))</f>
        <v>0</v>
      </c>
      <c r="K307" s="249">
        <f t="shared" si="1"/>
        <v>0</v>
      </c>
      <c r="L307" s="250" t="str">
        <f>IF($F307="","",VLOOKUP($F307,'Tong hop'!$B$10:$L$19999,10,0))</f>
        <v/>
      </c>
      <c r="M307" s="251" t="str">
        <f>IF($F307="","",VLOOKUP($F307,'Tong hop'!$B$10:$L$19999,11,0))</f>
        <v/>
      </c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ht="15.75" customHeight="1">
      <c r="A308" s="275"/>
      <c r="B308" s="282"/>
      <c r="C308" s="276"/>
      <c r="D308" s="275"/>
      <c r="E308" s="275"/>
      <c r="F308" s="275"/>
      <c r="G308" s="245" t="str">
        <f>IF($F308="","",VLOOKUP($F308,'Tong hop'!$B$10:$P$19999,2,0))</f>
        <v/>
      </c>
      <c r="H308" s="246" t="str">
        <f>IF($F308="","",VLOOKUP($F308,'Tong hop'!$B$10:$P$19999,3,0))</f>
        <v/>
      </c>
      <c r="I308" s="247"/>
      <c r="J308" s="248">
        <f>IF(F308="",0,VLOOKUP(F308,'Tong hop'!$O$10:$P$396,2,0))</f>
        <v>0</v>
      </c>
      <c r="K308" s="249">
        <f t="shared" si="1"/>
        <v>0</v>
      </c>
      <c r="L308" s="250" t="str">
        <f>IF($F308="","",VLOOKUP($F308,'Tong hop'!$B$10:$L$19999,10,0))</f>
        <v/>
      </c>
      <c r="M308" s="251" t="str">
        <f>IF($F308="","",VLOOKUP($F308,'Tong hop'!$B$10:$L$19999,11,0))</f>
        <v/>
      </c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ht="15.75" customHeight="1">
      <c r="A309" s="275"/>
      <c r="B309" s="282"/>
      <c r="C309" s="276"/>
      <c r="D309" s="275"/>
      <c r="E309" s="275"/>
      <c r="F309" s="275"/>
      <c r="G309" s="245" t="str">
        <f>IF($F309="","",VLOOKUP($F309,'Tong hop'!$B$10:$P$19999,2,0))</f>
        <v/>
      </c>
      <c r="H309" s="246" t="str">
        <f>IF($F309="","",VLOOKUP($F309,'Tong hop'!$B$10:$P$19999,3,0))</f>
        <v/>
      </c>
      <c r="I309" s="247"/>
      <c r="J309" s="248">
        <f>IF(F309="",0,VLOOKUP(F309,'Tong hop'!$O$10:$P$396,2,0))</f>
        <v>0</v>
      </c>
      <c r="K309" s="249">
        <f t="shared" si="1"/>
        <v>0</v>
      </c>
      <c r="L309" s="250" t="str">
        <f>IF($F309="","",VLOOKUP($F309,'Tong hop'!$B$10:$L$19999,10,0))</f>
        <v/>
      </c>
      <c r="M309" s="251" t="str">
        <f>IF($F309="","",VLOOKUP($F309,'Tong hop'!$B$10:$L$19999,11,0))</f>
        <v/>
      </c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ht="15.75" customHeight="1">
      <c r="A310" s="275"/>
      <c r="B310" s="282"/>
      <c r="C310" s="276"/>
      <c r="D310" s="275"/>
      <c r="E310" s="275"/>
      <c r="F310" s="275"/>
      <c r="G310" s="245" t="str">
        <f>IF($F310="","",VLOOKUP($F310,'Tong hop'!$B$10:$P$19999,2,0))</f>
        <v/>
      </c>
      <c r="H310" s="246" t="str">
        <f>IF($F310="","",VLOOKUP($F310,'Tong hop'!$B$10:$P$19999,3,0))</f>
        <v/>
      </c>
      <c r="I310" s="247"/>
      <c r="J310" s="248">
        <f>IF(F310="",0,VLOOKUP(F310,'Tong hop'!$O$10:$P$396,2,0))</f>
        <v>0</v>
      </c>
      <c r="K310" s="249">
        <f t="shared" si="1"/>
        <v>0</v>
      </c>
      <c r="L310" s="250" t="str">
        <f>IF($F310="","",VLOOKUP($F310,'Tong hop'!$B$10:$L$19999,10,0))</f>
        <v/>
      </c>
      <c r="M310" s="251" t="str">
        <f>IF($F310="","",VLOOKUP($F310,'Tong hop'!$B$10:$L$19999,11,0))</f>
        <v/>
      </c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ht="15.75" customHeight="1">
      <c r="A311" s="275"/>
      <c r="B311" s="282"/>
      <c r="C311" s="276"/>
      <c r="D311" s="275"/>
      <c r="E311" s="275"/>
      <c r="F311" s="275"/>
      <c r="G311" s="245" t="str">
        <f>IF($F311="","",VLOOKUP($F311,'Tong hop'!$B$10:$P$19999,2,0))</f>
        <v/>
      </c>
      <c r="H311" s="246" t="str">
        <f>IF($F311="","",VLOOKUP($F311,'Tong hop'!$B$10:$P$19999,3,0))</f>
        <v/>
      </c>
      <c r="I311" s="247"/>
      <c r="J311" s="248">
        <f>IF(F311="",0,VLOOKUP(F311,'Tong hop'!$O$10:$P$396,2,0))</f>
        <v>0</v>
      </c>
      <c r="K311" s="249">
        <f t="shared" si="1"/>
        <v>0</v>
      </c>
      <c r="L311" s="250" t="str">
        <f>IF($F311="","",VLOOKUP($F311,'Tong hop'!$B$10:$L$19999,10,0))</f>
        <v/>
      </c>
      <c r="M311" s="251" t="str">
        <f>IF($F311="","",VLOOKUP($F311,'Tong hop'!$B$10:$L$19999,11,0))</f>
        <v/>
      </c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ht="15.75" customHeight="1">
      <c r="A312" s="275"/>
      <c r="B312" s="282"/>
      <c r="C312" s="276"/>
      <c r="D312" s="275"/>
      <c r="E312" s="275"/>
      <c r="F312" s="275"/>
      <c r="G312" s="245" t="str">
        <f>IF($F312="","",VLOOKUP($F312,'Tong hop'!$B$10:$P$19999,2,0))</f>
        <v/>
      </c>
      <c r="H312" s="246" t="str">
        <f>IF($F312="","",VLOOKUP($F312,'Tong hop'!$B$10:$P$19999,3,0))</f>
        <v/>
      </c>
      <c r="I312" s="247"/>
      <c r="J312" s="248">
        <f>IF(F312="",0,VLOOKUP(F312,'Tong hop'!$O$10:$P$396,2,0))</f>
        <v>0</v>
      </c>
      <c r="K312" s="249">
        <f t="shared" si="1"/>
        <v>0</v>
      </c>
      <c r="L312" s="250" t="str">
        <f>IF($F312="","",VLOOKUP($F312,'Tong hop'!$B$10:$L$19999,10,0))</f>
        <v/>
      </c>
      <c r="M312" s="251" t="str">
        <f>IF($F312="","",VLOOKUP($F312,'Tong hop'!$B$10:$L$19999,11,0))</f>
        <v/>
      </c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ht="15.75" customHeight="1">
      <c r="A313" s="275"/>
      <c r="B313" s="282"/>
      <c r="C313" s="276"/>
      <c r="D313" s="275"/>
      <c r="E313" s="275"/>
      <c r="F313" s="275"/>
      <c r="G313" s="245" t="str">
        <f>IF($F313="","",VLOOKUP($F313,'Tong hop'!$B$10:$P$19999,2,0))</f>
        <v/>
      </c>
      <c r="H313" s="246" t="str">
        <f>IF($F313="","",VLOOKUP($F313,'Tong hop'!$B$10:$P$19999,3,0))</f>
        <v/>
      </c>
      <c r="I313" s="247"/>
      <c r="J313" s="248">
        <f>IF(F313="",0,VLOOKUP(F313,'Tong hop'!$O$10:$P$396,2,0))</f>
        <v>0</v>
      </c>
      <c r="K313" s="249">
        <f t="shared" si="1"/>
        <v>0</v>
      </c>
      <c r="L313" s="250" t="str">
        <f>IF($F313="","",VLOOKUP($F313,'Tong hop'!$B$10:$L$19999,10,0))</f>
        <v/>
      </c>
      <c r="M313" s="251" t="str">
        <f>IF($F313="","",VLOOKUP($F313,'Tong hop'!$B$10:$L$19999,11,0))</f>
        <v/>
      </c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ht="15.75" customHeight="1">
      <c r="A314" s="275"/>
      <c r="B314" s="282"/>
      <c r="C314" s="276"/>
      <c r="D314" s="275"/>
      <c r="E314" s="275"/>
      <c r="F314" s="275"/>
      <c r="G314" s="245" t="str">
        <f>IF($F314="","",VLOOKUP($F314,'Tong hop'!$B$10:$P$19999,2,0))</f>
        <v/>
      </c>
      <c r="H314" s="246" t="str">
        <f>IF($F314="","",VLOOKUP($F314,'Tong hop'!$B$10:$P$19999,3,0))</f>
        <v/>
      </c>
      <c r="I314" s="247"/>
      <c r="J314" s="248">
        <f>IF(F314="",0,VLOOKUP(F314,'Tong hop'!$O$10:$P$396,2,0))</f>
        <v>0</v>
      </c>
      <c r="K314" s="249">
        <f t="shared" si="1"/>
        <v>0</v>
      </c>
      <c r="L314" s="250" t="str">
        <f>IF($F314="","",VLOOKUP($F314,'Tong hop'!$B$10:$L$19999,10,0))</f>
        <v/>
      </c>
      <c r="M314" s="251" t="str">
        <f>IF($F314="","",VLOOKUP($F314,'Tong hop'!$B$10:$L$19999,11,0))</f>
        <v/>
      </c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ht="15.75" customHeight="1">
      <c r="A315" s="275"/>
      <c r="B315" s="282"/>
      <c r="C315" s="276"/>
      <c r="D315" s="275"/>
      <c r="E315" s="275"/>
      <c r="F315" s="275"/>
      <c r="G315" s="245" t="str">
        <f>IF($F315="","",VLOOKUP($F315,'Tong hop'!$B$10:$P$19999,2,0))</f>
        <v/>
      </c>
      <c r="H315" s="246" t="str">
        <f>IF($F315="","",VLOOKUP($F315,'Tong hop'!$B$10:$P$19999,3,0))</f>
        <v/>
      </c>
      <c r="I315" s="247"/>
      <c r="J315" s="248">
        <f>IF(F315="",0,VLOOKUP(F315,'Tong hop'!$O$10:$P$396,2,0))</f>
        <v>0</v>
      </c>
      <c r="K315" s="249">
        <f t="shared" si="1"/>
        <v>0</v>
      </c>
      <c r="L315" s="250" t="str">
        <f>IF($F315="","",VLOOKUP($F315,'Tong hop'!$B$10:$L$19999,10,0))</f>
        <v/>
      </c>
      <c r="M315" s="251" t="str">
        <f>IF($F315="","",VLOOKUP($F315,'Tong hop'!$B$10:$L$19999,11,0))</f>
        <v/>
      </c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ht="15.75" customHeight="1">
      <c r="A316" s="275"/>
      <c r="B316" s="282"/>
      <c r="C316" s="276"/>
      <c r="D316" s="275"/>
      <c r="E316" s="275"/>
      <c r="F316" s="275"/>
      <c r="G316" s="245" t="str">
        <f>IF($F316="","",VLOOKUP($F316,'Tong hop'!$B$10:$P$19999,2,0))</f>
        <v/>
      </c>
      <c r="H316" s="246" t="str">
        <f>IF($F316="","",VLOOKUP($F316,'Tong hop'!$B$10:$P$19999,3,0))</f>
        <v/>
      </c>
      <c r="I316" s="247"/>
      <c r="J316" s="248">
        <f>IF(F316="",0,VLOOKUP(F316,'Tong hop'!$O$10:$P$396,2,0))</f>
        <v>0</v>
      </c>
      <c r="K316" s="249">
        <f t="shared" si="1"/>
        <v>0</v>
      </c>
      <c r="L316" s="250" t="str">
        <f>IF($F316="","",VLOOKUP($F316,'Tong hop'!$B$10:$L$19999,10,0))</f>
        <v/>
      </c>
      <c r="M316" s="251" t="str">
        <f>IF($F316="","",VLOOKUP($F316,'Tong hop'!$B$10:$L$19999,11,0))</f>
        <v/>
      </c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ht="15.75" customHeight="1">
      <c r="A317" s="275"/>
      <c r="B317" s="282"/>
      <c r="C317" s="276"/>
      <c r="D317" s="275"/>
      <c r="E317" s="275"/>
      <c r="F317" s="275"/>
      <c r="G317" s="245" t="str">
        <f>IF($F317="","",VLOOKUP($F317,'Tong hop'!$B$10:$P$19999,2,0))</f>
        <v/>
      </c>
      <c r="H317" s="246" t="str">
        <f>IF($F317="","",VLOOKUP($F317,'Tong hop'!$B$10:$P$19999,3,0))</f>
        <v/>
      </c>
      <c r="I317" s="247"/>
      <c r="J317" s="248">
        <f>IF(F317="",0,VLOOKUP(F317,'Tong hop'!$O$10:$P$396,2,0))</f>
        <v>0</v>
      </c>
      <c r="K317" s="249">
        <f t="shared" si="1"/>
        <v>0</v>
      </c>
      <c r="L317" s="250" t="str">
        <f>IF($F317="","",VLOOKUP($F317,'Tong hop'!$B$10:$L$19999,10,0))</f>
        <v/>
      </c>
      <c r="M317" s="251" t="str">
        <f>IF($F317="","",VLOOKUP($F317,'Tong hop'!$B$10:$L$19999,11,0))</f>
        <v/>
      </c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ht="15.75" customHeight="1">
      <c r="A318" s="275"/>
      <c r="B318" s="282"/>
      <c r="C318" s="276"/>
      <c r="D318" s="275"/>
      <c r="E318" s="275"/>
      <c r="F318" s="275"/>
      <c r="G318" s="245" t="str">
        <f>IF($F318="","",VLOOKUP($F318,'Tong hop'!$B$10:$P$19999,2,0))</f>
        <v/>
      </c>
      <c r="H318" s="246" t="str">
        <f>IF($F318="","",VLOOKUP($F318,'Tong hop'!$B$10:$P$19999,3,0))</f>
        <v/>
      </c>
      <c r="I318" s="247"/>
      <c r="J318" s="248">
        <f>IF(F318="",0,VLOOKUP(F318,'Tong hop'!$O$10:$P$396,2,0))</f>
        <v>0</v>
      </c>
      <c r="K318" s="249">
        <f t="shared" si="1"/>
        <v>0</v>
      </c>
      <c r="L318" s="250" t="str">
        <f>IF($F318="","",VLOOKUP($F318,'Tong hop'!$B$10:$L$19999,10,0))</f>
        <v/>
      </c>
      <c r="M318" s="251" t="str">
        <f>IF($F318="","",VLOOKUP($F318,'Tong hop'!$B$10:$L$19999,11,0))</f>
        <v/>
      </c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ht="15.75" customHeight="1">
      <c r="A319" s="275"/>
      <c r="B319" s="282"/>
      <c r="C319" s="276"/>
      <c r="D319" s="275"/>
      <c r="E319" s="275"/>
      <c r="F319" s="275"/>
      <c r="G319" s="245" t="str">
        <f>IF($F319="","",VLOOKUP($F319,'Tong hop'!$B$10:$P$19999,2,0))</f>
        <v/>
      </c>
      <c r="H319" s="246" t="str">
        <f>IF($F319="","",VLOOKUP($F319,'Tong hop'!$B$10:$P$19999,3,0))</f>
        <v/>
      </c>
      <c r="I319" s="247"/>
      <c r="J319" s="248">
        <f>IF(F319="",0,VLOOKUP(F319,'Tong hop'!$O$10:$P$396,2,0))</f>
        <v>0</v>
      </c>
      <c r="K319" s="249">
        <f t="shared" si="1"/>
        <v>0</v>
      </c>
      <c r="L319" s="250" t="str">
        <f>IF($F319="","",VLOOKUP($F319,'Tong hop'!$B$10:$L$19999,10,0))</f>
        <v/>
      </c>
      <c r="M319" s="251" t="str">
        <f>IF($F319="","",VLOOKUP($F319,'Tong hop'!$B$10:$L$19999,11,0))</f>
        <v/>
      </c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ht="15.75" customHeight="1">
      <c r="A320" s="275"/>
      <c r="B320" s="282"/>
      <c r="C320" s="276"/>
      <c r="D320" s="275"/>
      <c r="E320" s="275"/>
      <c r="F320" s="275"/>
      <c r="G320" s="245" t="str">
        <f>IF($F320="","",VLOOKUP($F320,'Tong hop'!$B$10:$P$19999,2,0))</f>
        <v/>
      </c>
      <c r="H320" s="246" t="str">
        <f>IF($F320="","",VLOOKUP($F320,'Tong hop'!$B$10:$P$19999,3,0))</f>
        <v/>
      </c>
      <c r="I320" s="247"/>
      <c r="J320" s="248">
        <f>IF(F320="",0,VLOOKUP(F320,'Tong hop'!$O$10:$P$396,2,0))</f>
        <v>0</v>
      </c>
      <c r="K320" s="249">
        <f t="shared" si="1"/>
        <v>0</v>
      </c>
      <c r="L320" s="250" t="str">
        <f>IF($F320="","",VLOOKUP($F320,'Tong hop'!$B$10:$L$19999,10,0))</f>
        <v/>
      </c>
      <c r="M320" s="251" t="str">
        <f>IF($F320="","",VLOOKUP($F320,'Tong hop'!$B$10:$L$19999,11,0))</f>
        <v/>
      </c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ht="15.75" customHeight="1">
      <c r="A321" s="275"/>
      <c r="B321" s="282"/>
      <c r="C321" s="276"/>
      <c r="D321" s="275"/>
      <c r="E321" s="275"/>
      <c r="F321" s="275"/>
      <c r="G321" s="245" t="str">
        <f>IF($F321="","",VLOOKUP($F321,'Tong hop'!$B$10:$P$19999,2,0))</f>
        <v/>
      </c>
      <c r="H321" s="246" t="str">
        <f>IF($F321="","",VLOOKUP($F321,'Tong hop'!$B$10:$P$19999,3,0))</f>
        <v/>
      </c>
      <c r="I321" s="247"/>
      <c r="J321" s="248">
        <f>IF(F321="",0,VLOOKUP(F321,'Tong hop'!$O$10:$P$396,2,0))</f>
        <v>0</v>
      </c>
      <c r="K321" s="249">
        <f t="shared" si="1"/>
        <v>0</v>
      </c>
      <c r="L321" s="250" t="str">
        <f>IF($F321="","",VLOOKUP($F321,'Tong hop'!$B$10:$L$19999,10,0))</f>
        <v/>
      </c>
      <c r="M321" s="251" t="str">
        <f>IF($F321="","",VLOOKUP($F321,'Tong hop'!$B$10:$L$19999,11,0))</f>
        <v/>
      </c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ht="15.75" customHeight="1">
      <c r="A322" s="275"/>
      <c r="B322" s="282"/>
      <c r="C322" s="276"/>
      <c r="D322" s="275"/>
      <c r="E322" s="275"/>
      <c r="F322" s="275"/>
      <c r="G322" s="245" t="str">
        <f>IF($F322="","",VLOOKUP($F322,'Tong hop'!$B$10:$P$19999,2,0))</f>
        <v/>
      </c>
      <c r="H322" s="246" t="str">
        <f>IF($F322="","",VLOOKUP($F322,'Tong hop'!$B$10:$P$19999,3,0))</f>
        <v/>
      </c>
      <c r="I322" s="247"/>
      <c r="J322" s="248">
        <f>IF(F322="",0,VLOOKUP(F322,'Tong hop'!$O$10:$P$396,2,0))</f>
        <v>0</v>
      </c>
      <c r="K322" s="249">
        <f t="shared" si="1"/>
        <v>0</v>
      </c>
      <c r="L322" s="250" t="str">
        <f>IF($F322="","",VLOOKUP($F322,'Tong hop'!$B$10:$L$19999,10,0))</f>
        <v/>
      </c>
      <c r="M322" s="251" t="str">
        <f>IF($F322="","",VLOOKUP($F322,'Tong hop'!$B$10:$L$19999,11,0))</f>
        <v/>
      </c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ht="15.75" customHeight="1">
      <c r="A323" s="275"/>
      <c r="B323" s="282"/>
      <c r="C323" s="276"/>
      <c r="D323" s="275"/>
      <c r="E323" s="275"/>
      <c r="F323" s="275"/>
      <c r="G323" s="245" t="str">
        <f>IF($F323="","",VLOOKUP($F323,'Tong hop'!$B$10:$P$19999,2,0))</f>
        <v/>
      </c>
      <c r="H323" s="246" t="str">
        <f>IF($F323="","",VLOOKUP($F323,'Tong hop'!$B$10:$P$19999,3,0))</f>
        <v/>
      </c>
      <c r="I323" s="247"/>
      <c r="J323" s="248">
        <f>IF(F323="",0,VLOOKUP(F323,'Tong hop'!$O$10:$P$396,2,0))</f>
        <v>0</v>
      </c>
      <c r="K323" s="249">
        <f t="shared" si="1"/>
        <v>0</v>
      </c>
      <c r="L323" s="250" t="str">
        <f>IF($F323="","",VLOOKUP($F323,'Tong hop'!$B$10:$L$19999,10,0))</f>
        <v/>
      </c>
      <c r="M323" s="251" t="str">
        <f>IF($F323="","",VLOOKUP($F323,'Tong hop'!$B$10:$L$19999,11,0))</f>
        <v/>
      </c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ht="15.75" customHeight="1">
      <c r="A324" s="275"/>
      <c r="B324" s="282"/>
      <c r="C324" s="276"/>
      <c r="D324" s="275"/>
      <c r="E324" s="275"/>
      <c r="F324" s="275"/>
      <c r="G324" s="245" t="str">
        <f>IF($F324="","",VLOOKUP($F324,'Tong hop'!$B$10:$P$19999,2,0))</f>
        <v/>
      </c>
      <c r="H324" s="246" t="str">
        <f>IF($F324="","",VLOOKUP($F324,'Tong hop'!$B$10:$P$19999,3,0))</f>
        <v/>
      </c>
      <c r="I324" s="247"/>
      <c r="J324" s="248">
        <f>IF(F324="",0,VLOOKUP(F324,'Tong hop'!$O$10:$P$396,2,0))</f>
        <v>0</v>
      </c>
      <c r="K324" s="249">
        <f t="shared" si="1"/>
        <v>0</v>
      </c>
      <c r="L324" s="250" t="str">
        <f>IF($F324="","",VLOOKUP($F324,'Tong hop'!$B$10:$L$19999,10,0))</f>
        <v/>
      </c>
      <c r="M324" s="251" t="str">
        <f>IF($F324="","",VLOOKUP($F324,'Tong hop'!$B$10:$L$19999,11,0))</f>
        <v/>
      </c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ht="15.75" customHeight="1">
      <c r="A325" s="275"/>
      <c r="B325" s="282"/>
      <c r="C325" s="276"/>
      <c r="D325" s="275"/>
      <c r="E325" s="275"/>
      <c r="F325" s="275"/>
      <c r="G325" s="245" t="str">
        <f>IF($F325="","",VLOOKUP($F325,'Tong hop'!$B$10:$P$19999,2,0))</f>
        <v/>
      </c>
      <c r="H325" s="246" t="str">
        <f>IF($F325="","",VLOOKUP($F325,'Tong hop'!$B$10:$P$19999,3,0))</f>
        <v/>
      </c>
      <c r="I325" s="247"/>
      <c r="J325" s="248">
        <f>IF(F325="",0,VLOOKUP(F325,'Tong hop'!$O$10:$P$396,2,0))</f>
        <v>0</v>
      </c>
      <c r="K325" s="249">
        <f t="shared" si="1"/>
        <v>0</v>
      </c>
      <c r="L325" s="250" t="str">
        <f>IF($F325="","",VLOOKUP($F325,'Tong hop'!$B$10:$L$19999,10,0))</f>
        <v/>
      </c>
      <c r="M325" s="251" t="str">
        <f>IF($F325="","",VLOOKUP($F325,'Tong hop'!$B$10:$L$19999,11,0))</f>
        <v/>
      </c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ht="15.75" customHeight="1">
      <c r="A326" s="275"/>
      <c r="B326" s="282"/>
      <c r="C326" s="276"/>
      <c r="D326" s="275"/>
      <c r="E326" s="275"/>
      <c r="F326" s="275"/>
      <c r="G326" s="245" t="str">
        <f>IF($F326="","",VLOOKUP($F326,'Tong hop'!$B$10:$P$19999,2,0))</f>
        <v/>
      </c>
      <c r="H326" s="246" t="str">
        <f>IF($F326="","",VLOOKUP($F326,'Tong hop'!$B$10:$P$19999,3,0))</f>
        <v/>
      </c>
      <c r="I326" s="247"/>
      <c r="J326" s="248">
        <f>IF(F326="",0,VLOOKUP(F326,'Tong hop'!$O$10:$P$396,2,0))</f>
        <v>0</v>
      </c>
      <c r="K326" s="249">
        <f t="shared" si="1"/>
        <v>0</v>
      </c>
      <c r="L326" s="250" t="str">
        <f>IF($F326="","",VLOOKUP($F326,'Tong hop'!$B$10:$L$19999,10,0))</f>
        <v/>
      </c>
      <c r="M326" s="251" t="str">
        <f>IF($F326="","",VLOOKUP($F326,'Tong hop'!$B$10:$L$19999,11,0))</f>
        <v/>
      </c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ht="15.75" customHeight="1">
      <c r="A327" s="275"/>
      <c r="B327" s="282"/>
      <c r="C327" s="276"/>
      <c r="D327" s="275"/>
      <c r="E327" s="275"/>
      <c r="F327" s="275"/>
      <c r="G327" s="245" t="str">
        <f>IF($F327="","",VLOOKUP($F327,'Tong hop'!$B$10:$P$19999,2,0))</f>
        <v/>
      </c>
      <c r="H327" s="246" t="str">
        <f>IF($F327="","",VLOOKUP($F327,'Tong hop'!$B$10:$P$19999,3,0))</f>
        <v/>
      </c>
      <c r="I327" s="247"/>
      <c r="J327" s="248">
        <f>IF(F327="",0,VLOOKUP(F327,'Tong hop'!$O$10:$P$396,2,0))</f>
        <v>0</v>
      </c>
      <c r="K327" s="249">
        <f t="shared" si="1"/>
        <v>0</v>
      </c>
      <c r="L327" s="250" t="str">
        <f>IF($F327="","",VLOOKUP($F327,'Tong hop'!$B$10:$L$19999,10,0))</f>
        <v/>
      </c>
      <c r="M327" s="251" t="str">
        <f>IF($F327="","",VLOOKUP($F327,'Tong hop'!$B$10:$L$19999,11,0))</f>
        <v/>
      </c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ht="15.75" customHeight="1">
      <c r="A328" s="275"/>
      <c r="B328" s="282"/>
      <c r="C328" s="276"/>
      <c r="D328" s="275"/>
      <c r="E328" s="275"/>
      <c r="F328" s="275"/>
      <c r="G328" s="245" t="str">
        <f>IF($F328="","",VLOOKUP($F328,'Tong hop'!$B$10:$P$19999,2,0))</f>
        <v/>
      </c>
      <c r="H328" s="246" t="str">
        <f>IF($F328="","",VLOOKUP($F328,'Tong hop'!$B$10:$P$19999,3,0))</f>
        <v/>
      </c>
      <c r="I328" s="247"/>
      <c r="J328" s="248">
        <f>IF(F328="",0,VLOOKUP(F328,'Tong hop'!$O$10:$P$396,2,0))</f>
        <v>0</v>
      </c>
      <c r="K328" s="249">
        <f t="shared" si="1"/>
        <v>0</v>
      </c>
      <c r="L328" s="250" t="str">
        <f>IF($F328="","",VLOOKUP($F328,'Tong hop'!$B$10:$L$19999,10,0))</f>
        <v/>
      </c>
      <c r="M328" s="251" t="str">
        <f>IF($F328="","",VLOOKUP($F328,'Tong hop'!$B$10:$L$19999,11,0))</f>
        <v/>
      </c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ht="15.75" customHeight="1">
      <c r="A329" s="275"/>
      <c r="B329" s="282"/>
      <c r="C329" s="276"/>
      <c r="D329" s="275"/>
      <c r="E329" s="275"/>
      <c r="F329" s="275"/>
      <c r="G329" s="245" t="str">
        <f>IF($F329="","",VLOOKUP($F329,'Tong hop'!$B$10:$P$19999,2,0))</f>
        <v/>
      </c>
      <c r="H329" s="246" t="str">
        <f>IF($F329="","",VLOOKUP($F329,'Tong hop'!$B$10:$P$19999,3,0))</f>
        <v/>
      </c>
      <c r="I329" s="247"/>
      <c r="J329" s="248">
        <f>IF(F329="",0,VLOOKUP(F329,'Tong hop'!$O$10:$P$396,2,0))</f>
        <v>0</v>
      </c>
      <c r="K329" s="249">
        <f t="shared" si="1"/>
        <v>0</v>
      </c>
      <c r="L329" s="250" t="str">
        <f>IF($F329="","",VLOOKUP($F329,'Tong hop'!$B$10:$L$19999,10,0))</f>
        <v/>
      </c>
      <c r="M329" s="251" t="str">
        <f>IF($F329="","",VLOOKUP($F329,'Tong hop'!$B$10:$L$19999,11,0))</f>
        <v/>
      </c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ht="15.75" customHeight="1">
      <c r="A330" s="275"/>
      <c r="B330" s="282"/>
      <c r="C330" s="276"/>
      <c r="D330" s="275"/>
      <c r="E330" s="275"/>
      <c r="F330" s="275"/>
      <c r="G330" s="245" t="str">
        <f>IF($F330="","",VLOOKUP($F330,'Tong hop'!$B$10:$P$19999,2,0))</f>
        <v/>
      </c>
      <c r="H330" s="246" t="str">
        <f>IF($F330="","",VLOOKUP($F330,'Tong hop'!$B$10:$P$19999,3,0))</f>
        <v/>
      </c>
      <c r="I330" s="247"/>
      <c r="J330" s="248">
        <f>IF(F330="",0,VLOOKUP(F330,'Tong hop'!$O$10:$P$396,2,0))</f>
        <v>0</v>
      </c>
      <c r="K330" s="249">
        <f t="shared" si="1"/>
        <v>0</v>
      </c>
      <c r="L330" s="250" t="str">
        <f>IF($F330="","",VLOOKUP($F330,'Tong hop'!$B$10:$L$19999,10,0))</f>
        <v/>
      </c>
      <c r="M330" s="251" t="str">
        <f>IF($F330="","",VLOOKUP($F330,'Tong hop'!$B$10:$L$19999,11,0))</f>
        <v/>
      </c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ht="15.75" customHeight="1">
      <c r="A331" s="275"/>
      <c r="B331" s="282"/>
      <c r="C331" s="276"/>
      <c r="D331" s="275"/>
      <c r="E331" s="275"/>
      <c r="F331" s="275"/>
      <c r="G331" s="245" t="str">
        <f>IF($F331="","",VLOOKUP($F331,'Tong hop'!$B$10:$P$19999,2,0))</f>
        <v/>
      </c>
      <c r="H331" s="246" t="str">
        <f>IF($F331="","",VLOOKUP($F331,'Tong hop'!$B$10:$P$19999,3,0))</f>
        <v/>
      </c>
      <c r="I331" s="247"/>
      <c r="J331" s="248">
        <f>IF(F331="",0,VLOOKUP(F331,'Tong hop'!$O$10:$P$396,2,0))</f>
        <v>0</v>
      </c>
      <c r="K331" s="249">
        <f t="shared" si="1"/>
        <v>0</v>
      </c>
      <c r="L331" s="250" t="str">
        <f>IF($F331="","",VLOOKUP($F331,'Tong hop'!$B$10:$L$19999,10,0))</f>
        <v/>
      </c>
      <c r="M331" s="251" t="str">
        <f>IF($F331="","",VLOOKUP($F331,'Tong hop'!$B$10:$L$19999,11,0))</f>
        <v/>
      </c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ht="15.75" customHeight="1">
      <c r="A332" s="275"/>
      <c r="B332" s="282"/>
      <c r="C332" s="276"/>
      <c r="D332" s="275"/>
      <c r="E332" s="275"/>
      <c r="F332" s="275"/>
      <c r="G332" s="245" t="str">
        <f>IF($F332="","",VLOOKUP($F332,'Tong hop'!$B$10:$P$19999,2,0))</f>
        <v/>
      </c>
      <c r="H332" s="246" t="str">
        <f>IF($F332="","",VLOOKUP($F332,'Tong hop'!$B$10:$P$19999,3,0))</f>
        <v/>
      </c>
      <c r="I332" s="247"/>
      <c r="J332" s="248">
        <f>IF(F332="",0,VLOOKUP(F332,'Tong hop'!$O$10:$P$396,2,0))</f>
        <v>0</v>
      </c>
      <c r="K332" s="249">
        <f t="shared" si="1"/>
        <v>0</v>
      </c>
      <c r="L332" s="250" t="str">
        <f>IF($F332="","",VLOOKUP($F332,'Tong hop'!$B$10:$L$19999,10,0))</f>
        <v/>
      </c>
      <c r="M332" s="251" t="str">
        <f>IF($F332="","",VLOOKUP($F332,'Tong hop'!$B$10:$L$19999,11,0))</f>
        <v/>
      </c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ht="15.75" customHeight="1">
      <c r="A333" s="275"/>
      <c r="B333" s="282"/>
      <c r="C333" s="276"/>
      <c r="D333" s="275"/>
      <c r="E333" s="275"/>
      <c r="F333" s="275"/>
      <c r="G333" s="245" t="str">
        <f>IF($F333="","",VLOOKUP($F333,'Tong hop'!$B$10:$P$19999,2,0))</f>
        <v/>
      </c>
      <c r="H333" s="246" t="str">
        <f>IF($F333="","",VLOOKUP($F333,'Tong hop'!$B$10:$P$19999,3,0))</f>
        <v/>
      </c>
      <c r="I333" s="247"/>
      <c r="J333" s="248">
        <f>IF(F333="",0,VLOOKUP(F333,'Tong hop'!$O$10:$P$396,2,0))</f>
        <v>0</v>
      </c>
      <c r="K333" s="249">
        <f t="shared" si="1"/>
        <v>0</v>
      </c>
      <c r="L333" s="250" t="str">
        <f>IF($F333="","",VLOOKUP($F333,'Tong hop'!$B$10:$L$19999,10,0))</f>
        <v/>
      </c>
      <c r="M333" s="251" t="str">
        <f>IF($F333="","",VLOOKUP($F333,'Tong hop'!$B$10:$L$19999,11,0))</f>
        <v/>
      </c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ht="15.75" customHeight="1">
      <c r="A334" s="275"/>
      <c r="B334" s="282"/>
      <c r="C334" s="276"/>
      <c r="D334" s="275"/>
      <c r="E334" s="275"/>
      <c r="F334" s="275"/>
      <c r="G334" s="245" t="str">
        <f>IF($F334="","",VLOOKUP($F334,'Tong hop'!$B$10:$P$19999,2,0))</f>
        <v/>
      </c>
      <c r="H334" s="246" t="str">
        <f>IF($F334="","",VLOOKUP($F334,'Tong hop'!$B$10:$P$19999,3,0))</f>
        <v/>
      </c>
      <c r="I334" s="247"/>
      <c r="J334" s="248">
        <f>IF(F334="",0,VLOOKUP(F334,'Tong hop'!$O$10:$P$396,2,0))</f>
        <v>0</v>
      </c>
      <c r="K334" s="249">
        <f t="shared" si="1"/>
        <v>0</v>
      </c>
      <c r="L334" s="250" t="str">
        <f>IF($F334="","",VLOOKUP($F334,'Tong hop'!$B$10:$L$19999,10,0))</f>
        <v/>
      </c>
      <c r="M334" s="251" t="str">
        <f>IF($F334="","",VLOOKUP($F334,'Tong hop'!$B$10:$L$19999,11,0))</f>
        <v/>
      </c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ht="15.75" customHeight="1">
      <c r="A335" s="275"/>
      <c r="B335" s="282"/>
      <c r="C335" s="276"/>
      <c r="D335" s="275"/>
      <c r="E335" s="275"/>
      <c r="F335" s="275"/>
      <c r="G335" s="245" t="str">
        <f>IF($F335="","",VLOOKUP($F335,'Tong hop'!$B$10:$P$19999,2,0))</f>
        <v/>
      </c>
      <c r="H335" s="246" t="str">
        <f>IF($F335="","",VLOOKUP($F335,'Tong hop'!$B$10:$P$19999,3,0))</f>
        <v/>
      </c>
      <c r="I335" s="247"/>
      <c r="J335" s="248">
        <f>IF(F335="",0,VLOOKUP(F335,'Tong hop'!$O$10:$P$396,2,0))</f>
        <v>0</v>
      </c>
      <c r="K335" s="249">
        <f t="shared" si="1"/>
        <v>0</v>
      </c>
      <c r="L335" s="250" t="str">
        <f>IF($F335="","",VLOOKUP($F335,'Tong hop'!$B$10:$L$19999,10,0))</f>
        <v/>
      </c>
      <c r="M335" s="251" t="str">
        <f>IF($F335="","",VLOOKUP($F335,'Tong hop'!$B$10:$L$19999,11,0))</f>
        <v/>
      </c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ht="15.75" customHeight="1">
      <c r="A336" s="275"/>
      <c r="B336" s="282"/>
      <c r="C336" s="276"/>
      <c r="D336" s="275"/>
      <c r="E336" s="275"/>
      <c r="F336" s="275"/>
      <c r="G336" s="245" t="str">
        <f>IF($F336="","",VLOOKUP($F336,'Tong hop'!$B$10:$P$19999,2,0))</f>
        <v/>
      </c>
      <c r="H336" s="246" t="str">
        <f>IF($F336="","",VLOOKUP($F336,'Tong hop'!$B$10:$P$19999,3,0))</f>
        <v/>
      </c>
      <c r="I336" s="247"/>
      <c r="J336" s="248">
        <f>IF(F336="",0,VLOOKUP(F336,'Tong hop'!$O$10:$P$396,2,0))</f>
        <v>0</v>
      </c>
      <c r="K336" s="249">
        <f t="shared" si="1"/>
        <v>0</v>
      </c>
      <c r="L336" s="250" t="str">
        <f>IF($F336="","",VLOOKUP($F336,'Tong hop'!$B$10:$L$19999,10,0))</f>
        <v/>
      </c>
      <c r="M336" s="251" t="str">
        <f>IF($F336="","",VLOOKUP($F336,'Tong hop'!$B$10:$L$19999,11,0))</f>
        <v/>
      </c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ht="15.75" customHeight="1">
      <c r="A337" s="275"/>
      <c r="B337" s="282"/>
      <c r="C337" s="276"/>
      <c r="D337" s="275"/>
      <c r="E337" s="275"/>
      <c r="F337" s="275"/>
      <c r="G337" s="245" t="str">
        <f>IF($F337="","",VLOOKUP($F337,'Tong hop'!$B$10:$P$19999,2,0))</f>
        <v/>
      </c>
      <c r="H337" s="246" t="str">
        <f>IF($F337="","",VLOOKUP($F337,'Tong hop'!$B$10:$P$19999,3,0))</f>
        <v/>
      </c>
      <c r="I337" s="247"/>
      <c r="J337" s="248">
        <f>IF(F337="",0,VLOOKUP(F337,'Tong hop'!$O$10:$P$396,2,0))</f>
        <v>0</v>
      </c>
      <c r="K337" s="249">
        <f t="shared" si="1"/>
        <v>0</v>
      </c>
      <c r="L337" s="250" t="str">
        <f>IF($F337="","",VLOOKUP($F337,'Tong hop'!$B$10:$L$19999,10,0))</f>
        <v/>
      </c>
      <c r="M337" s="251" t="str">
        <f>IF($F337="","",VLOOKUP($F337,'Tong hop'!$B$10:$L$19999,11,0))</f>
        <v/>
      </c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ht="15.75" customHeight="1">
      <c r="A338" s="275"/>
      <c r="B338" s="282"/>
      <c r="C338" s="276"/>
      <c r="D338" s="275"/>
      <c r="E338" s="275"/>
      <c r="F338" s="275"/>
      <c r="G338" s="245" t="str">
        <f>IF($F338="","",VLOOKUP($F338,'Tong hop'!$B$10:$P$19999,2,0))</f>
        <v/>
      </c>
      <c r="H338" s="246" t="str">
        <f>IF($F338="","",VLOOKUP($F338,'Tong hop'!$B$10:$P$19999,3,0))</f>
        <v/>
      </c>
      <c r="I338" s="247"/>
      <c r="J338" s="248">
        <f>IF(F338="",0,VLOOKUP(F338,'Tong hop'!$O$10:$P$396,2,0))</f>
        <v>0</v>
      </c>
      <c r="K338" s="249">
        <f t="shared" si="1"/>
        <v>0</v>
      </c>
      <c r="L338" s="250" t="str">
        <f>IF($F338="","",VLOOKUP($F338,'Tong hop'!$B$10:$L$19999,10,0))</f>
        <v/>
      </c>
      <c r="M338" s="251" t="str">
        <f>IF($F338="","",VLOOKUP($F338,'Tong hop'!$B$10:$L$19999,11,0))</f>
        <v/>
      </c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ht="15.75" customHeight="1">
      <c r="A339" s="275"/>
      <c r="B339" s="282"/>
      <c r="C339" s="276"/>
      <c r="D339" s="275"/>
      <c r="E339" s="275"/>
      <c r="F339" s="275"/>
      <c r="G339" s="245" t="str">
        <f>IF($F339="","",VLOOKUP($F339,'Tong hop'!$B$10:$P$19999,2,0))</f>
        <v/>
      </c>
      <c r="H339" s="246" t="str">
        <f>IF($F339="","",VLOOKUP($F339,'Tong hop'!$B$10:$P$19999,3,0))</f>
        <v/>
      </c>
      <c r="I339" s="247"/>
      <c r="J339" s="248">
        <f>IF(F339="",0,VLOOKUP(F339,'Tong hop'!$O$10:$P$396,2,0))</f>
        <v>0</v>
      </c>
      <c r="K339" s="249">
        <f t="shared" si="1"/>
        <v>0</v>
      </c>
      <c r="L339" s="250" t="str">
        <f>IF($F339="","",VLOOKUP($F339,'Tong hop'!$B$10:$L$19999,10,0))</f>
        <v/>
      </c>
      <c r="M339" s="251" t="str">
        <f>IF($F339="","",VLOOKUP($F339,'Tong hop'!$B$10:$L$19999,11,0))</f>
        <v/>
      </c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ht="15.75" customHeight="1">
      <c r="A340" s="275"/>
      <c r="B340" s="282"/>
      <c r="C340" s="276"/>
      <c r="D340" s="275"/>
      <c r="E340" s="275"/>
      <c r="F340" s="275"/>
      <c r="G340" s="245" t="str">
        <f>IF($F340="","",VLOOKUP($F340,'Tong hop'!$B$10:$P$19999,2,0))</f>
        <v/>
      </c>
      <c r="H340" s="246" t="str">
        <f>IF($F340="","",VLOOKUP($F340,'Tong hop'!$B$10:$P$19999,3,0))</f>
        <v/>
      </c>
      <c r="I340" s="247"/>
      <c r="J340" s="248">
        <f>IF(F340="",0,VLOOKUP(F340,'Tong hop'!$O$10:$P$396,2,0))</f>
        <v>0</v>
      </c>
      <c r="K340" s="249">
        <f t="shared" si="1"/>
        <v>0</v>
      </c>
      <c r="L340" s="250" t="str">
        <f>IF($F340="","",VLOOKUP($F340,'Tong hop'!$B$10:$L$19999,10,0))</f>
        <v/>
      </c>
      <c r="M340" s="251" t="str">
        <f>IF($F340="","",VLOOKUP($F340,'Tong hop'!$B$10:$L$19999,11,0))</f>
        <v/>
      </c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ht="15.75" customHeight="1">
      <c r="A341" s="275"/>
      <c r="B341" s="282"/>
      <c r="C341" s="276"/>
      <c r="D341" s="275"/>
      <c r="E341" s="275"/>
      <c r="F341" s="275"/>
      <c r="G341" s="245" t="str">
        <f>IF($F341="","",VLOOKUP($F341,'Tong hop'!$B$10:$P$19999,2,0))</f>
        <v/>
      </c>
      <c r="H341" s="246" t="str">
        <f>IF($F341="","",VLOOKUP($F341,'Tong hop'!$B$10:$P$19999,3,0))</f>
        <v/>
      </c>
      <c r="I341" s="247"/>
      <c r="J341" s="248">
        <f>IF(F341="",0,VLOOKUP(F341,'Tong hop'!$O$10:$P$396,2,0))</f>
        <v>0</v>
      </c>
      <c r="K341" s="249">
        <f t="shared" si="1"/>
        <v>0</v>
      </c>
      <c r="L341" s="250" t="str">
        <f>IF($F341="","",VLOOKUP($F341,'Tong hop'!$B$10:$L$19999,10,0))</f>
        <v/>
      </c>
      <c r="M341" s="251" t="str">
        <f>IF($F341="","",VLOOKUP($F341,'Tong hop'!$B$10:$L$19999,11,0))</f>
        <v/>
      </c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ht="15.75" customHeight="1">
      <c r="A342" s="275"/>
      <c r="B342" s="282"/>
      <c r="C342" s="276"/>
      <c r="D342" s="275"/>
      <c r="E342" s="275"/>
      <c r="F342" s="275"/>
      <c r="G342" s="245" t="str">
        <f>IF($F342="","",VLOOKUP($F342,'Tong hop'!$B$10:$P$19999,2,0))</f>
        <v/>
      </c>
      <c r="H342" s="246" t="str">
        <f>IF($F342="","",VLOOKUP($F342,'Tong hop'!$B$10:$P$19999,3,0))</f>
        <v/>
      </c>
      <c r="I342" s="247"/>
      <c r="J342" s="248">
        <f>IF(F342="",0,VLOOKUP(F342,'Tong hop'!$O$10:$P$396,2,0))</f>
        <v>0</v>
      </c>
      <c r="K342" s="249">
        <f t="shared" si="1"/>
        <v>0</v>
      </c>
      <c r="L342" s="250" t="str">
        <f>IF($F342="","",VLOOKUP($F342,'Tong hop'!$B$10:$L$19999,10,0))</f>
        <v/>
      </c>
      <c r="M342" s="251" t="str">
        <f>IF($F342="","",VLOOKUP($F342,'Tong hop'!$B$10:$L$19999,11,0))</f>
        <v/>
      </c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ht="15.75" customHeight="1">
      <c r="A343" s="275"/>
      <c r="B343" s="282"/>
      <c r="C343" s="276"/>
      <c r="D343" s="275"/>
      <c r="E343" s="275"/>
      <c r="F343" s="275"/>
      <c r="G343" s="245" t="str">
        <f>IF($F343="","",VLOOKUP($F343,'Tong hop'!$B$10:$P$19999,2,0))</f>
        <v/>
      </c>
      <c r="H343" s="246" t="str">
        <f>IF($F343="","",VLOOKUP($F343,'Tong hop'!$B$10:$P$19999,3,0))</f>
        <v/>
      </c>
      <c r="I343" s="247"/>
      <c r="J343" s="248">
        <f>IF(F343="",0,VLOOKUP(F343,'Tong hop'!$O$10:$P$396,2,0))</f>
        <v>0</v>
      </c>
      <c r="K343" s="249">
        <f t="shared" si="1"/>
        <v>0</v>
      </c>
      <c r="L343" s="250" t="str">
        <f>IF($F343="","",VLOOKUP($F343,'Tong hop'!$B$10:$L$19999,10,0))</f>
        <v/>
      </c>
      <c r="M343" s="251" t="str">
        <f>IF($F343="","",VLOOKUP($F343,'Tong hop'!$B$10:$L$19999,11,0))</f>
        <v/>
      </c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ht="15.75" customHeight="1">
      <c r="A344" s="275"/>
      <c r="B344" s="282"/>
      <c r="C344" s="276"/>
      <c r="D344" s="275"/>
      <c r="E344" s="275"/>
      <c r="F344" s="275"/>
      <c r="G344" s="245" t="str">
        <f>IF($F344="","",VLOOKUP($F344,'Tong hop'!$B$10:$P$19999,2,0))</f>
        <v/>
      </c>
      <c r="H344" s="246" t="str">
        <f>IF($F344="","",VLOOKUP($F344,'Tong hop'!$B$10:$P$19999,3,0))</f>
        <v/>
      </c>
      <c r="I344" s="247"/>
      <c r="J344" s="248">
        <f>IF(F344="",0,VLOOKUP(F344,'Tong hop'!$O$10:$P$396,2,0))</f>
        <v>0</v>
      </c>
      <c r="K344" s="249">
        <f t="shared" si="1"/>
        <v>0</v>
      </c>
      <c r="L344" s="250" t="str">
        <f>IF($F344="","",VLOOKUP($F344,'Tong hop'!$B$10:$L$19999,10,0))</f>
        <v/>
      </c>
      <c r="M344" s="251" t="str">
        <f>IF($F344="","",VLOOKUP($F344,'Tong hop'!$B$10:$L$19999,11,0))</f>
        <v/>
      </c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ht="15.75" customHeight="1">
      <c r="A345" s="275"/>
      <c r="B345" s="282"/>
      <c r="C345" s="276"/>
      <c r="D345" s="275"/>
      <c r="E345" s="275"/>
      <c r="F345" s="275"/>
      <c r="G345" s="245" t="str">
        <f>IF($F345="","",VLOOKUP($F345,'Tong hop'!$B$10:$P$19999,2,0))</f>
        <v/>
      </c>
      <c r="H345" s="246" t="str">
        <f>IF($F345="","",VLOOKUP($F345,'Tong hop'!$B$10:$P$19999,3,0))</f>
        <v/>
      </c>
      <c r="I345" s="247"/>
      <c r="J345" s="248">
        <f>IF(F345="",0,VLOOKUP(F345,'Tong hop'!$O$10:$P$396,2,0))</f>
        <v>0</v>
      </c>
      <c r="K345" s="249">
        <f t="shared" si="1"/>
        <v>0</v>
      </c>
      <c r="L345" s="250" t="str">
        <f>IF($F345="","",VLOOKUP($F345,'Tong hop'!$B$10:$L$19999,10,0))</f>
        <v/>
      </c>
      <c r="M345" s="251" t="str">
        <f>IF($F345="","",VLOOKUP($F345,'Tong hop'!$B$10:$L$19999,11,0))</f>
        <v/>
      </c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ht="15.75" customHeight="1">
      <c r="A346" s="275"/>
      <c r="B346" s="282"/>
      <c r="C346" s="276"/>
      <c r="D346" s="275"/>
      <c r="E346" s="275"/>
      <c r="F346" s="275"/>
      <c r="G346" s="245" t="str">
        <f>IF($F346="","",VLOOKUP($F346,'Tong hop'!$B$10:$P$19999,2,0))</f>
        <v/>
      </c>
      <c r="H346" s="246" t="str">
        <f>IF($F346="","",VLOOKUP($F346,'Tong hop'!$B$10:$P$19999,3,0))</f>
        <v/>
      </c>
      <c r="I346" s="247"/>
      <c r="J346" s="248">
        <f>IF(F346="",0,VLOOKUP(F346,'Tong hop'!$O$10:$P$396,2,0))</f>
        <v>0</v>
      </c>
      <c r="K346" s="249">
        <f t="shared" si="1"/>
        <v>0</v>
      </c>
      <c r="L346" s="250" t="str">
        <f>IF($F346="","",VLOOKUP($F346,'Tong hop'!$B$10:$L$19999,10,0))</f>
        <v/>
      </c>
      <c r="M346" s="251" t="str">
        <f>IF($F346="","",VLOOKUP($F346,'Tong hop'!$B$10:$L$19999,11,0))</f>
        <v/>
      </c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ht="15.75" customHeight="1">
      <c r="A347" s="275"/>
      <c r="B347" s="282"/>
      <c r="C347" s="276"/>
      <c r="D347" s="275"/>
      <c r="E347" s="275"/>
      <c r="F347" s="275"/>
      <c r="G347" s="245" t="str">
        <f>IF($F347="","",VLOOKUP($F347,'Tong hop'!$B$10:$P$19999,2,0))</f>
        <v/>
      </c>
      <c r="H347" s="246" t="str">
        <f>IF($F347="","",VLOOKUP($F347,'Tong hop'!$B$10:$P$19999,3,0))</f>
        <v/>
      </c>
      <c r="I347" s="247"/>
      <c r="J347" s="248">
        <f>IF(F347="",0,VLOOKUP(F347,'Tong hop'!$O$10:$P$396,2,0))</f>
        <v>0</v>
      </c>
      <c r="K347" s="249">
        <f t="shared" si="1"/>
        <v>0</v>
      </c>
      <c r="L347" s="250" t="str">
        <f>IF($F347="","",VLOOKUP($F347,'Tong hop'!$B$10:$L$19999,10,0))</f>
        <v/>
      </c>
      <c r="M347" s="251" t="str">
        <f>IF($F347="","",VLOOKUP($F347,'Tong hop'!$B$10:$L$19999,11,0))</f>
        <v/>
      </c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ht="15.75" customHeight="1">
      <c r="A348" s="275"/>
      <c r="B348" s="282"/>
      <c r="C348" s="276"/>
      <c r="D348" s="275"/>
      <c r="E348" s="275"/>
      <c r="F348" s="275"/>
      <c r="G348" s="245" t="str">
        <f>IF($F348="","",VLOOKUP($F348,'Tong hop'!$B$10:$P$19999,2,0))</f>
        <v/>
      </c>
      <c r="H348" s="246" t="str">
        <f>IF($F348="","",VLOOKUP($F348,'Tong hop'!$B$10:$P$19999,3,0))</f>
        <v/>
      </c>
      <c r="I348" s="247"/>
      <c r="J348" s="248">
        <f>IF(F348="",0,VLOOKUP(F348,'Tong hop'!$O$10:$P$396,2,0))</f>
        <v>0</v>
      </c>
      <c r="K348" s="249">
        <f t="shared" si="1"/>
        <v>0</v>
      </c>
      <c r="L348" s="250" t="str">
        <f>IF($F348="","",VLOOKUP($F348,'Tong hop'!$B$10:$L$19999,10,0))</f>
        <v/>
      </c>
      <c r="M348" s="251" t="str">
        <f>IF($F348="","",VLOOKUP($F348,'Tong hop'!$B$10:$L$19999,11,0))</f>
        <v/>
      </c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ht="15.75" customHeight="1">
      <c r="A349" s="275"/>
      <c r="B349" s="282"/>
      <c r="C349" s="276"/>
      <c r="D349" s="275"/>
      <c r="E349" s="275"/>
      <c r="F349" s="275"/>
      <c r="G349" s="245" t="str">
        <f>IF($F349="","",VLOOKUP($F349,'Tong hop'!$B$10:$P$19999,2,0))</f>
        <v/>
      </c>
      <c r="H349" s="246" t="str">
        <f>IF($F349="","",VLOOKUP($F349,'Tong hop'!$B$10:$P$19999,3,0))</f>
        <v/>
      </c>
      <c r="I349" s="247"/>
      <c r="J349" s="248">
        <f>IF(F349="",0,VLOOKUP(F349,'Tong hop'!$O$10:$P$396,2,0))</f>
        <v>0</v>
      </c>
      <c r="K349" s="249">
        <f t="shared" si="1"/>
        <v>0</v>
      </c>
      <c r="L349" s="250" t="str">
        <f>IF($F349="","",VLOOKUP($F349,'Tong hop'!$B$10:$L$19999,10,0))</f>
        <v/>
      </c>
      <c r="M349" s="251" t="str">
        <f>IF($F349="","",VLOOKUP($F349,'Tong hop'!$B$10:$L$19999,11,0))</f>
        <v/>
      </c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ht="15.75" customHeight="1">
      <c r="A350" s="275"/>
      <c r="B350" s="282"/>
      <c r="C350" s="276"/>
      <c r="D350" s="275"/>
      <c r="E350" s="275"/>
      <c r="F350" s="275"/>
      <c r="G350" s="245" t="str">
        <f>IF($F350="","",VLOOKUP($F350,'Tong hop'!$B$10:$P$19999,2,0))</f>
        <v/>
      </c>
      <c r="H350" s="246" t="str">
        <f>IF($F350="","",VLOOKUP($F350,'Tong hop'!$B$10:$P$19999,3,0))</f>
        <v/>
      </c>
      <c r="I350" s="247"/>
      <c r="J350" s="248">
        <f>IF(F350="",0,VLOOKUP(F350,'Tong hop'!$O$10:$P$396,2,0))</f>
        <v>0</v>
      </c>
      <c r="K350" s="249">
        <f t="shared" si="1"/>
        <v>0</v>
      </c>
      <c r="L350" s="250" t="str">
        <f>IF($F350="","",VLOOKUP($F350,'Tong hop'!$B$10:$L$19999,10,0))</f>
        <v/>
      </c>
      <c r="M350" s="251" t="str">
        <f>IF($F350="","",VLOOKUP($F350,'Tong hop'!$B$10:$L$19999,11,0))</f>
        <v/>
      </c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ht="15.75" customHeight="1">
      <c r="A351" s="275"/>
      <c r="B351" s="282"/>
      <c r="C351" s="276"/>
      <c r="D351" s="275"/>
      <c r="E351" s="275"/>
      <c r="F351" s="275"/>
      <c r="G351" s="245" t="str">
        <f>IF($F351="","",VLOOKUP($F351,'Tong hop'!$B$10:$P$19999,2,0))</f>
        <v/>
      </c>
      <c r="H351" s="246" t="str">
        <f>IF($F351="","",VLOOKUP($F351,'Tong hop'!$B$10:$P$19999,3,0))</f>
        <v/>
      </c>
      <c r="I351" s="247"/>
      <c r="J351" s="248">
        <f>IF(F351="",0,VLOOKUP(F351,'Tong hop'!$O$10:$P$396,2,0))</f>
        <v>0</v>
      </c>
      <c r="K351" s="249">
        <f t="shared" si="1"/>
        <v>0</v>
      </c>
      <c r="L351" s="250" t="str">
        <f>IF($F351="","",VLOOKUP($F351,'Tong hop'!$B$10:$L$19999,10,0))</f>
        <v/>
      </c>
      <c r="M351" s="251" t="str">
        <f>IF($F351="","",VLOOKUP($F351,'Tong hop'!$B$10:$L$19999,11,0))</f>
        <v/>
      </c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ht="15.75" customHeight="1">
      <c r="A352" s="275"/>
      <c r="B352" s="282"/>
      <c r="C352" s="276"/>
      <c r="D352" s="275"/>
      <c r="E352" s="275"/>
      <c r="F352" s="275"/>
      <c r="G352" s="245" t="str">
        <f>IF($F352="","",VLOOKUP($F352,'Tong hop'!$B$10:$P$19999,2,0))</f>
        <v/>
      </c>
      <c r="H352" s="246" t="str">
        <f>IF($F352="","",VLOOKUP($F352,'Tong hop'!$B$10:$P$19999,3,0))</f>
        <v/>
      </c>
      <c r="I352" s="247"/>
      <c r="J352" s="248">
        <f>IF(F352="",0,VLOOKUP(F352,'Tong hop'!$O$10:$P$396,2,0))</f>
        <v>0</v>
      </c>
      <c r="K352" s="249">
        <f t="shared" si="1"/>
        <v>0</v>
      </c>
      <c r="L352" s="250" t="str">
        <f>IF($F352="","",VLOOKUP($F352,'Tong hop'!$B$10:$L$19999,10,0))</f>
        <v/>
      </c>
      <c r="M352" s="251" t="str">
        <f>IF($F352="","",VLOOKUP($F352,'Tong hop'!$B$10:$L$19999,11,0))</f>
        <v/>
      </c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ht="15.75" customHeight="1">
      <c r="A353" s="275"/>
      <c r="B353" s="282"/>
      <c r="C353" s="276"/>
      <c r="D353" s="275"/>
      <c r="E353" s="275"/>
      <c r="F353" s="275"/>
      <c r="G353" s="245" t="str">
        <f>IF($F353="","",VLOOKUP($F353,'Tong hop'!$B$10:$P$19999,2,0))</f>
        <v/>
      </c>
      <c r="H353" s="246" t="str">
        <f>IF($F353="","",VLOOKUP($F353,'Tong hop'!$B$10:$P$19999,3,0))</f>
        <v/>
      </c>
      <c r="I353" s="247"/>
      <c r="J353" s="248">
        <f>IF(F353="",0,VLOOKUP(F353,'Tong hop'!$O$10:$P$396,2,0))</f>
        <v>0</v>
      </c>
      <c r="K353" s="249">
        <f t="shared" si="1"/>
        <v>0</v>
      </c>
      <c r="L353" s="250" t="str">
        <f>IF($F353="","",VLOOKUP($F353,'Tong hop'!$B$10:$L$19999,10,0))</f>
        <v/>
      </c>
      <c r="M353" s="251" t="str">
        <f>IF($F353="","",VLOOKUP($F353,'Tong hop'!$B$10:$L$19999,11,0))</f>
        <v/>
      </c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ht="15.75" customHeight="1">
      <c r="A354" s="275"/>
      <c r="B354" s="282"/>
      <c r="C354" s="276"/>
      <c r="D354" s="275"/>
      <c r="E354" s="275"/>
      <c r="F354" s="275"/>
      <c r="G354" s="245" t="str">
        <f>IF($F354="","",VLOOKUP($F354,'Tong hop'!$B$10:$P$19999,2,0))</f>
        <v/>
      </c>
      <c r="H354" s="246" t="str">
        <f>IF($F354="","",VLOOKUP($F354,'Tong hop'!$B$10:$P$19999,3,0))</f>
        <v/>
      </c>
      <c r="I354" s="247"/>
      <c r="J354" s="248">
        <f>IF(F354="",0,VLOOKUP(F354,'Tong hop'!$O$10:$P$396,2,0))</f>
        <v>0</v>
      </c>
      <c r="K354" s="249">
        <f t="shared" si="1"/>
        <v>0</v>
      </c>
      <c r="L354" s="250" t="str">
        <f>IF($F354="","",VLOOKUP($F354,'Tong hop'!$B$10:$L$19999,10,0))</f>
        <v/>
      </c>
      <c r="M354" s="251" t="str">
        <f>IF($F354="","",VLOOKUP($F354,'Tong hop'!$B$10:$L$19999,11,0))</f>
        <v/>
      </c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ht="15.75" customHeight="1">
      <c r="A355" s="275"/>
      <c r="B355" s="282"/>
      <c r="C355" s="276"/>
      <c r="D355" s="275"/>
      <c r="E355" s="275"/>
      <c r="F355" s="275"/>
      <c r="G355" s="245" t="str">
        <f>IF($F355="","",VLOOKUP($F355,'Tong hop'!$B$10:$P$19999,2,0))</f>
        <v/>
      </c>
      <c r="H355" s="246" t="str">
        <f>IF($F355="","",VLOOKUP($F355,'Tong hop'!$B$10:$P$19999,3,0))</f>
        <v/>
      </c>
      <c r="I355" s="247"/>
      <c r="J355" s="248">
        <f>IF(F355="",0,VLOOKUP(F355,'Tong hop'!$O$10:$P$396,2,0))</f>
        <v>0</v>
      </c>
      <c r="K355" s="249">
        <f t="shared" si="1"/>
        <v>0</v>
      </c>
      <c r="L355" s="250" t="str">
        <f>IF($F355="","",VLOOKUP($F355,'Tong hop'!$B$10:$L$19999,10,0))</f>
        <v/>
      </c>
      <c r="M355" s="251" t="str">
        <f>IF($F355="","",VLOOKUP($F355,'Tong hop'!$B$10:$L$19999,11,0))</f>
        <v/>
      </c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ht="15.75" customHeight="1">
      <c r="A356" s="275"/>
      <c r="B356" s="282"/>
      <c r="C356" s="276"/>
      <c r="D356" s="275"/>
      <c r="E356" s="275"/>
      <c r="F356" s="275"/>
      <c r="G356" s="245" t="str">
        <f>IF($F356="","",VLOOKUP($F356,'Tong hop'!$B$10:$P$19999,2,0))</f>
        <v/>
      </c>
      <c r="H356" s="246" t="str">
        <f>IF($F356="","",VLOOKUP($F356,'Tong hop'!$B$10:$P$19999,3,0))</f>
        <v/>
      </c>
      <c r="I356" s="247"/>
      <c r="J356" s="248">
        <f>IF(F356="",0,VLOOKUP(F356,'Tong hop'!$O$10:$P$396,2,0))</f>
        <v>0</v>
      </c>
      <c r="K356" s="249">
        <f t="shared" si="1"/>
        <v>0</v>
      </c>
      <c r="L356" s="250" t="str">
        <f>IF($F356="","",VLOOKUP($F356,'Tong hop'!$B$10:$L$19999,10,0))</f>
        <v/>
      </c>
      <c r="M356" s="251" t="str">
        <f>IF($F356="","",VLOOKUP($F356,'Tong hop'!$B$10:$L$19999,11,0))</f>
        <v/>
      </c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ht="15.75" customHeight="1">
      <c r="A357" s="275"/>
      <c r="B357" s="282"/>
      <c r="C357" s="276"/>
      <c r="D357" s="275"/>
      <c r="E357" s="275"/>
      <c r="F357" s="275"/>
      <c r="G357" s="245" t="str">
        <f>IF($F357="","",VLOOKUP($F357,'Tong hop'!$B$10:$P$19999,2,0))</f>
        <v/>
      </c>
      <c r="H357" s="246" t="str">
        <f>IF($F357="","",VLOOKUP($F357,'Tong hop'!$B$10:$P$19999,3,0))</f>
        <v/>
      </c>
      <c r="I357" s="247"/>
      <c r="J357" s="248">
        <f>IF(F357="",0,VLOOKUP(F357,'Tong hop'!$O$10:$P$396,2,0))</f>
        <v>0</v>
      </c>
      <c r="K357" s="249">
        <f t="shared" si="1"/>
        <v>0</v>
      </c>
      <c r="L357" s="250" t="str">
        <f>IF($F357="","",VLOOKUP($F357,'Tong hop'!$B$10:$L$19999,10,0))</f>
        <v/>
      </c>
      <c r="M357" s="251" t="str">
        <f>IF($F357="","",VLOOKUP($F357,'Tong hop'!$B$10:$L$19999,11,0))</f>
        <v/>
      </c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ht="15.75" customHeight="1">
      <c r="A358" s="275"/>
      <c r="B358" s="282"/>
      <c r="C358" s="276"/>
      <c r="D358" s="275"/>
      <c r="E358" s="275"/>
      <c r="F358" s="275"/>
      <c r="G358" s="245" t="str">
        <f>IF($F358="","",VLOOKUP($F358,'Tong hop'!$B$10:$P$19999,2,0))</f>
        <v/>
      </c>
      <c r="H358" s="246" t="str">
        <f>IF($F358="","",VLOOKUP($F358,'Tong hop'!$B$10:$P$19999,3,0))</f>
        <v/>
      </c>
      <c r="I358" s="247"/>
      <c r="J358" s="248">
        <f>IF(F358="",0,VLOOKUP(F358,'Tong hop'!$O$10:$P$396,2,0))</f>
        <v>0</v>
      </c>
      <c r="K358" s="249">
        <f t="shared" si="1"/>
        <v>0</v>
      </c>
      <c r="L358" s="250" t="str">
        <f>IF($F358="","",VLOOKUP($F358,'Tong hop'!$B$10:$L$19999,10,0))</f>
        <v/>
      </c>
      <c r="M358" s="251" t="str">
        <f>IF($F358="","",VLOOKUP($F358,'Tong hop'!$B$10:$L$19999,11,0))</f>
        <v/>
      </c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ht="15.75" customHeight="1">
      <c r="A359" s="275"/>
      <c r="B359" s="282"/>
      <c r="C359" s="276"/>
      <c r="D359" s="275"/>
      <c r="E359" s="275"/>
      <c r="F359" s="275"/>
      <c r="G359" s="245" t="str">
        <f>IF($F359="","",VLOOKUP($F359,'Tong hop'!$B$10:$P$19999,2,0))</f>
        <v/>
      </c>
      <c r="H359" s="246" t="str">
        <f>IF($F359="","",VLOOKUP($F359,'Tong hop'!$B$10:$P$19999,3,0))</f>
        <v/>
      </c>
      <c r="I359" s="247"/>
      <c r="J359" s="248">
        <f>IF(F359="",0,VLOOKUP(F359,'Tong hop'!$O$10:$P$396,2,0))</f>
        <v>0</v>
      </c>
      <c r="K359" s="249">
        <f t="shared" si="1"/>
        <v>0</v>
      </c>
      <c r="L359" s="250" t="str">
        <f>IF($F359="","",VLOOKUP($F359,'Tong hop'!$B$10:$L$19999,10,0))</f>
        <v/>
      </c>
      <c r="M359" s="251" t="str">
        <f>IF($F359="","",VLOOKUP($F359,'Tong hop'!$B$10:$L$19999,11,0))</f>
        <v/>
      </c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ht="15.75" customHeight="1">
      <c r="A360" s="275"/>
      <c r="B360" s="282"/>
      <c r="C360" s="276"/>
      <c r="D360" s="275"/>
      <c r="E360" s="275"/>
      <c r="F360" s="275"/>
      <c r="G360" s="245" t="str">
        <f>IF($F360="","",VLOOKUP($F360,'Tong hop'!$B$10:$P$19999,2,0))</f>
        <v/>
      </c>
      <c r="H360" s="246" t="str">
        <f>IF($F360="","",VLOOKUP($F360,'Tong hop'!$B$10:$P$19999,3,0))</f>
        <v/>
      </c>
      <c r="I360" s="247"/>
      <c r="J360" s="248">
        <f>IF(F360="",0,VLOOKUP(F360,'Tong hop'!$O$10:$P$396,2,0))</f>
        <v>0</v>
      </c>
      <c r="K360" s="249">
        <f t="shared" si="1"/>
        <v>0</v>
      </c>
      <c r="L360" s="250" t="str">
        <f>IF($F360="","",VLOOKUP($F360,'Tong hop'!$B$10:$L$19999,10,0))</f>
        <v/>
      </c>
      <c r="M360" s="251" t="str">
        <f>IF($F360="","",VLOOKUP($F360,'Tong hop'!$B$10:$L$19999,11,0))</f>
        <v/>
      </c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ht="15.75" customHeight="1">
      <c r="A361" s="275"/>
      <c r="B361" s="282"/>
      <c r="C361" s="276"/>
      <c r="D361" s="275"/>
      <c r="E361" s="275"/>
      <c r="F361" s="275"/>
      <c r="G361" s="245" t="str">
        <f>IF($F361="","",VLOOKUP($F361,'Tong hop'!$B$10:$P$19999,2,0))</f>
        <v/>
      </c>
      <c r="H361" s="246" t="str">
        <f>IF($F361="","",VLOOKUP($F361,'Tong hop'!$B$10:$P$19999,3,0))</f>
        <v/>
      </c>
      <c r="I361" s="247"/>
      <c r="J361" s="248">
        <f>IF(F361="",0,VLOOKUP(F361,'Tong hop'!$O$10:$P$396,2,0))</f>
        <v>0</v>
      </c>
      <c r="K361" s="249">
        <f t="shared" si="1"/>
        <v>0</v>
      </c>
      <c r="L361" s="250" t="str">
        <f>IF($F361="","",VLOOKUP($F361,'Tong hop'!$B$10:$L$19999,10,0))</f>
        <v/>
      </c>
      <c r="M361" s="251" t="str">
        <f>IF($F361="","",VLOOKUP($F361,'Tong hop'!$B$10:$L$19999,11,0))</f>
        <v/>
      </c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ht="15.75" customHeight="1">
      <c r="A362" s="275"/>
      <c r="B362" s="282"/>
      <c r="C362" s="276"/>
      <c r="D362" s="275"/>
      <c r="E362" s="275"/>
      <c r="F362" s="275"/>
      <c r="G362" s="245" t="str">
        <f>IF($F362="","",VLOOKUP($F362,'Tong hop'!$B$10:$P$19999,2,0))</f>
        <v/>
      </c>
      <c r="H362" s="246" t="str">
        <f>IF($F362="","",VLOOKUP($F362,'Tong hop'!$B$10:$P$19999,3,0))</f>
        <v/>
      </c>
      <c r="I362" s="247"/>
      <c r="J362" s="248">
        <f>IF(F362="",0,VLOOKUP(F362,'Tong hop'!$O$10:$P$396,2,0))</f>
        <v>0</v>
      </c>
      <c r="K362" s="249">
        <f t="shared" si="1"/>
        <v>0</v>
      </c>
      <c r="L362" s="250" t="str">
        <f>IF($F362="","",VLOOKUP($F362,'Tong hop'!$B$10:$L$19999,10,0))</f>
        <v/>
      </c>
      <c r="M362" s="251" t="str">
        <f>IF($F362="","",VLOOKUP($F362,'Tong hop'!$B$10:$L$19999,11,0))</f>
        <v/>
      </c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ht="15.75" customHeight="1">
      <c r="A363" s="275"/>
      <c r="B363" s="282"/>
      <c r="C363" s="276"/>
      <c r="D363" s="275"/>
      <c r="E363" s="275"/>
      <c r="F363" s="275"/>
      <c r="G363" s="245" t="str">
        <f>IF($F363="","",VLOOKUP($F363,'Tong hop'!$B$10:$P$19999,2,0))</f>
        <v/>
      </c>
      <c r="H363" s="246" t="str">
        <f>IF($F363="","",VLOOKUP($F363,'Tong hop'!$B$10:$P$19999,3,0))</f>
        <v/>
      </c>
      <c r="I363" s="247"/>
      <c r="J363" s="248">
        <f>IF(F363="",0,VLOOKUP(F363,'Tong hop'!$O$10:$P$396,2,0))</f>
        <v>0</v>
      </c>
      <c r="K363" s="249">
        <f t="shared" si="1"/>
        <v>0</v>
      </c>
      <c r="L363" s="250" t="str">
        <f>IF($F363="","",VLOOKUP($F363,'Tong hop'!$B$10:$L$19999,10,0))</f>
        <v/>
      </c>
      <c r="M363" s="251" t="str">
        <f>IF($F363="","",VLOOKUP($F363,'Tong hop'!$B$10:$L$19999,11,0))</f>
        <v/>
      </c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ht="15.75" customHeight="1">
      <c r="A364" s="275"/>
      <c r="B364" s="282"/>
      <c r="C364" s="276"/>
      <c r="D364" s="275"/>
      <c r="E364" s="275"/>
      <c r="F364" s="275"/>
      <c r="G364" s="245" t="str">
        <f>IF($F364="","",VLOOKUP($F364,'Tong hop'!$B$10:$P$19999,2,0))</f>
        <v/>
      </c>
      <c r="H364" s="246" t="str">
        <f>IF($F364="","",VLOOKUP($F364,'Tong hop'!$B$10:$P$19999,3,0))</f>
        <v/>
      </c>
      <c r="I364" s="247"/>
      <c r="J364" s="248">
        <f>IF(F364="",0,VLOOKUP(F364,'Tong hop'!$O$10:$P$396,2,0))</f>
        <v>0</v>
      </c>
      <c r="K364" s="249">
        <f t="shared" si="1"/>
        <v>0</v>
      </c>
      <c r="L364" s="250" t="str">
        <f>IF($F364="","",VLOOKUP($F364,'Tong hop'!$B$10:$L$19999,10,0))</f>
        <v/>
      </c>
      <c r="M364" s="251" t="str">
        <f>IF($F364="","",VLOOKUP($F364,'Tong hop'!$B$10:$L$19999,11,0))</f>
        <v/>
      </c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ht="15.75" customHeight="1">
      <c r="A365" s="275"/>
      <c r="B365" s="282"/>
      <c r="C365" s="276"/>
      <c r="D365" s="275"/>
      <c r="E365" s="275"/>
      <c r="F365" s="275"/>
      <c r="G365" s="245" t="str">
        <f>IF($F365="","",VLOOKUP($F365,'Tong hop'!$B$10:$P$19999,2,0))</f>
        <v/>
      </c>
      <c r="H365" s="246" t="str">
        <f>IF($F365="","",VLOOKUP($F365,'Tong hop'!$B$10:$P$19999,3,0))</f>
        <v/>
      </c>
      <c r="I365" s="247"/>
      <c r="J365" s="248">
        <f>IF(F365="",0,VLOOKUP(F365,'Tong hop'!$O$10:$P$396,2,0))</f>
        <v>0</v>
      </c>
      <c r="K365" s="249">
        <f t="shared" si="1"/>
        <v>0</v>
      </c>
      <c r="L365" s="250" t="str">
        <f>IF($F365="","",VLOOKUP($F365,'Tong hop'!$B$10:$L$19999,10,0))</f>
        <v/>
      </c>
      <c r="M365" s="251" t="str">
        <f>IF($F365="","",VLOOKUP($F365,'Tong hop'!$B$10:$L$19999,11,0))</f>
        <v/>
      </c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ht="15.75" customHeight="1">
      <c r="A366" s="275"/>
      <c r="B366" s="282"/>
      <c r="C366" s="276"/>
      <c r="D366" s="275"/>
      <c r="E366" s="275"/>
      <c r="F366" s="275"/>
      <c r="G366" s="245" t="str">
        <f>IF($F366="","",VLOOKUP($F366,'Tong hop'!$B$10:$P$19999,2,0))</f>
        <v/>
      </c>
      <c r="H366" s="246" t="str">
        <f>IF($F366="","",VLOOKUP($F366,'Tong hop'!$B$10:$P$19999,3,0))</f>
        <v/>
      </c>
      <c r="I366" s="247"/>
      <c r="J366" s="248">
        <f>IF(F366="",0,VLOOKUP(F366,'Tong hop'!$O$10:$P$396,2,0))</f>
        <v>0</v>
      </c>
      <c r="K366" s="249">
        <f t="shared" si="1"/>
        <v>0</v>
      </c>
      <c r="L366" s="250" t="str">
        <f>IF($F366="","",VLOOKUP($F366,'Tong hop'!$B$10:$L$19999,10,0))</f>
        <v/>
      </c>
      <c r="M366" s="251" t="str">
        <f>IF($F366="","",VLOOKUP($F366,'Tong hop'!$B$10:$L$19999,11,0))</f>
        <v/>
      </c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ht="15.75" customHeight="1">
      <c r="A367" s="275"/>
      <c r="B367" s="282"/>
      <c r="C367" s="276"/>
      <c r="D367" s="275"/>
      <c r="E367" s="275"/>
      <c r="F367" s="275"/>
      <c r="G367" s="245" t="str">
        <f>IF($F367="","",VLOOKUP($F367,'Tong hop'!$B$10:$P$19999,2,0))</f>
        <v/>
      </c>
      <c r="H367" s="246" t="str">
        <f>IF($F367="","",VLOOKUP($F367,'Tong hop'!$B$10:$P$19999,3,0))</f>
        <v/>
      </c>
      <c r="I367" s="247"/>
      <c r="J367" s="248">
        <f>IF(F367="",0,VLOOKUP(F367,'Tong hop'!$O$10:$P$396,2,0))</f>
        <v>0</v>
      </c>
      <c r="K367" s="249">
        <f t="shared" si="1"/>
        <v>0</v>
      </c>
      <c r="L367" s="250" t="str">
        <f>IF($F367="","",VLOOKUP($F367,'Tong hop'!$B$10:$L$19999,10,0))</f>
        <v/>
      </c>
      <c r="M367" s="251" t="str">
        <f>IF($F367="","",VLOOKUP($F367,'Tong hop'!$B$10:$L$19999,11,0))</f>
        <v/>
      </c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ht="15.75" customHeight="1">
      <c r="A368" s="275"/>
      <c r="B368" s="282"/>
      <c r="C368" s="276"/>
      <c r="D368" s="275"/>
      <c r="E368" s="275"/>
      <c r="F368" s="275"/>
      <c r="G368" s="245" t="str">
        <f>IF($F368="","",VLOOKUP($F368,'Tong hop'!$B$10:$P$19999,2,0))</f>
        <v/>
      </c>
      <c r="H368" s="246" t="str">
        <f>IF($F368="","",VLOOKUP($F368,'Tong hop'!$B$10:$P$19999,3,0))</f>
        <v/>
      </c>
      <c r="I368" s="247"/>
      <c r="J368" s="248">
        <f>IF(F368="",0,VLOOKUP(F368,'Tong hop'!$O$10:$P$396,2,0))</f>
        <v>0</v>
      </c>
      <c r="K368" s="249">
        <f t="shared" si="1"/>
        <v>0</v>
      </c>
      <c r="L368" s="250" t="str">
        <f>IF($F368="","",VLOOKUP($F368,'Tong hop'!$B$10:$L$19999,10,0))</f>
        <v/>
      </c>
      <c r="M368" s="251" t="str">
        <f>IF($F368="","",VLOOKUP($F368,'Tong hop'!$B$10:$L$19999,11,0))</f>
        <v/>
      </c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ht="15.75" customHeight="1">
      <c r="A369" s="275"/>
      <c r="B369" s="282"/>
      <c r="C369" s="276"/>
      <c r="D369" s="275"/>
      <c r="E369" s="275"/>
      <c r="F369" s="275"/>
      <c r="G369" s="245" t="str">
        <f>IF($F369="","",VLOOKUP($F369,'Tong hop'!$B$10:$P$19999,2,0))</f>
        <v/>
      </c>
      <c r="H369" s="246" t="str">
        <f>IF($F369="","",VLOOKUP($F369,'Tong hop'!$B$10:$P$19999,3,0))</f>
        <v/>
      </c>
      <c r="I369" s="247"/>
      <c r="J369" s="248">
        <f>IF(F369="",0,VLOOKUP(F369,'Tong hop'!$O$10:$P$396,2,0))</f>
        <v>0</v>
      </c>
      <c r="K369" s="249">
        <f t="shared" si="1"/>
        <v>0</v>
      </c>
      <c r="L369" s="250" t="str">
        <f>IF($F369="","",VLOOKUP($F369,'Tong hop'!$B$10:$L$19999,10,0))</f>
        <v/>
      </c>
      <c r="M369" s="251" t="str">
        <f>IF($F369="","",VLOOKUP($F369,'Tong hop'!$B$10:$L$19999,11,0))</f>
        <v/>
      </c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ht="15.75" customHeight="1">
      <c r="A370" s="275"/>
      <c r="B370" s="282"/>
      <c r="C370" s="276"/>
      <c r="D370" s="275"/>
      <c r="E370" s="275"/>
      <c r="F370" s="275"/>
      <c r="G370" s="245" t="str">
        <f>IF($F370="","",VLOOKUP($F370,'Tong hop'!$B$10:$P$19999,2,0))</f>
        <v/>
      </c>
      <c r="H370" s="246" t="str">
        <f>IF($F370="","",VLOOKUP($F370,'Tong hop'!$B$10:$P$19999,3,0))</f>
        <v/>
      </c>
      <c r="I370" s="247"/>
      <c r="J370" s="248">
        <f>IF(F370="",0,VLOOKUP(F370,'Tong hop'!$O$10:$P$396,2,0))</f>
        <v>0</v>
      </c>
      <c r="K370" s="249">
        <f t="shared" si="1"/>
        <v>0</v>
      </c>
      <c r="L370" s="250" t="str">
        <f>IF($F370="","",VLOOKUP($F370,'Tong hop'!$B$10:$L$19999,10,0))</f>
        <v/>
      </c>
      <c r="M370" s="251" t="str">
        <f>IF($F370="","",VLOOKUP($F370,'Tong hop'!$B$10:$L$19999,11,0))</f>
        <v/>
      </c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ht="15.75" customHeight="1">
      <c r="A371" s="275"/>
      <c r="B371" s="282"/>
      <c r="C371" s="276"/>
      <c r="D371" s="275"/>
      <c r="E371" s="275"/>
      <c r="F371" s="275"/>
      <c r="G371" s="245" t="str">
        <f>IF($F371="","",VLOOKUP($F371,'Tong hop'!$B$10:$P$19999,2,0))</f>
        <v/>
      </c>
      <c r="H371" s="246" t="str">
        <f>IF($F371="","",VLOOKUP($F371,'Tong hop'!$B$10:$P$19999,3,0))</f>
        <v/>
      </c>
      <c r="I371" s="247"/>
      <c r="J371" s="248">
        <f>IF(F371="",0,VLOOKUP(F371,'Tong hop'!$O$10:$P$396,2,0))</f>
        <v>0</v>
      </c>
      <c r="K371" s="249">
        <f t="shared" si="1"/>
        <v>0</v>
      </c>
      <c r="L371" s="250" t="str">
        <f>IF($F371="","",VLOOKUP($F371,'Tong hop'!$B$10:$L$19999,10,0))</f>
        <v/>
      </c>
      <c r="M371" s="251" t="str">
        <f>IF($F371="","",VLOOKUP($F371,'Tong hop'!$B$10:$L$19999,11,0))</f>
        <v/>
      </c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ht="15.75" customHeight="1">
      <c r="A372" s="275"/>
      <c r="B372" s="282"/>
      <c r="C372" s="276"/>
      <c r="D372" s="275"/>
      <c r="E372" s="275"/>
      <c r="F372" s="275"/>
      <c r="G372" s="245" t="str">
        <f>IF($F372="","",VLOOKUP($F372,'Tong hop'!$B$10:$P$19999,2,0))</f>
        <v/>
      </c>
      <c r="H372" s="246" t="str">
        <f>IF($F372="","",VLOOKUP($F372,'Tong hop'!$B$10:$P$19999,3,0))</f>
        <v/>
      </c>
      <c r="I372" s="247"/>
      <c r="J372" s="248">
        <f>IF(F372="",0,VLOOKUP(F372,'Tong hop'!$O$10:$P$396,2,0))</f>
        <v>0</v>
      </c>
      <c r="K372" s="249">
        <f t="shared" si="1"/>
        <v>0</v>
      </c>
      <c r="L372" s="250" t="str">
        <f>IF($F372="","",VLOOKUP($F372,'Tong hop'!$B$10:$L$19999,10,0))</f>
        <v/>
      </c>
      <c r="M372" s="251" t="str">
        <f>IF($F372="","",VLOOKUP($F372,'Tong hop'!$B$10:$L$19999,11,0))</f>
        <v/>
      </c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ht="15.75" customHeight="1">
      <c r="A373" s="275"/>
      <c r="B373" s="282"/>
      <c r="C373" s="276"/>
      <c r="D373" s="275"/>
      <c r="E373" s="275"/>
      <c r="F373" s="275"/>
      <c r="G373" s="245" t="str">
        <f>IF($F373="","",VLOOKUP($F373,'Tong hop'!$B$10:$P$19999,2,0))</f>
        <v/>
      </c>
      <c r="H373" s="246" t="str">
        <f>IF($F373="","",VLOOKUP($F373,'Tong hop'!$B$10:$P$19999,3,0))</f>
        <v/>
      </c>
      <c r="I373" s="247"/>
      <c r="J373" s="248">
        <f>IF(F373="",0,VLOOKUP(F373,'Tong hop'!$O$10:$P$396,2,0))</f>
        <v>0</v>
      </c>
      <c r="K373" s="249">
        <f t="shared" si="1"/>
        <v>0</v>
      </c>
      <c r="L373" s="250" t="str">
        <f>IF($F373="","",VLOOKUP($F373,'Tong hop'!$B$10:$L$19999,10,0))</f>
        <v/>
      </c>
      <c r="M373" s="251" t="str">
        <f>IF($F373="","",VLOOKUP($F373,'Tong hop'!$B$10:$L$19999,11,0))</f>
        <v/>
      </c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ht="15.75" customHeight="1">
      <c r="A374" s="275"/>
      <c r="B374" s="282"/>
      <c r="C374" s="276"/>
      <c r="D374" s="275"/>
      <c r="E374" s="275"/>
      <c r="F374" s="275"/>
      <c r="G374" s="245" t="str">
        <f>IF($F374="","",VLOOKUP($F374,'Tong hop'!$B$10:$P$19999,2,0))</f>
        <v/>
      </c>
      <c r="H374" s="246" t="str">
        <f>IF($F374="","",VLOOKUP($F374,'Tong hop'!$B$10:$P$19999,3,0))</f>
        <v/>
      </c>
      <c r="I374" s="247"/>
      <c r="J374" s="248">
        <f>IF(F374="",0,VLOOKUP(F374,'Tong hop'!$O$10:$P$396,2,0))</f>
        <v>0</v>
      </c>
      <c r="K374" s="249">
        <f t="shared" si="1"/>
        <v>0</v>
      </c>
      <c r="L374" s="250" t="str">
        <f>IF($F374="","",VLOOKUP($F374,'Tong hop'!$B$10:$L$19999,10,0))</f>
        <v/>
      </c>
      <c r="M374" s="251" t="str">
        <f>IF($F374="","",VLOOKUP($F374,'Tong hop'!$B$10:$L$19999,11,0))</f>
        <v/>
      </c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ht="15.75" customHeight="1">
      <c r="A375" s="275"/>
      <c r="B375" s="282"/>
      <c r="C375" s="276"/>
      <c r="D375" s="275"/>
      <c r="E375" s="275"/>
      <c r="F375" s="275"/>
      <c r="G375" s="245" t="str">
        <f>IF($F375="","",VLOOKUP($F375,'Tong hop'!$B$10:$P$19999,2,0))</f>
        <v/>
      </c>
      <c r="H375" s="246" t="str">
        <f>IF($F375="","",VLOOKUP($F375,'Tong hop'!$B$10:$P$19999,3,0))</f>
        <v/>
      </c>
      <c r="I375" s="247"/>
      <c r="J375" s="248">
        <f>IF(F375="",0,VLOOKUP(F375,'Tong hop'!$O$10:$P$396,2,0))</f>
        <v>0</v>
      </c>
      <c r="K375" s="249">
        <f t="shared" si="1"/>
        <v>0</v>
      </c>
      <c r="L375" s="250" t="str">
        <f>IF($F375="","",VLOOKUP($F375,'Tong hop'!$B$10:$L$19999,10,0))</f>
        <v/>
      </c>
      <c r="M375" s="251" t="str">
        <f>IF($F375="","",VLOOKUP($F375,'Tong hop'!$B$10:$L$19999,11,0))</f>
        <v/>
      </c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ht="15.75" customHeight="1">
      <c r="A376" s="275"/>
      <c r="B376" s="282"/>
      <c r="C376" s="276"/>
      <c r="D376" s="275"/>
      <c r="E376" s="275"/>
      <c r="F376" s="275"/>
      <c r="G376" s="245" t="str">
        <f>IF($F376="","",VLOOKUP($F376,'Tong hop'!$B$10:$P$19999,2,0))</f>
        <v/>
      </c>
      <c r="H376" s="246" t="str">
        <f>IF($F376="","",VLOOKUP($F376,'Tong hop'!$B$10:$P$19999,3,0))</f>
        <v/>
      </c>
      <c r="I376" s="247"/>
      <c r="J376" s="248">
        <f>IF(F376="",0,VLOOKUP(F376,'Tong hop'!$O$10:$P$396,2,0))</f>
        <v>0</v>
      </c>
      <c r="K376" s="249">
        <f t="shared" si="1"/>
        <v>0</v>
      </c>
      <c r="L376" s="250" t="str">
        <f>IF($F376="","",VLOOKUP($F376,'Tong hop'!$B$10:$L$19999,10,0))</f>
        <v/>
      </c>
      <c r="M376" s="251" t="str">
        <f>IF($F376="","",VLOOKUP($F376,'Tong hop'!$B$10:$L$19999,11,0))</f>
        <v/>
      </c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ht="15.75" customHeight="1">
      <c r="A377" s="275"/>
      <c r="B377" s="282"/>
      <c r="C377" s="276"/>
      <c r="D377" s="275"/>
      <c r="E377" s="275"/>
      <c r="F377" s="275"/>
      <c r="G377" s="245" t="str">
        <f>IF($F377="","",VLOOKUP($F377,'Tong hop'!$B$10:$P$19999,2,0))</f>
        <v/>
      </c>
      <c r="H377" s="246" t="str">
        <f>IF($F377="","",VLOOKUP($F377,'Tong hop'!$B$10:$P$19999,3,0))</f>
        <v/>
      </c>
      <c r="I377" s="247"/>
      <c r="J377" s="248">
        <f>IF(F377="",0,VLOOKUP(F377,'Tong hop'!$O$10:$P$396,2,0))</f>
        <v>0</v>
      </c>
      <c r="K377" s="249">
        <f t="shared" si="1"/>
        <v>0</v>
      </c>
      <c r="L377" s="250" t="str">
        <f>IF($F377="","",VLOOKUP($F377,'Tong hop'!$B$10:$L$19999,10,0))</f>
        <v/>
      </c>
      <c r="M377" s="251" t="str">
        <f>IF($F377="","",VLOOKUP($F377,'Tong hop'!$B$10:$L$19999,11,0))</f>
        <v/>
      </c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ht="15.75" customHeight="1">
      <c r="A378" s="275"/>
      <c r="B378" s="282"/>
      <c r="C378" s="276"/>
      <c r="D378" s="275"/>
      <c r="E378" s="275"/>
      <c r="F378" s="275"/>
      <c r="G378" s="245" t="str">
        <f>IF($F378="","",VLOOKUP($F378,'Tong hop'!$B$10:$P$19999,2,0))</f>
        <v/>
      </c>
      <c r="H378" s="246" t="str">
        <f>IF($F378="","",VLOOKUP($F378,'Tong hop'!$B$10:$P$19999,3,0))</f>
        <v/>
      </c>
      <c r="I378" s="247"/>
      <c r="J378" s="248">
        <f>IF(F378="",0,VLOOKUP(F378,'Tong hop'!$O$10:$P$396,2,0))</f>
        <v>0</v>
      </c>
      <c r="K378" s="249">
        <f t="shared" si="1"/>
        <v>0</v>
      </c>
      <c r="L378" s="250" t="str">
        <f>IF($F378="","",VLOOKUP($F378,'Tong hop'!$B$10:$L$19999,10,0))</f>
        <v/>
      </c>
      <c r="M378" s="251" t="str">
        <f>IF($F378="","",VLOOKUP($F378,'Tong hop'!$B$10:$L$19999,11,0))</f>
        <v/>
      </c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ht="15.75" customHeight="1">
      <c r="A379" s="275"/>
      <c r="B379" s="282"/>
      <c r="C379" s="276"/>
      <c r="D379" s="275"/>
      <c r="E379" s="275"/>
      <c r="F379" s="275"/>
      <c r="G379" s="245" t="str">
        <f>IF($F379="","",VLOOKUP($F379,'Tong hop'!$B$10:$P$19999,2,0))</f>
        <v/>
      </c>
      <c r="H379" s="246" t="str">
        <f>IF($F379="","",VLOOKUP($F379,'Tong hop'!$B$10:$P$19999,3,0))</f>
        <v/>
      </c>
      <c r="I379" s="247"/>
      <c r="J379" s="248">
        <f>IF(F379="",0,VLOOKUP(F379,'Tong hop'!$O$10:$P$396,2,0))</f>
        <v>0</v>
      </c>
      <c r="K379" s="249">
        <f t="shared" si="1"/>
        <v>0</v>
      </c>
      <c r="L379" s="250" t="str">
        <f>IF($F379="","",VLOOKUP($F379,'Tong hop'!$B$10:$L$19999,10,0))</f>
        <v/>
      </c>
      <c r="M379" s="251" t="str">
        <f>IF($F379="","",VLOOKUP($F379,'Tong hop'!$B$10:$L$19999,11,0))</f>
        <v/>
      </c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ht="15.75" customHeight="1">
      <c r="A380" s="275"/>
      <c r="B380" s="282"/>
      <c r="C380" s="276"/>
      <c r="D380" s="275"/>
      <c r="E380" s="275"/>
      <c r="F380" s="275"/>
      <c r="G380" s="245" t="str">
        <f>IF($F380="","",VLOOKUP($F380,'Tong hop'!$B$10:$P$19999,2,0))</f>
        <v/>
      </c>
      <c r="H380" s="246" t="str">
        <f>IF($F380="","",VLOOKUP($F380,'Tong hop'!$B$10:$P$19999,3,0))</f>
        <v/>
      </c>
      <c r="I380" s="247"/>
      <c r="J380" s="248">
        <f>IF(F380="",0,VLOOKUP(F380,'Tong hop'!$O$10:$P$396,2,0))</f>
        <v>0</v>
      </c>
      <c r="K380" s="249">
        <f t="shared" si="1"/>
        <v>0</v>
      </c>
      <c r="L380" s="250" t="str">
        <f>IF($F380="","",VLOOKUP($F380,'Tong hop'!$B$10:$L$19999,10,0))</f>
        <v/>
      </c>
      <c r="M380" s="251" t="str">
        <f>IF($F380="","",VLOOKUP($F380,'Tong hop'!$B$10:$L$19999,11,0))</f>
        <v/>
      </c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ht="15.75" customHeight="1">
      <c r="A381" s="275"/>
      <c r="B381" s="282"/>
      <c r="C381" s="276"/>
      <c r="D381" s="275"/>
      <c r="E381" s="275"/>
      <c r="F381" s="275"/>
      <c r="G381" s="245" t="str">
        <f>IF($F381="","",VLOOKUP($F381,'Tong hop'!$B$10:$P$19999,2,0))</f>
        <v/>
      </c>
      <c r="H381" s="246" t="str">
        <f>IF($F381="","",VLOOKUP($F381,'Tong hop'!$B$10:$P$19999,3,0))</f>
        <v/>
      </c>
      <c r="I381" s="247"/>
      <c r="J381" s="248">
        <f>IF(F381="",0,VLOOKUP(F381,'Tong hop'!$O$10:$P$396,2,0))</f>
        <v>0</v>
      </c>
      <c r="K381" s="249">
        <f t="shared" si="1"/>
        <v>0</v>
      </c>
      <c r="L381" s="250" t="str">
        <f>IF($F381="","",VLOOKUP($F381,'Tong hop'!$B$10:$L$19999,10,0))</f>
        <v/>
      </c>
      <c r="M381" s="251" t="str">
        <f>IF($F381="","",VLOOKUP($F381,'Tong hop'!$B$10:$L$19999,11,0))</f>
        <v/>
      </c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ht="15.75" customHeight="1">
      <c r="A382" s="275"/>
      <c r="B382" s="282"/>
      <c r="C382" s="276"/>
      <c r="D382" s="275"/>
      <c r="E382" s="275"/>
      <c r="F382" s="275"/>
      <c r="G382" s="245" t="str">
        <f>IF($F382="","",VLOOKUP($F382,'Tong hop'!$B$10:$P$19999,2,0))</f>
        <v/>
      </c>
      <c r="H382" s="246" t="str">
        <f>IF($F382="","",VLOOKUP($F382,'Tong hop'!$B$10:$P$19999,3,0))</f>
        <v/>
      </c>
      <c r="I382" s="247"/>
      <c r="J382" s="248">
        <f>IF(F382="",0,VLOOKUP(F382,'Tong hop'!$O$10:$P$396,2,0))</f>
        <v>0</v>
      </c>
      <c r="K382" s="249">
        <f t="shared" si="1"/>
        <v>0</v>
      </c>
      <c r="L382" s="250" t="str">
        <f>IF($F382="","",VLOOKUP($F382,'Tong hop'!$B$10:$L$19999,10,0))</f>
        <v/>
      </c>
      <c r="M382" s="251" t="str">
        <f>IF($F382="","",VLOOKUP($F382,'Tong hop'!$B$10:$L$19999,11,0))</f>
        <v/>
      </c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ht="15.75" customHeight="1">
      <c r="A383" s="275"/>
      <c r="B383" s="282"/>
      <c r="C383" s="276"/>
      <c r="D383" s="275"/>
      <c r="E383" s="275"/>
      <c r="F383" s="275"/>
      <c r="G383" s="245" t="str">
        <f>IF($F383="","",VLOOKUP($F383,'Tong hop'!$B$10:$P$19999,2,0))</f>
        <v/>
      </c>
      <c r="H383" s="246" t="str">
        <f>IF($F383="","",VLOOKUP($F383,'Tong hop'!$B$10:$P$19999,3,0))</f>
        <v/>
      </c>
      <c r="I383" s="247"/>
      <c r="J383" s="248">
        <f>IF(F383="",0,VLOOKUP(F383,'Tong hop'!$O$10:$P$396,2,0))</f>
        <v>0</v>
      </c>
      <c r="K383" s="249">
        <f t="shared" si="1"/>
        <v>0</v>
      </c>
      <c r="L383" s="250" t="str">
        <f>IF($F383="","",VLOOKUP($F383,'Tong hop'!$B$10:$L$19999,10,0))</f>
        <v/>
      </c>
      <c r="M383" s="251" t="str">
        <f>IF($F383="","",VLOOKUP($F383,'Tong hop'!$B$10:$L$19999,11,0))</f>
        <v/>
      </c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ht="15.75" customHeight="1">
      <c r="A384" s="275"/>
      <c r="B384" s="282"/>
      <c r="C384" s="276"/>
      <c r="D384" s="275"/>
      <c r="E384" s="275"/>
      <c r="F384" s="275"/>
      <c r="G384" s="245" t="str">
        <f>IF($F384="","",VLOOKUP($F384,'Tong hop'!$B$10:$P$19999,2,0))</f>
        <v/>
      </c>
      <c r="H384" s="246" t="str">
        <f>IF($F384="","",VLOOKUP($F384,'Tong hop'!$B$10:$P$19999,3,0))</f>
        <v/>
      </c>
      <c r="I384" s="247"/>
      <c r="J384" s="248">
        <f>IF(F384="",0,VLOOKUP(F384,'Tong hop'!$O$10:$P$396,2,0))</f>
        <v>0</v>
      </c>
      <c r="K384" s="249">
        <f t="shared" si="1"/>
        <v>0</v>
      </c>
      <c r="L384" s="250" t="str">
        <f>IF($F384="","",VLOOKUP($F384,'Tong hop'!$B$10:$L$19999,10,0))</f>
        <v/>
      </c>
      <c r="M384" s="251" t="str">
        <f>IF($F384="","",VLOOKUP($F384,'Tong hop'!$B$10:$L$19999,11,0))</f>
        <v/>
      </c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ht="15.75" customHeight="1">
      <c r="A385" s="275"/>
      <c r="B385" s="282"/>
      <c r="C385" s="276"/>
      <c r="D385" s="275"/>
      <c r="E385" s="275"/>
      <c r="F385" s="275"/>
      <c r="G385" s="245" t="str">
        <f>IF($F385="","",VLOOKUP($F385,'Tong hop'!$B$10:$P$19999,2,0))</f>
        <v/>
      </c>
      <c r="H385" s="246" t="str">
        <f>IF($F385="","",VLOOKUP($F385,'Tong hop'!$B$10:$P$19999,3,0))</f>
        <v/>
      </c>
      <c r="I385" s="247"/>
      <c r="J385" s="248">
        <f>IF(F385="",0,VLOOKUP(F385,'Tong hop'!$O$10:$P$396,2,0))</f>
        <v>0</v>
      </c>
      <c r="K385" s="249">
        <f t="shared" si="1"/>
        <v>0</v>
      </c>
      <c r="L385" s="250" t="str">
        <f>IF($F385="","",VLOOKUP($F385,'Tong hop'!$B$10:$L$19999,10,0))</f>
        <v/>
      </c>
      <c r="M385" s="251" t="str">
        <f>IF($F385="","",VLOOKUP($F385,'Tong hop'!$B$10:$L$19999,11,0))</f>
        <v/>
      </c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ht="15.75" customHeight="1">
      <c r="A386" s="275"/>
      <c r="B386" s="282"/>
      <c r="C386" s="276"/>
      <c r="D386" s="275"/>
      <c r="E386" s="275"/>
      <c r="F386" s="275"/>
      <c r="G386" s="245" t="str">
        <f>IF($F386="","",VLOOKUP($F386,'Tong hop'!$B$10:$P$19999,2,0))</f>
        <v/>
      </c>
      <c r="H386" s="246" t="str">
        <f>IF($F386="","",VLOOKUP($F386,'Tong hop'!$B$10:$P$19999,3,0))</f>
        <v/>
      </c>
      <c r="I386" s="247"/>
      <c r="J386" s="248">
        <f>IF(F386="",0,VLOOKUP(F386,'Tong hop'!$O$10:$P$396,2,0))</f>
        <v>0</v>
      </c>
      <c r="K386" s="249">
        <f t="shared" si="1"/>
        <v>0</v>
      </c>
      <c r="L386" s="250" t="str">
        <f>IF($F386="","",VLOOKUP($F386,'Tong hop'!$B$10:$L$19999,10,0))</f>
        <v/>
      </c>
      <c r="M386" s="251" t="str">
        <f>IF($F386="","",VLOOKUP($F386,'Tong hop'!$B$10:$L$19999,11,0))</f>
        <v/>
      </c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ht="15.75" customHeight="1">
      <c r="A387" s="275"/>
      <c r="B387" s="282"/>
      <c r="C387" s="276"/>
      <c r="D387" s="275"/>
      <c r="E387" s="275"/>
      <c r="F387" s="275"/>
      <c r="G387" s="245" t="str">
        <f>IF($F387="","",VLOOKUP($F387,'Tong hop'!$B$10:$P$19999,2,0))</f>
        <v/>
      </c>
      <c r="H387" s="246" t="str">
        <f>IF($F387="","",VLOOKUP($F387,'Tong hop'!$B$10:$P$19999,3,0))</f>
        <v/>
      </c>
      <c r="I387" s="247"/>
      <c r="J387" s="248">
        <f>IF(F387="",0,VLOOKUP(F387,'Tong hop'!$O$10:$P$396,2,0))</f>
        <v>0</v>
      </c>
      <c r="K387" s="249">
        <f t="shared" si="1"/>
        <v>0</v>
      </c>
      <c r="L387" s="250" t="str">
        <f>IF($F387="","",VLOOKUP($F387,'Tong hop'!$B$10:$L$19999,10,0))</f>
        <v/>
      </c>
      <c r="M387" s="251" t="str">
        <f>IF($F387="","",VLOOKUP($F387,'Tong hop'!$B$10:$L$19999,11,0))</f>
        <v/>
      </c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ht="15.75" customHeight="1">
      <c r="A388" s="275"/>
      <c r="B388" s="282"/>
      <c r="C388" s="276"/>
      <c r="D388" s="275"/>
      <c r="E388" s="275"/>
      <c r="F388" s="275"/>
      <c r="G388" s="245" t="str">
        <f>IF($F388="","",VLOOKUP($F388,'Tong hop'!$B$10:$P$19999,2,0))</f>
        <v/>
      </c>
      <c r="H388" s="246" t="str">
        <f>IF($F388="","",VLOOKUP($F388,'Tong hop'!$B$10:$P$19999,3,0))</f>
        <v/>
      </c>
      <c r="I388" s="247"/>
      <c r="J388" s="248">
        <f>IF(F388="",0,VLOOKUP(F388,'Tong hop'!$O$10:$P$396,2,0))</f>
        <v>0</v>
      </c>
      <c r="K388" s="249">
        <f t="shared" si="1"/>
        <v>0</v>
      </c>
      <c r="L388" s="250" t="str">
        <f>IF($F388="","",VLOOKUP($F388,'Tong hop'!$B$10:$L$19999,10,0))</f>
        <v/>
      </c>
      <c r="M388" s="251" t="str">
        <f>IF($F388="","",VLOOKUP($F388,'Tong hop'!$B$10:$L$19999,11,0))</f>
        <v/>
      </c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ht="15.75" customHeight="1">
      <c r="A389" s="275"/>
      <c r="B389" s="282"/>
      <c r="C389" s="276"/>
      <c r="D389" s="275"/>
      <c r="E389" s="275"/>
      <c r="F389" s="275"/>
      <c r="G389" s="245" t="str">
        <f>IF($F389="","",VLOOKUP($F389,'Tong hop'!$B$10:$P$19999,2,0))</f>
        <v/>
      </c>
      <c r="H389" s="246" t="str">
        <f>IF($F389="","",VLOOKUP($F389,'Tong hop'!$B$10:$P$19999,3,0))</f>
        <v/>
      </c>
      <c r="I389" s="247"/>
      <c r="J389" s="248">
        <f>IF(F389="",0,VLOOKUP(F389,'Tong hop'!$O$10:$P$396,2,0))</f>
        <v>0</v>
      </c>
      <c r="K389" s="249">
        <f t="shared" si="1"/>
        <v>0</v>
      </c>
      <c r="L389" s="250" t="str">
        <f>IF($F389="","",VLOOKUP($F389,'Tong hop'!$B$10:$L$19999,10,0))</f>
        <v/>
      </c>
      <c r="M389" s="251" t="str">
        <f>IF($F389="","",VLOOKUP($F389,'Tong hop'!$B$10:$L$19999,11,0))</f>
        <v/>
      </c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ht="15.75" customHeight="1">
      <c r="A390" s="275"/>
      <c r="B390" s="282"/>
      <c r="C390" s="276"/>
      <c r="D390" s="275"/>
      <c r="E390" s="275"/>
      <c r="F390" s="275"/>
      <c r="G390" s="245" t="str">
        <f>IF($F390="","",VLOOKUP($F390,'Tong hop'!$B$10:$P$19999,2,0))</f>
        <v/>
      </c>
      <c r="H390" s="246" t="str">
        <f>IF($F390="","",VLOOKUP($F390,'Tong hop'!$B$10:$P$19999,3,0))</f>
        <v/>
      </c>
      <c r="I390" s="247"/>
      <c r="J390" s="248">
        <f>IF(F390="",0,VLOOKUP(F390,'Tong hop'!$O$10:$P$396,2,0))</f>
        <v>0</v>
      </c>
      <c r="K390" s="249">
        <f t="shared" si="1"/>
        <v>0</v>
      </c>
      <c r="L390" s="250" t="str">
        <f>IF($F390="","",VLOOKUP($F390,'Tong hop'!$B$10:$L$19999,10,0))</f>
        <v/>
      </c>
      <c r="M390" s="251" t="str">
        <f>IF($F390="","",VLOOKUP($F390,'Tong hop'!$B$10:$L$19999,11,0))</f>
        <v/>
      </c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ht="15.75" customHeight="1">
      <c r="A391" s="275"/>
      <c r="B391" s="282"/>
      <c r="C391" s="276"/>
      <c r="D391" s="275"/>
      <c r="E391" s="275"/>
      <c r="F391" s="275"/>
      <c r="G391" s="245" t="str">
        <f>IF($F391="","",VLOOKUP($F391,'Tong hop'!$B$10:$P$19999,2,0))</f>
        <v/>
      </c>
      <c r="H391" s="246" t="str">
        <f>IF($F391="","",VLOOKUP($F391,'Tong hop'!$B$10:$P$19999,3,0))</f>
        <v/>
      </c>
      <c r="I391" s="247"/>
      <c r="J391" s="248">
        <f>IF(F391="",0,VLOOKUP(F391,'Tong hop'!$O$10:$P$396,2,0))</f>
        <v>0</v>
      </c>
      <c r="K391" s="249">
        <f t="shared" si="1"/>
        <v>0</v>
      </c>
      <c r="L391" s="250" t="str">
        <f>IF($F391="","",VLOOKUP($F391,'Tong hop'!$B$10:$L$19999,10,0))</f>
        <v/>
      </c>
      <c r="M391" s="251" t="str">
        <f>IF($F391="","",VLOOKUP($F391,'Tong hop'!$B$10:$L$19999,11,0))</f>
        <v/>
      </c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ht="15.75" customHeight="1">
      <c r="A392" s="275"/>
      <c r="B392" s="282"/>
      <c r="C392" s="276"/>
      <c r="D392" s="275"/>
      <c r="E392" s="275"/>
      <c r="F392" s="275"/>
      <c r="G392" s="245" t="str">
        <f>IF($F392="","",VLOOKUP($F392,'Tong hop'!$B$10:$P$19999,2,0))</f>
        <v/>
      </c>
      <c r="H392" s="246" t="str">
        <f>IF($F392="","",VLOOKUP($F392,'Tong hop'!$B$10:$P$19999,3,0))</f>
        <v/>
      </c>
      <c r="I392" s="247"/>
      <c r="J392" s="248">
        <f>IF(F392="",0,VLOOKUP(F392,'Tong hop'!$O$10:$P$396,2,0))</f>
        <v>0</v>
      </c>
      <c r="K392" s="249">
        <f t="shared" si="1"/>
        <v>0</v>
      </c>
      <c r="L392" s="250" t="str">
        <f>IF($F392="","",VLOOKUP($F392,'Tong hop'!$B$10:$L$19999,10,0))</f>
        <v/>
      </c>
      <c r="M392" s="251" t="str">
        <f>IF($F392="","",VLOOKUP($F392,'Tong hop'!$B$10:$L$19999,11,0))</f>
        <v/>
      </c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ht="15.75" customHeight="1">
      <c r="A393" s="275"/>
      <c r="B393" s="282"/>
      <c r="C393" s="276"/>
      <c r="D393" s="275"/>
      <c r="E393" s="275"/>
      <c r="F393" s="275"/>
      <c r="G393" s="245" t="str">
        <f>IF($F393="","",VLOOKUP($F393,'Tong hop'!$B$10:$P$19999,2,0))</f>
        <v/>
      </c>
      <c r="H393" s="246" t="str">
        <f>IF($F393="","",VLOOKUP($F393,'Tong hop'!$B$10:$P$19999,3,0))</f>
        <v/>
      </c>
      <c r="I393" s="247"/>
      <c r="J393" s="248">
        <f>IF(F393="",0,VLOOKUP(F393,'Tong hop'!$O$10:$P$396,2,0))</f>
        <v>0</v>
      </c>
      <c r="K393" s="249">
        <f t="shared" si="1"/>
        <v>0</v>
      </c>
      <c r="L393" s="250" t="str">
        <f>IF($F393="","",VLOOKUP($F393,'Tong hop'!$B$10:$L$19999,10,0))</f>
        <v/>
      </c>
      <c r="M393" s="251" t="str">
        <f>IF($F393="","",VLOOKUP($F393,'Tong hop'!$B$10:$L$19999,11,0))</f>
        <v/>
      </c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ht="15.75" customHeight="1">
      <c r="A394" s="275"/>
      <c r="B394" s="282"/>
      <c r="C394" s="276"/>
      <c r="D394" s="275"/>
      <c r="E394" s="275"/>
      <c r="F394" s="275"/>
      <c r="G394" s="245" t="str">
        <f>IF($F394="","",VLOOKUP($F394,'Tong hop'!$B$10:$P$19999,2,0))</f>
        <v/>
      </c>
      <c r="H394" s="246" t="str">
        <f>IF($F394="","",VLOOKUP($F394,'Tong hop'!$B$10:$P$19999,3,0))</f>
        <v/>
      </c>
      <c r="I394" s="247"/>
      <c r="J394" s="248">
        <f>IF(F394="",0,VLOOKUP(F394,'Tong hop'!$O$10:$P$396,2,0))</f>
        <v>0</v>
      </c>
      <c r="K394" s="249">
        <f t="shared" si="1"/>
        <v>0</v>
      </c>
      <c r="L394" s="250" t="str">
        <f>IF($F394="","",VLOOKUP($F394,'Tong hop'!$B$10:$L$19999,10,0))</f>
        <v/>
      </c>
      <c r="M394" s="251" t="str">
        <f>IF($F394="","",VLOOKUP($F394,'Tong hop'!$B$10:$L$19999,11,0))</f>
        <v/>
      </c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ht="15.75" customHeight="1">
      <c r="A395" s="275"/>
      <c r="B395" s="282"/>
      <c r="C395" s="276"/>
      <c r="D395" s="275"/>
      <c r="E395" s="275"/>
      <c r="F395" s="275"/>
      <c r="G395" s="245" t="str">
        <f>IF($F395="","",VLOOKUP($F395,'Tong hop'!$B$10:$P$19999,2,0))</f>
        <v/>
      </c>
      <c r="H395" s="246" t="str">
        <f>IF($F395="","",VLOOKUP($F395,'Tong hop'!$B$10:$P$19999,3,0))</f>
        <v/>
      </c>
      <c r="I395" s="247"/>
      <c r="J395" s="248">
        <f>IF(F395="",0,VLOOKUP(F395,'Tong hop'!$O$10:$P$396,2,0))</f>
        <v>0</v>
      </c>
      <c r="K395" s="249">
        <f t="shared" si="1"/>
        <v>0</v>
      </c>
      <c r="L395" s="250" t="str">
        <f>IF($F395="","",VLOOKUP($F395,'Tong hop'!$B$10:$L$19999,10,0))</f>
        <v/>
      </c>
      <c r="M395" s="251" t="str">
        <f>IF($F395="","",VLOOKUP($F395,'Tong hop'!$B$10:$L$19999,11,0))</f>
        <v/>
      </c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ht="15.75" customHeight="1">
      <c r="A396" s="275"/>
      <c r="B396" s="282"/>
      <c r="C396" s="276"/>
      <c r="D396" s="275"/>
      <c r="E396" s="275"/>
      <c r="F396" s="275"/>
      <c r="G396" s="245" t="str">
        <f>IF($F396="","",VLOOKUP($F396,'Tong hop'!$B$10:$P$19999,2,0))</f>
        <v/>
      </c>
      <c r="H396" s="246" t="str">
        <f>IF($F396="","",VLOOKUP($F396,'Tong hop'!$B$10:$P$19999,3,0))</f>
        <v/>
      </c>
      <c r="I396" s="247"/>
      <c r="J396" s="248">
        <f>IF(F396="",0,VLOOKUP(F396,'Tong hop'!$O$10:$P$396,2,0))</f>
        <v>0</v>
      </c>
      <c r="K396" s="249">
        <f t="shared" si="1"/>
        <v>0</v>
      </c>
      <c r="L396" s="250" t="str">
        <f>IF($F396="","",VLOOKUP($F396,'Tong hop'!$B$10:$L$19999,10,0))</f>
        <v/>
      </c>
      <c r="M396" s="251" t="str">
        <f>IF($F396="","",VLOOKUP($F396,'Tong hop'!$B$10:$L$19999,11,0))</f>
        <v/>
      </c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ht="15.75" customHeight="1">
      <c r="A397" s="275"/>
      <c r="B397" s="282"/>
      <c r="C397" s="276"/>
      <c r="D397" s="275"/>
      <c r="E397" s="275"/>
      <c r="F397" s="275"/>
      <c r="G397" s="245" t="str">
        <f>IF($F397="","",VLOOKUP($F397,'Tong hop'!$B$10:$P$19999,2,0))</f>
        <v/>
      </c>
      <c r="H397" s="246" t="str">
        <f>IF($F397="","",VLOOKUP($F397,'Tong hop'!$B$10:$P$19999,3,0))</f>
        <v/>
      </c>
      <c r="I397" s="247"/>
      <c r="J397" s="248">
        <f>IF(F397="",0,VLOOKUP(F397,'Tong hop'!$O$10:$P$396,2,0))</f>
        <v>0</v>
      </c>
      <c r="K397" s="249">
        <f t="shared" si="1"/>
        <v>0</v>
      </c>
      <c r="L397" s="250" t="str">
        <f>IF($F397="","",VLOOKUP($F397,'Tong hop'!$B$10:$L$19999,10,0))</f>
        <v/>
      </c>
      <c r="M397" s="251" t="str">
        <f>IF($F397="","",VLOOKUP($F397,'Tong hop'!$B$10:$L$19999,11,0))</f>
        <v/>
      </c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ht="15.75" customHeight="1">
      <c r="A398" s="275"/>
      <c r="B398" s="282"/>
      <c r="C398" s="276"/>
      <c r="D398" s="275"/>
      <c r="E398" s="275"/>
      <c r="F398" s="275"/>
      <c r="G398" s="245" t="str">
        <f>IF($F398="","",VLOOKUP($F398,'Tong hop'!$B$10:$P$19999,2,0))</f>
        <v/>
      </c>
      <c r="H398" s="246" t="str">
        <f>IF($F398="","",VLOOKUP($F398,'Tong hop'!$B$10:$P$19999,3,0))</f>
        <v/>
      </c>
      <c r="I398" s="247"/>
      <c r="J398" s="248">
        <f>IF(F398="",0,VLOOKUP(F398,'Tong hop'!$O$10:$P$396,2,0))</f>
        <v>0</v>
      </c>
      <c r="K398" s="249">
        <f t="shared" si="1"/>
        <v>0</v>
      </c>
      <c r="L398" s="250" t="str">
        <f>IF($F398="","",VLOOKUP($F398,'Tong hop'!$B$10:$L$19999,10,0))</f>
        <v/>
      </c>
      <c r="M398" s="251" t="str">
        <f>IF($F398="","",VLOOKUP($F398,'Tong hop'!$B$10:$L$19999,11,0))</f>
        <v/>
      </c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ht="15.75" customHeight="1">
      <c r="A399" s="275"/>
      <c r="B399" s="282"/>
      <c r="C399" s="276"/>
      <c r="D399" s="275"/>
      <c r="E399" s="275"/>
      <c r="F399" s="275"/>
      <c r="G399" s="245" t="str">
        <f>IF($F399="","",VLOOKUP($F399,'Tong hop'!$B$10:$P$19999,2,0))</f>
        <v/>
      </c>
      <c r="H399" s="246" t="str">
        <f>IF($F399="","",VLOOKUP($F399,'Tong hop'!$B$10:$P$19999,3,0))</f>
        <v/>
      </c>
      <c r="I399" s="247"/>
      <c r="J399" s="248">
        <f>IF(F399="",0,VLOOKUP(F399,'Tong hop'!$O$10:$P$396,2,0))</f>
        <v>0</v>
      </c>
      <c r="K399" s="249">
        <f t="shared" si="1"/>
        <v>0</v>
      </c>
      <c r="L399" s="250" t="str">
        <f>IF($F399="","",VLOOKUP($F399,'Tong hop'!$B$10:$L$19999,10,0))</f>
        <v/>
      </c>
      <c r="M399" s="251" t="str">
        <f>IF($F399="","",VLOOKUP($F399,'Tong hop'!$B$10:$L$19999,11,0))</f>
        <v/>
      </c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ht="15.75" customHeight="1">
      <c r="A400" s="275"/>
      <c r="B400" s="282"/>
      <c r="C400" s="276"/>
      <c r="D400" s="275"/>
      <c r="E400" s="275"/>
      <c r="F400" s="275"/>
      <c r="G400" s="245" t="str">
        <f>IF($F400="","",VLOOKUP($F400,'Tong hop'!$B$10:$P$19999,2,0))</f>
        <v/>
      </c>
      <c r="H400" s="246" t="str">
        <f>IF($F400="","",VLOOKUP($F400,'Tong hop'!$B$10:$P$19999,3,0))</f>
        <v/>
      </c>
      <c r="I400" s="247"/>
      <c r="J400" s="248">
        <f>IF(F400="",0,VLOOKUP(F400,'Tong hop'!$O$10:$P$396,2,0))</f>
        <v>0</v>
      </c>
      <c r="K400" s="249">
        <f t="shared" si="1"/>
        <v>0</v>
      </c>
      <c r="L400" s="250" t="str">
        <f>IF($F400="","",VLOOKUP($F400,'Tong hop'!$B$10:$L$19999,10,0))</f>
        <v/>
      </c>
      <c r="M400" s="251" t="str">
        <f>IF($F400="","",VLOOKUP($F400,'Tong hop'!$B$10:$L$19999,11,0))</f>
        <v/>
      </c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ht="15.75" customHeight="1">
      <c r="A401" s="275"/>
      <c r="B401" s="282"/>
      <c r="C401" s="276"/>
      <c r="D401" s="275"/>
      <c r="E401" s="275"/>
      <c r="F401" s="275"/>
      <c r="G401" s="245" t="str">
        <f>IF($F401="","",VLOOKUP($F401,'Tong hop'!$B$10:$P$19999,2,0))</f>
        <v/>
      </c>
      <c r="H401" s="246" t="str">
        <f>IF($F401="","",VLOOKUP($F401,'Tong hop'!$B$10:$P$19999,3,0))</f>
        <v/>
      </c>
      <c r="I401" s="247"/>
      <c r="J401" s="248">
        <f>IF(F401="",0,VLOOKUP(F401,'Tong hop'!$O$10:$P$396,2,0))</f>
        <v>0</v>
      </c>
      <c r="K401" s="249">
        <f t="shared" si="1"/>
        <v>0</v>
      </c>
      <c r="L401" s="250" t="str">
        <f>IF($F401="","",VLOOKUP($F401,'Tong hop'!$B$10:$L$19999,10,0))</f>
        <v/>
      </c>
      <c r="M401" s="251" t="str">
        <f>IF($F401="","",VLOOKUP($F401,'Tong hop'!$B$10:$L$19999,11,0))</f>
        <v/>
      </c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ht="15.75" customHeight="1">
      <c r="A402" s="11"/>
      <c r="B402" s="11"/>
      <c r="C402" s="12"/>
      <c r="D402" s="11"/>
      <c r="E402" s="11"/>
      <c r="F402" s="11"/>
      <c r="G402" s="245" t="str">
        <f>IF($F402="","",VLOOKUP($F402,'Tong hop'!$B$10:$P$19999,2,0))</f>
        <v/>
      </c>
      <c r="H402" s="246" t="str">
        <f>IF($F402="","",VLOOKUP($F402,'Tong hop'!$B$10:$P$19999,3,0))</f>
        <v/>
      </c>
      <c r="I402" s="26"/>
      <c r="J402" s="248">
        <f>IF(F402="",0,VLOOKUP(F402,'Tong hop'!$O$10:$P$396,2,0))</f>
        <v>0</v>
      </c>
      <c r="K402" s="249">
        <f t="shared" si="1"/>
        <v>0</v>
      </c>
      <c r="L402" s="250" t="str">
        <f>IF($F402="","",VLOOKUP($F402,'Tong hop'!$B$10:$L$19999,10,0))</f>
        <v/>
      </c>
      <c r="M402" s="251" t="str">
        <f>IF($F402="","",VLOOKUP($F402,'Tong hop'!$B$10:$L$19999,11,0))</f>
        <v/>
      </c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ht="15.75" customHeight="1">
      <c r="A403" s="11"/>
      <c r="B403" s="11"/>
      <c r="C403" s="12"/>
      <c r="D403" s="11"/>
      <c r="E403" s="11"/>
      <c r="F403" s="11"/>
      <c r="G403" s="245" t="str">
        <f>IF($F403="","",VLOOKUP($F403,'Tong hop'!$B$10:$P$19999,2,0))</f>
        <v/>
      </c>
      <c r="H403" s="246" t="str">
        <f>IF($F403="","",VLOOKUP($F403,'Tong hop'!$B$10:$P$19999,3,0))</f>
        <v/>
      </c>
      <c r="I403" s="26"/>
      <c r="J403" s="248">
        <f>IF(F403="",0,VLOOKUP(F403,'Tong hop'!$O$10:$P$396,2,0))</f>
        <v>0</v>
      </c>
      <c r="K403" s="249">
        <f t="shared" si="1"/>
        <v>0</v>
      </c>
      <c r="L403" s="250" t="str">
        <f>IF($F403="","",VLOOKUP($F403,'Tong hop'!$B$10:$L$19999,10,0))</f>
        <v/>
      </c>
      <c r="M403" s="251" t="str">
        <f>IF($F403="","",VLOOKUP($F403,'Tong hop'!$B$10:$L$19999,11,0))</f>
        <v/>
      </c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ht="15.75" customHeight="1">
      <c r="A404" s="11"/>
      <c r="B404" s="11"/>
      <c r="C404" s="12"/>
      <c r="D404" s="11"/>
      <c r="E404" s="11"/>
      <c r="F404" s="11"/>
      <c r="G404" s="245" t="str">
        <f>IF($F404="","",VLOOKUP($F404,'Tong hop'!$B$10:$P$19999,2,0))</f>
        <v/>
      </c>
      <c r="H404" s="246" t="str">
        <f>IF($F404="","",VLOOKUP($F404,'Tong hop'!$B$10:$P$19999,3,0))</f>
        <v/>
      </c>
      <c r="I404" s="26"/>
      <c r="J404" s="248">
        <f>IF(F404="",0,VLOOKUP(F404,'Tong hop'!$O$10:$P$396,2,0))</f>
        <v>0</v>
      </c>
      <c r="K404" s="249">
        <f t="shared" si="1"/>
        <v>0</v>
      </c>
      <c r="L404" s="250" t="str">
        <f>IF($F404="","",VLOOKUP($F404,'Tong hop'!$B$10:$L$19999,10,0))</f>
        <v/>
      </c>
      <c r="M404" s="251" t="str">
        <f>IF($F404="","",VLOOKUP($F404,'Tong hop'!$B$10:$L$19999,11,0))</f>
        <v/>
      </c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ht="15.75" customHeight="1">
      <c r="A405" s="11"/>
      <c r="B405" s="11"/>
      <c r="C405" s="12"/>
      <c r="D405" s="11"/>
      <c r="E405" s="11"/>
      <c r="F405" s="11"/>
      <c r="G405" s="245" t="str">
        <f>IF($F405="","",VLOOKUP($F405,'Tong hop'!$B$10:$P$19999,2,0))</f>
        <v/>
      </c>
      <c r="H405" s="246" t="str">
        <f>IF($F405="","",VLOOKUP($F405,'Tong hop'!$B$10:$P$19999,3,0))</f>
        <v/>
      </c>
      <c r="I405" s="26"/>
      <c r="J405" s="248">
        <f>IF(F405="",0,VLOOKUP(F405,'Tong hop'!$O$10:$P$396,2,0))</f>
        <v>0</v>
      </c>
      <c r="K405" s="249">
        <f t="shared" si="1"/>
        <v>0</v>
      </c>
      <c r="L405" s="250" t="str">
        <f>IF($F405="","",VLOOKUP($F405,'Tong hop'!$B$10:$L$19999,10,0))</f>
        <v/>
      </c>
      <c r="M405" s="251" t="str">
        <f>IF($F405="","",VLOOKUP($F405,'Tong hop'!$B$10:$L$19999,11,0))</f>
        <v/>
      </c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ht="15.75" customHeight="1">
      <c r="A406" s="11"/>
      <c r="B406" s="11"/>
      <c r="C406" s="12"/>
      <c r="D406" s="11"/>
      <c r="E406" s="11"/>
      <c r="F406" s="11"/>
      <c r="G406" s="245" t="str">
        <f>IF($F406="","",VLOOKUP($F406,'Tong hop'!$B$10:$P$19999,2,0))</f>
        <v/>
      </c>
      <c r="H406" s="246" t="str">
        <f>IF($F406="","",VLOOKUP($F406,'Tong hop'!$B$10:$P$19999,3,0))</f>
        <v/>
      </c>
      <c r="I406" s="26"/>
      <c r="J406" s="248">
        <f>IF(F406="",0,VLOOKUP(F406,'Tong hop'!$O$10:$P$396,2,0))</f>
        <v>0</v>
      </c>
      <c r="K406" s="249">
        <f t="shared" si="1"/>
        <v>0</v>
      </c>
      <c r="L406" s="250" t="str">
        <f>IF($F406="","",VLOOKUP($F406,'Tong hop'!$B$10:$L$19999,10,0))</f>
        <v/>
      </c>
      <c r="M406" s="251" t="str">
        <f>IF($F406="","",VLOOKUP($F406,'Tong hop'!$B$10:$L$19999,11,0))</f>
        <v/>
      </c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ht="15.75" customHeight="1">
      <c r="A407" s="11"/>
      <c r="B407" s="11"/>
      <c r="C407" s="12"/>
      <c r="D407" s="11"/>
      <c r="E407" s="11"/>
      <c r="F407" s="11"/>
      <c r="G407" s="245" t="str">
        <f>IF($F407="","",VLOOKUP($F407,'Tong hop'!$B$10:$P$19999,2,0))</f>
        <v/>
      </c>
      <c r="H407" s="246" t="str">
        <f>IF($F407="","",VLOOKUP($F407,'Tong hop'!$B$10:$P$19999,3,0))</f>
        <v/>
      </c>
      <c r="I407" s="26"/>
      <c r="J407" s="248">
        <f>IF(F407="",0,VLOOKUP(F407,'Tong hop'!$O$10:$P$396,2,0))</f>
        <v>0</v>
      </c>
      <c r="K407" s="249">
        <f t="shared" si="1"/>
        <v>0</v>
      </c>
      <c r="L407" s="250" t="str">
        <f>IF($F407="","",VLOOKUP($F407,'Tong hop'!$B$10:$L$19999,10,0))</f>
        <v/>
      </c>
      <c r="M407" s="251" t="str">
        <f>IF($F407="","",VLOOKUP($F407,'Tong hop'!$B$10:$L$19999,11,0))</f>
        <v/>
      </c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ht="15.75" customHeight="1">
      <c r="A408" s="11"/>
      <c r="B408" s="11"/>
      <c r="C408" s="12"/>
      <c r="D408" s="11"/>
      <c r="E408" s="11"/>
      <c r="F408" s="11"/>
      <c r="G408" s="245" t="str">
        <f>IF($F408="","",VLOOKUP($F408,'Tong hop'!$B$10:$P$19999,2,0))</f>
        <v/>
      </c>
      <c r="H408" s="246" t="str">
        <f>IF($F408="","",VLOOKUP($F408,'Tong hop'!$B$10:$P$19999,3,0))</f>
        <v/>
      </c>
      <c r="I408" s="26"/>
      <c r="J408" s="248">
        <f>IF(F408="",0,VLOOKUP(F408,'Tong hop'!$O$10:$P$396,2,0))</f>
        <v>0</v>
      </c>
      <c r="K408" s="249">
        <f t="shared" si="1"/>
        <v>0</v>
      </c>
      <c r="L408" s="250" t="str">
        <f>IF($F408="","",VLOOKUP($F408,'Tong hop'!$B$10:$L$19999,10,0))</f>
        <v/>
      </c>
      <c r="M408" s="251" t="str">
        <f>IF($F408="","",VLOOKUP($F408,'Tong hop'!$B$10:$L$19999,11,0))</f>
        <v/>
      </c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ht="15.75" customHeight="1">
      <c r="A409" s="11"/>
      <c r="B409" s="11"/>
      <c r="C409" s="12"/>
      <c r="D409" s="11"/>
      <c r="E409" s="11"/>
      <c r="F409" s="11"/>
      <c r="G409" s="245" t="str">
        <f>IF($F409="","",VLOOKUP($F409,'Tong hop'!$B$10:$P$19999,2,0))</f>
        <v/>
      </c>
      <c r="H409" s="246" t="str">
        <f>IF($F409="","",VLOOKUP($F409,'Tong hop'!$B$10:$P$19999,3,0))</f>
        <v/>
      </c>
      <c r="I409" s="26"/>
      <c r="J409" s="248">
        <f>IF(F409="",0,VLOOKUP(F409,'Tong hop'!$O$10:$P$396,2,0))</f>
        <v>0</v>
      </c>
      <c r="K409" s="249">
        <f t="shared" si="1"/>
        <v>0</v>
      </c>
      <c r="L409" s="250" t="str">
        <f>IF($F409="","",VLOOKUP($F409,'Tong hop'!$B$10:$L$19999,10,0))</f>
        <v/>
      </c>
      <c r="M409" s="251" t="str">
        <f>IF($F409="","",VLOOKUP($F409,'Tong hop'!$B$10:$L$19999,11,0))</f>
        <v/>
      </c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ht="15.75" customHeight="1">
      <c r="A410" s="11"/>
      <c r="B410" s="11"/>
      <c r="C410" s="12"/>
      <c r="D410" s="11"/>
      <c r="E410" s="11"/>
      <c r="F410" s="11"/>
      <c r="G410" s="245" t="str">
        <f>IF($F410="","",VLOOKUP($F410,'Tong hop'!$B$10:$P$19999,2,0))</f>
        <v/>
      </c>
      <c r="H410" s="246" t="str">
        <f>IF($F410="","",VLOOKUP($F410,'Tong hop'!$B$10:$P$19999,3,0))</f>
        <v/>
      </c>
      <c r="I410" s="26"/>
      <c r="J410" s="248">
        <f>IF(F410="",0,VLOOKUP(F410,'Tong hop'!$O$10:$P$396,2,0))</f>
        <v>0</v>
      </c>
      <c r="K410" s="249">
        <f t="shared" si="1"/>
        <v>0</v>
      </c>
      <c r="L410" s="250" t="str">
        <f>IF($F410="","",VLOOKUP($F410,'Tong hop'!$B$10:$L$19999,10,0))</f>
        <v/>
      </c>
      <c r="M410" s="251" t="str">
        <f>IF($F410="","",VLOOKUP($F410,'Tong hop'!$B$10:$L$19999,11,0))</f>
        <v/>
      </c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ht="15.75" customHeight="1">
      <c r="A411" s="11"/>
      <c r="B411" s="11"/>
      <c r="C411" s="12"/>
      <c r="D411" s="11"/>
      <c r="E411" s="11"/>
      <c r="F411" s="11"/>
      <c r="G411" s="245" t="str">
        <f>IF($F411="","",VLOOKUP($F411,'Tong hop'!$B$10:$P$19999,2,0))</f>
        <v/>
      </c>
      <c r="H411" s="246" t="str">
        <f>IF($F411="","",VLOOKUP($F411,'Tong hop'!$B$10:$P$19999,3,0))</f>
        <v/>
      </c>
      <c r="I411" s="26"/>
      <c r="J411" s="248">
        <f>IF(F411="",0,VLOOKUP(F411,'Tong hop'!$O$10:$P$396,2,0))</f>
        <v>0</v>
      </c>
      <c r="K411" s="249">
        <f t="shared" si="1"/>
        <v>0</v>
      </c>
      <c r="L411" s="250" t="str">
        <f>IF($F411="","",VLOOKUP($F411,'Tong hop'!$B$10:$L$19999,10,0))</f>
        <v/>
      </c>
      <c r="M411" s="251" t="str">
        <f>IF($F411="","",VLOOKUP($F411,'Tong hop'!$B$10:$L$19999,11,0))</f>
        <v/>
      </c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ht="15.75" customHeight="1">
      <c r="A412" s="11"/>
      <c r="B412" s="11"/>
      <c r="C412" s="12"/>
      <c r="D412" s="11"/>
      <c r="E412" s="11"/>
      <c r="F412" s="11"/>
      <c r="G412" s="245" t="str">
        <f>IF($F412="","",VLOOKUP($F412,'Tong hop'!$B$10:$P$19999,2,0))</f>
        <v/>
      </c>
      <c r="H412" s="246" t="str">
        <f>IF($F412="","",VLOOKUP($F412,'Tong hop'!$B$10:$P$19999,3,0))</f>
        <v/>
      </c>
      <c r="I412" s="26"/>
      <c r="J412" s="248">
        <f>IF(F412="",0,VLOOKUP(F412,'Tong hop'!$O$10:$P$396,2,0))</f>
        <v>0</v>
      </c>
      <c r="K412" s="249">
        <f t="shared" si="1"/>
        <v>0</v>
      </c>
      <c r="L412" s="250" t="str">
        <f>IF($F412="","",VLOOKUP($F412,'Tong hop'!$B$10:$L$19999,10,0))</f>
        <v/>
      </c>
      <c r="M412" s="251" t="str">
        <f>IF($F412="","",VLOOKUP($F412,'Tong hop'!$B$10:$L$19999,11,0))</f>
        <v/>
      </c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ht="15.75" customHeight="1">
      <c r="A413" s="11"/>
      <c r="B413" s="11"/>
      <c r="C413" s="12"/>
      <c r="D413" s="11"/>
      <c r="E413" s="11"/>
      <c r="F413" s="11"/>
      <c r="G413" s="245" t="str">
        <f>IF($F413="","",VLOOKUP($F413,'Tong hop'!$B$10:$P$19999,2,0))</f>
        <v/>
      </c>
      <c r="H413" s="246" t="str">
        <f>IF($F413="","",VLOOKUP($F413,'Tong hop'!$B$10:$P$19999,3,0))</f>
        <v/>
      </c>
      <c r="I413" s="26"/>
      <c r="J413" s="248">
        <f>IF(F413="",0,VLOOKUP(F413,'Tong hop'!$O$10:$P$396,2,0))</f>
        <v>0</v>
      </c>
      <c r="K413" s="249">
        <f t="shared" si="1"/>
        <v>0</v>
      </c>
      <c r="L413" s="250" t="str">
        <f>IF($F413="","",VLOOKUP($F413,'Tong hop'!$B$10:$L$19999,10,0))</f>
        <v/>
      </c>
      <c r="M413" s="251" t="str">
        <f>IF($F413="","",VLOOKUP($F413,'Tong hop'!$B$10:$L$19999,11,0))</f>
        <v/>
      </c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ht="15.75" customHeight="1">
      <c r="A414" s="11"/>
      <c r="B414" s="11"/>
      <c r="C414" s="12"/>
      <c r="D414" s="11"/>
      <c r="E414" s="11"/>
      <c r="F414" s="11"/>
      <c r="G414" s="245" t="str">
        <f>IF($F414="","",VLOOKUP($F414,'Tong hop'!$B$10:$P$19999,2,0))</f>
        <v/>
      </c>
      <c r="H414" s="246" t="str">
        <f>IF($F414="","",VLOOKUP($F414,'Tong hop'!$B$10:$P$19999,3,0))</f>
        <v/>
      </c>
      <c r="I414" s="26"/>
      <c r="J414" s="248">
        <f>IF(F414="",0,VLOOKUP(F414,'Tong hop'!$O$10:$P$396,2,0))</f>
        <v>0</v>
      </c>
      <c r="K414" s="249">
        <f t="shared" si="1"/>
        <v>0</v>
      </c>
      <c r="L414" s="250" t="str">
        <f>IF($F414="","",VLOOKUP($F414,'Tong hop'!$B$10:$L$19999,10,0))</f>
        <v/>
      </c>
      <c r="M414" s="251" t="str">
        <f>IF($F414="","",VLOOKUP($F414,'Tong hop'!$B$10:$L$19999,11,0))</f>
        <v/>
      </c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ht="15.75" customHeight="1">
      <c r="A415" s="11"/>
      <c r="B415" s="11"/>
      <c r="C415" s="12"/>
      <c r="D415" s="11"/>
      <c r="E415" s="11"/>
      <c r="F415" s="11"/>
      <c r="G415" s="245" t="str">
        <f>IF($F415="","",VLOOKUP($F415,'Tong hop'!$B$10:$P$19999,2,0))</f>
        <v/>
      </c>
      <c r="H415" s="246" t="str">
        <f>IF($F415="","",VLOOKUP($F415,'Tong hop'!$B$10:$P$19999,3,0))</f>
        <v/>
      </c>
      <c r="I415" s="26"/>
      <c r="J415" s="248">
        <f>IF(F415="",0,VLOOKUP(F415,'Tong hop'!$O$10:$P$396,2,0))</f>
        <v>0</v>
      </c>
      <c r="K415" s="249">
        <f t="shared" si="1"/>
        <v>0</v>
      </c>
      <c r="L415" s="250" t="str">
        <f>IF($F415="","",VLOOKUP($F415,'Tong hop'!$B$10:$L$19999,10,0))</f>
        <v/>
      </c>
      <c r="M415" s="251" t="str">
        <f>IF($F415="","",VLOOKUP($F415,'Tong hop'!$B$10:$L$19999,11,0))</f>
        <v/>
      </c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ht="15.75" customHeight="1">
      <c r="A416" s="11"/>
      <c r="B416" s="11"/>
      <c r="C416" s="12"/>
      <c r="D416" s="11"/>
      <c r="E416" s="11"/>
      <c r="F416" s="11"/>
      <c r="G416" s="245" t="str">
        <f>IF($F416="","",VLOOKUP($F416,'Tong hop'!$B$10:$P$19999,2,0))</f>
        <v/>
      </c>
      <c r="H416" s="246" t="str">
        <f>IF($F416="","",VLOOKUP($F416,'Tong hop'!$B$10:$P$19999,3,0))</f>
        <v/>
      </c>
      <c r="I416" s="26"/>
      <c r="J416" s="248">
        <f>IF(F416="",0,VLOOKUP(F416,'Tong hop'!$O$10:$P$396,2,0))</f>
        <v>0</v>
      </c>
      <c r="K416" s="249">
        <f t="shared" si="1"/>
        <v>0</v>
      </c>
      <c r="L416" s="250" t="str">
        <f>IF($F416="","",VLOOKUP($F416,'Tong hop'!$B$10:$L$19999,10,0))</f>
        <v/>
      </c>
      <c r="M416" s="251" t="str">
        <f>IF($F416="","",VLOOKUP($F416,'Tong hop'!$B$10:$L$19999,11,0))</f>
        <v/>
      </c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ht="15.75" customHeight="1">
      <c r="A417" s="11"/>
      <c r="B417" s="11"/>
      <c r="C417" s="12"/>
      <c r="D417" s="11"/>
      <c r="E417" s="11"/>
      <c r="F417" s="11"/>
      <c r="G417" s="245" t="str">
        <f>IF($F417="","",VLOOKUP($F417,'Tong hop'!$B$10:$P$19999,2,0))</f>
        <v/>
      </c>
      <c r="H417" s="246" t="str">
        <f>IF($F417="","",VLOOKUP($F417,'Tong hop'!$B$10:$P$19999,3,0))</f>
        <v/>
      </c>
      <c r="I417" s="26"/>
      <c r="J417" s="248">
        <f>IF(F417="",0,VLOOKUP(F417,'Tong hop'!$O$10:$P$396,2,0))</f>
        <v>0</v>
      </c>
      <c r="K417" s="249">
        <f t="shared" si="1"/>
        <v>0</v>
      </c>
      <c r="L417" s="250" t="str">
        <f>IF($F417="","",VLOOKUP($F417,'Tong hop'!$B$10:$L$19999,10,0))</f>
        <v/>
      </c>
      <c r="M417" s="251" t="str">
        <f>IF($F417="","",VLOOKUP($F417,'Tong hop'!$B$10:$L$19999,11,0))</f>
        <v/>
      </c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ht="15.75" customHeight="1">
      <c r="A418" s="11"/>
      <c r="B418" s="11"/>
      <c r="C418" s="12"/>
      <c r="D418" s="11"/>
      <c r="E418" s="11"/>
      <c r="F418" s="11"/>
      <c r="G418" s="245" t="str">
        <f>IF($F418="","",VLOOKUP($F418,'Tong hop'!$B$10:$P$19999,2,0))</f>
        <v/>
      </c>
      <c r="H418" s="246" t="str">
        <f>IF($F418="","",VLOOKUP($F418,'Tong hop'!$B$10:$P$19999,3,0))</f>
        <v/>
      </c>
      <c r="I418" s="26"/>
      <c r="J418" s="248">
        <f>IF(F418="",0,VLOOKUP(F418,'Tong hop'!$O$10:$P$396,2,0))</f>
        <v>0</v>
      </c>
      <c r="K418" s="249">
        <f t="shared" si="1"/>
        <v>0</v>
      </c>
      <c r="L418" s="250" t="str">
        <f>IF($F418="","",VLOOKUP($F418,'Tong hop'!$B$10:$L$19999,10,0))</f>
        <v/>
      </c>
      <c r="M418" s="251" t="str">
        <f>IF($F418="","",VLOOKUP($F418,'Tong hop'!$B$10:$L$19999,11,0))</f>
        <v/>
      </c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ht="15.75" customHeight="1">
      <c r="A419" s="11"/>
      <c r="B419" s="11"/>
      <c r="C419" s="12"/>
      <c r="D419" s="11"/>
      <c r="E419" s="11"/>
      <c r="F419" s="11"/>
      <c r="G419" s="245" t="str">
        <f>IF($F419="","",VLOOKUP($F419,'Tong hop'!$B$10:$P$19999,2,0))</f>
        <v/>
      </c>
      <c r="H419" s="246" t="str">
        <f>IF($F419="","",VLOOKUP($F419,'Tong hop'!$B$10:$P$19999,3,0))</f>
        <v/>
      </c>
      <c r="I419" s="26"/>
      <c r="J419" s="248">
        <f>IF(F419="",0,VLOOKUP(F419,'Tong hop'!$O$10:$P$396,2,0))</f>
        <v>0</v>
      </c>
      <c r="K419" s="249">
        <f t="shared" si="1"/>
        <v>0</v>
      </c>
      <c r="L419" s="250" t="str">
        <f>IF($F419="","",VLOOKUP($F419,'Tong hop'!$B$10:$L$19999,10,0))</f>
        <v/>
      </c>
      <c r="M419" s="251" t="str">
        <f>IF($F419="","",VLOOKUP($F419,'Tong hop'!$B$10:$L$19999,11,0))</f>
        <v/>
      </c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ht="15.75" customHeight="1">
      <c r="A420" s="11"/>
      <c r="B420" s="11"/>
      <c r="C420" s="12"/>
      <c r="D420" s="11"/>
      <c r="E420" s="11"/>
      <c r="F420" s="11"/>
      <c r="G420" s="245" t="str">
        <f>IF($F420="","",VLOOKUP($F420,'Tong hop'!$B$10:$P$19999,2,0))</f>
        <v/>
      </c>
      <c r="H420" s="246" t="str">
        <f>IF($F420="","",VLOOKUP($F420,'Tong hop'!$B$10:$P$19999,3,0))</f>
        <v/>
      </c>
      <c r="I420" s="26"/>
      <c r="J420" s="248">
        <f>IF(F420="",0,VLOOKUP(F420,'Tong hop'!$O$10:$P$396,2,0))</f>
        <v>0</v>
      </c>
      <c r="K420" s="249">
        <f t="shared" si="1"/>
        <v>0</v>
      </c>
      <c r="L420" s="250" t="str">
        <f>IF($F420="","",VLOOKUP($F420,'Tong hop'!$B$10:$L$19999,10,0))</f>
        <v/>
      </c>
      <c r="M420" s="251" t="str">
        <f>IF($F420="","",VLOOKUP($F420,'Tong hop'!$B$10:$L$19999,11,0))</f>
        <v/>
      </c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ht="15.75" customHeight="1">
      <c r="A421" s="11"/>
      <c r="B421" s="11"/>
      <c r="C421" s="12"/>
      <c r="D421" s="11"/>
      <c r="E421" s="11"/>
      <c r="F421" s="11"/>
      <c r="G421" s="245" t="str">
        <f>IF($F421="","",VLOOKUP($F421,'Tong hop'!$B$10:$P$19999,2,0))</f>
        <v/>
      </c>
      <c r="H421" s="246" t="str">
        <f>IF($F421="","",VLOOKUP($F421,'Tong hop'!$B$10:$P$19999,3,0))</f>
        <v/>
      </c>
      <c r="I421" s="26"/>
      <c r="J421" s="248">
        <f>IF(F421="",0,VLOOKUP(F421,'Tong hop'!$O$10:$P$396,2,0))</f>
        <v>0</v>
      </c>
      <c r="K421" s="249">
        <f t="shared" si="1"/>
        <v>0</v>
      </c>
      <c r="L421" s="250" t="str">
        <f>IF($F421="","",VLOOKUP($F421,'Tong hop'!$B$10:$L$19999,10,0))</f>
        <v/>
      </c>
      <c r="M421" s="251" t="str">
        <f>IF($F421="","",VLOOKUP($F421,'Tong hop'!$B$10:$L$19999,11,0))</f>
        <v/>
      </c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ht="15.75" customHeight="1">
      <c r="A422" s="11"/>
      <c r="B422" s="11"/>
      <c r="C422" s="12"/>
      <c r="D422" s="11"/>
      <c r="E422" s="11"/>
      <c r="F422" s="11"/>
      <c r="G422" s="245" t="str">
        <f>IF($F422="","",VLOOKUP($F422,'Tong hop'!$B$10:$P$19999,2,0))</f>
        <v/>
      </c>
      <c r="H422" s="246" t="str">
        <f>IF($F422="","",VLOOKUP($F422,'Tong hop'!$B$10:$P$19999,3,0))</f>
        <v/>
      </c>
      <c r="I422" s="26"/>
      <c r="J422" s="248">
        <f>IF(F422="",0,VLOOKUP(F422,'Tong hop'!$O$10:$P$396,2,0))</f>
        <v>0</v>
      </c>
      <c r="K422" s="249">
        <f t="shared" si="1"/>
        <v>0</v>
      </c>
      <c r="L422" s="250" t="str">
        <f>IF($F422="","",VLOOKUP($F422,'Tong hop'!$B$10:$L$19999,10,0))</f>
        <v/>
      </c>
      <c r="M422" s="251" t="str">
        <f>IF($F422="","",VLOOKUP($F422,'Tong hop'!$B$10:$L$19999,11,0))</f>
        <v/>
      </c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ht="15.75" customHeight="1">
      <c r="A423" s="11"/>
      <c r="B423" s="11"/>
      <c r="C423" s="12"/>
      <c r="D423" s="11"/>
      <c r="E423" s="11"/>
      <c r="F423" s="11"/>
      <c r="G423" s="245" t="str">
        <f>IF($F423="","",VLOOKUP($F423,'Tong hop'!$B$10:$P$19999,2,0))</f>
        <v/>
      </c>
      <c r="H423" s="246" t="str">
        <f>IF($F423="","",VLOOKUP($F423,'Tong hop'!$B$10:$P$19999,3,0))</f>
        <v/>
      </c>
      <c r="I423" s="26"/>
      <c r="J423" s="248">
        <f>IF(F423="",0,VLOOKUP(F423,'Tong hop'!$O$10:$P$396,2,0))</f>
        <v>0</v>
      </c>
      <c r="K423" s="249">
        <f t="shared" si="1"/>
        <v>0</v>
      </c>
      <c r="L423" s="250" t="str">
        <f>IF($F423="","",VLOOKUP($F423,'Tong hop'!$B$10:$L$19999,10,0))</f>
        <v/>
      </c>
      <c r="M423" s="251" t="str">
        <f>IF($F423="","",VLOOKUP($F423,'Tong hop'!$B$10:$L$19999,11,0))</f>
        <v/>
      </c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ht="15.75" customHeight="1">
      <c r="A424" s="11"/>
      <c r="B424" s="11"/>
      <c r="C424" s="12"/>
      <c r="D424" s="11"/>
      <c r="E424" s="11"/>
      <c r="F424" s="11"/>
      <c r="G424" s="245" t="str">
        <f>IF($F424="","",VLOOKUP($F424,'Tong hop'!$B$10:$P$19999,2,0))</f>
        <v/>
      </c>
      <c r="H424" s="246" t="str">
        <f>IF($F424="","",VLOOKUP($F424,'Tong hop'!$B$10:$P$19999,3,0))</f>
        <v/>
      </c>
      <c r="I424" s="26"/>
      <c r="J424" s="248">
        <f>IF(F424="",0,VLOOKUP(F424,'Tong hop'!$O$10:$P$396,2,0))</f>
        <v>0</v>
      </c>
      <c r="K424" s="249">
        <f t="shared" si="1"/>
        <v>0</v>
      </c>
      <c r="L424" s="250" t="str">
        <f>IF($F424="","",VLOOKUP($F424,'Tong hop'!$B$10:$L$19999,10,0))</f>
        <v/>
      </c>
      <c r="M424" s="251" t="str">
        <f>IF($F424="","",VLOOKUP($F424,'Tong hop'!$B$10:$L$19999,11,0))</f>
        <v/>
      </c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ht="15.75" customHeight="1">
      <c r="A425" s="11"/>
      <c r="B425" s="11"/>
      <c r="C425" s="12"/>
      <c r="D425" s="11"/>
      <c r="E425" s="11"/>
      <c r="F425" s="11"/>
      <c r="G425" s="245" t="str">
        <f>IF($F425="","",VLOOKUP($F425,'Tong hop'!$B$10:$P$19999,2,0))</f>
        <v/>
      </c>
      <c r="H425" s="246" t="str">
        <f>IF($F425="","",VLOOKUP($F425,'Tong hop'!$B$10:$P$19999,3,0))</f>
        <v/>
      </c>
      <c r="I425" s="26"/>
      <c r="J425" s="248">
        <f>IF(F425="",0,VLOOKUP(F425,'Tong hop'!$O$10:$P$396,2,0))</f>
        <v>0</v>
      </c>
      <c r="K425" s="249">
        <f t="shared" si="1"/>
        <v>0</v>
      </c>
      <c r="L425" s="250" t="str">
        <f>IF($F425="","",VLOOKUP($F425,'Tong hop'!$B$10:$L$19999,10,0))</f>
        <v/>
      </c>
      <c r="M425" s="251" t="str">
        <f>IF($F425="","",VLOOKUP($F425,'Tong hop'!$B$10:$L$19999,11,0))</f>
        <v/>
      </c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ht="15.75" customHeight="1">
      <c r="A426" s="11"/>
      <c r="B426" s="11"/>
      <c r="C426" s="12"/>
      <c r="D426" s="11"/>
      <c r="E426" s="11"/>
      <c r="F426" s="11"/>
      <c r="G426" s="245" t="str">
        <f>IF($F426="","",VLOOKUP($F426,'Tong hop'!$B$10:$P$19999,2,0))</f>
        <v/>
      </c>
      <c r="H426" s="246" t="str">
        <f>IF($F426="","",VLOOKUP($F426,'Tong hop'!$B$10:$P$19999,3,0))</f>
        <v/>
      </c>
      <c r="I426" s="26"/>
      <c r="J426" s="248">
        <f>IF(F426="",0,VLOOKUP(F426,'Tong hop'!$O$10:$P$396,2,0))</f>
        <v>0</v>
      </c>
      <c r="K426" s="249">
        <f t="shared" si="1"/>
        <v>0</v>
      </c>
      <c r="L426" s="250" t="str">
        <f>IF($F426="","",VLOOKUP($F426,'Tong hop'!$B$10:$L$19999,10,0))</f>
        <v/>
      </c>
      <c r="M426" s="251" t="str">
        <f>IF($F426="","",VLOOKUP($F426,'Tong hop'!$B$10:$L$19999,11,0))</f>
        <v/>
      </c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ht="15.75" customHeight="1">
      <c r="A427" s="11"/>
      <c r="B427" s="11"/>
      <c r="C427" s="12"/>
      <c r="D427" s="11"/>
      <c r="E427" s="11"/>
      <c r="F427" s="11"/>
      <c r="G427" s="245" t="str">
        <f>IF($F427="","",VLOOKUP($F427,'Tong hop'!$B$10:$P$19999,2,0))</f>
        <v/>
      </c>
      <c r="H427" s="246" t="str">
        <f>IF($F427="","",VLOOKUP($F427,'Tong hop'!$B$10:$P$19999,3,0))</f>
        <v/>
      </c>
      <c r="I427" s="26"/>
      <c r="J427" s="248">
        <f>IF(F427="",0,VLOOKUP(F427,'Tong hop'!$O$10:$P$396,2,0))</f>
        <v>0</v>
      </c>
      <c r="K427" s="249">
        <f t="shared" si="1"/>
        <v>0</v>
      </c>
      <c r="L427" s="250" t="str">
        <f>IF($F427="","",VLOOKUP($F427,'Tong hop'!$B$10:$L$19999,10,0))</f>
        <v/>
      </c>
      <c r="M427" s="251" t="str">
        <f>IF($F427="","",VLOOKUP($F427,'Tong hop'!$B$10:$L$19999,11,0))</f>
        <v/>
      </c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ht="15.75" customHeight="1">
      <c r="A428" s="11"/>
      <c r="B428" s="11"/>
      <c r="C428" s="12"/>
      <c r="D428" s="11"/>
      <c r="E428" s="11"/>
      <c r="F428" s="11"/>
      <c r="G428" s="245" t="str">
        <f>IF($F428="","",VLOOKUP($F428,'Tong hop'!$B$10:$P$19999,2,0))</f>
        <v/>
      </c>
      <c r="H428" s="246" t="str">
        <f>IF($F428="","",VLOOKUP($F428,'Tong hop'!$B$10:$P$19999,3,0))</f>
        <v/>
      </c>
      <c r="I428" s="26"/>
      <c r="J428" s="248">
        <f>IF(F428="",0,VLOOKUP(F428,'Tong hop'!$O$10:$P$396,2,0))</f>
        <v>0</v>
      </c>
      <c r="K428" s="249">
        <f t="shared" si="1"/>
        <v>0</v>
      </c>
      <c r="L428" s="250" t="str">
        <f>IF($F428="","",VLOOKUP($F428,'Tong hop'!$B$10:$L$19999,10,0))</f>
        <v/>
      </c>
      <c r="M428" s="251" t="str">
        <f>IF($F428="","",VLOOKUP($F428,'Tong hop'!$B$10:$L$19999,11,0))</f>
        <v/>
      </c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ht="15.75" customHeight="1">
      <c r="A429" s="11"/>
      <c r="B429" s="11"/>
      <c r="C429" s="12"/>
      <c r="D429" s="11"/>
      <c r="E429" s="11"/>
      <c r="F429" s="11"/>
      <c r="G429" s="245" t="str">
        <f>IF($F429="","",VLOOKUP($F429,'Tong hop'!$B$10:$P$19999,2,0))</f>
        <v/>
      </c>
      <c r="H429" s="246" t="str">
        <f>IF($F429="","",VLOOKUP($F429,'Tong hop'!$B$10:$P$19999,3,0))</f>
        <v/>
      </c>
      <c r="I429" s="26"/>
      <c r="J429" s="248">
        <f>IF(F429="",0,VLOOKUP(F429,'Tong hop'!$O$10:$P$396,2,0))</f>
        <v>0</v>
      </c>
      <c r="K429" s="249">
        <f t="shared" si="1"/>
        <v>0</v>
      </c>
      <c r="L429" s="250" t="str">
        <f>IF($F429="","",VLOOKUP($F429,'Tong hop'!$B$10:$L$19999,10,0))</f>
        <v/>
      </c>
      <c r="M429" s="251" t="str">
        <f>IF($F429="","",VLOOKUP($F429,'Tong hop'!$B$10:$L$19999,11,0))</f>
        <v/>
      </c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ht="15.75" customHeight="1">
      <c r="A430" s="11"/>
      <c r="B430" s="11"/>
      <c r="C430" s="12"/>
      <c r="D430" s="11"/>
      <c r="E430" s="11"/>
      <c r="F430" s="11"/>
      <c r="G430" s="245" t="str">
        <f>IF($F430="","",VLOOKUP($F430,'Tong hop'!$B$10:$P$19999,2,0))</f>
        <v/>
      </c>
      <c r="H430" s="246" t="str">
        <f>IF($F430="","",VLOOKUP($F430,'Tong hop'!$B$10:$P$19999,3,0))</f>
        <v/>
      </c>
      <c r="I430" s="26"/>
      <c r="J430" s="248">
        <f>IF(F430="",0,VLOOKUP(F430,'Tong hop'!$O$10:$P$396,2,0))</f>
        <v>0</v>
      </c>
      <c r="K430" s="249">
        <f t="shared" si="1"/>
        <v>0</v>
      </c>
      <c r="L430" s="250" t="str">
        <f>IF($F430="","",VLOOKUP($F430,'Tong hop'!$B$10:$L$19999,10,0))</f>
        <v/>
      </c>
      <c r="M430" s="251" t="str">
        <f>IF($F430="","",VLOOKUP($F430,'Tong hop'!$B$10:$L$19999,11,0))</f>
        <v/>
      </c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ht="15.75" customHeight="1">
      <c r="A431" s="11"/>
      <c r="B431" s="11"/>
      <c r="C431" s="12"/>
      <c r="D431" s="11"/>
      <c r="E431" s="11"/>
      <c r="F431" s="11"/>
      <c r="G431" s="245" t="str">
        <f>IF($F431="","",VLOOKUP($F431,'Tong hop'!$B$10:$P$19999,2,0))</f>
        <v/>
      </c>
      <c r="H431" s="246" t="str">
        <f>IF($F431="","",VLOOKUP($F431,'Tong hop'!$B$10:$P$19999,3,0))</f>
        <v/>
      </c>
      <c r="I431" s="26"/>
      <c r="J431" s="248">
        <f>IF(F431="",0,VLOOKUP(F431,'Tong hop'!$O$10:$P$396,2,0))</f>
        <v>0</v>
      </c>
      <c r="K431" s="249">
        <f t="shared" si="1"/>
        <v>0</v>
      </c>
      <c r="L431" s="250" t="str">
        <f>IF($F431="","",VLOOKUP($F431,'Tong hop'!$B$10:$L$19999,10,0))</f>
        <v/>
      </c>
      <c r="M431" s="251" t="str">
        <f>IF($F431="","",VLOOKUP($F431,'Tong hop'!$B$10:$L$19999,11,0))</f>
        <v/>
      </c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ht="15.75" customHeight="1">
      <c r="A432" s="11"/>
      <c r="B432" s="11"/>
      <c r="C432" s="12"/>
      <c r="D432" s="11"/>
      <c r="E432" s="11"/>
      <c r="F432" s="11"/>
      <c r="G432" s="245" t="str">
        <f>IF($F432="","",VLOOKUP($F432,'Tong hop'!$B$10:$P$19999,2,0))</f>
        <v/>
      </c>
      <c r="H432" s="246" t="str">
        <f>IF($F432="","",VLOOKUP($F432,'Tong hop'!$B$10:$P$19999,3,0))</f>
        <v/>
      </c>
      <c r="I432" s="26"/>
      <c r="J432" s="248">
        <f>IF(F432="",0,VLOOKUP(F432,'Tong hop'!$O$10:$P$396,2,0))</f>
        <v>0</v>
      </c>
      <c r="K432" s="249">
        <f t="shared" si="1"/>
        <v>0</v>
      </c>
      <c r="L432" s="250" t="str">
        <f>IF($F432="","",VLOOKUP($F432,'Tong hop'!$B$10:$L$19999,10,0))</f>
        <v/>
      </c>
      <c r="M432" s="251" t="str">
        <f>IF($F432="","",VLOOKUP($F432,'Tong hop'!$B$10:$L$19999,11,0))</f>
        <v/>
      </c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ht="15.75" customHeight="1">
      <c r="A433" s="11"/>
      <c r="B433" s="11"/>
      <c r="C433" s="12"/>
      <c r="D433" s="11"/>
      <c r="E433" s="11"/>
      <c r="F433" s="11"/>
      <c r="G433" s="245" t="str">
        <f>IF($F433="","",VLOOKUP($F433,'Tong hop'!$B$10:$P$19999,2,0))</f>
        <v/>
      </c>
      <c r="H433" s="246" t="str">
        <f>IF($F433="","",VLOOKUP($F433,'Tong hop'!$B$10:$P$19999,3,0))</f>
        <v/>
      </c>
      <c r="I433" s="26"/>
      <c r="J433" s="248">
        <f>IF(F433="",0,VLOOKUP(F433,'Tong hop'!$O$10:$P$396,2,0))</f>
        <v>0</v>
      </c>
      <c r="K433" s="249">
        <f t="shared" si="1"/>
        <v>0</v>
      </c>
      <c r="L433" s="250" t="str">
        <f>IF($F433="","",VLOOKUP($F433,'Tong hop'!$B$10:$L$19999,10,0))</f>
        <v/>
      </c>
      <c r="M433" s="251" t="str">
        <f>IF($F433="","",VLOOKUP($F433,'Tong hop'!$B$10:$L$19999,11,0))</f>
        <v/>
      </c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ht="15.75" customHeight="1">
      <c r="A434" s="11"/>
      <c r="B434" s="11"/>
      <c r="C434" s="12"/>
      <c r="D434" s="11"/>
      <c r="E434" s="11"/>
      <c r="F434" s="11"/>
      <c r="G434" s="245" t="str">
        <f>IF($F434="","",VLOOKUP($F434,'Tong hop'!$B$10:$P$19999,2,0))</f>
        <v/>
      </c>
      <c r="H434" s="246" t="str">
        <f>IF($F434="","",VLOOKUP($F434,'Tong hop'!$B$10:$P$19999,3,0))</f>
        <v/>
      </c>
      <c r="I434" s="26"/>
      <c r="J434" s="248">
        <f>IF(F434="",0,VLOOKUP(F434,'Tong hop'!$O$10:$P$396,2,0))</f>
        <v>0</v>
      </c>
      <c r="K434" s="249">
        <f t="shared" si="1"/>
        <v>0</v>
      </c>
      <c r="L434" s="250" t="str">
        <f>IF($F434="","",VLOOKUP($F434,'Tong hop'!$B$10:$L$19999,10,0))</f>
        <v/>
      </c>
      <c r="M434" s="251" t="str">
        <f>IF($F434="","",VLOOKUP($F434,'Tong hop'!$B$10:$L$19999,11,0))</f>
        <v/>
      </c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ht="15.75" customHeight="1">
      <c r="A435" s="11"/>
      <c r="B435" s="11"/>
      <c r="C435" s="12"/>
      <c r="D435" s="11"/>
      <c r="E435" s="11"/>
      <c r="F435" s="11"/>
      <c r="G435" s="245" t="str">
        <f>IF($F435="","",VLOOKUP($F435,'Tong hop'!$B$10:$P$19999,2,0))</f>
        <v/>
      </c>
      <c r="H435" s="246" t="str">
        <f>IF($F435="","",VLOOKUP($F435,'Tong hop'!$B$10:$P$19999,3,0))</f>
        <v/>
      </c>
      <c r="I435" s="26"/>
      <c r="J435" s="248">
        <f>IF(F435="",0,VLOOKUP(F435,'Tong hop'!$O$10:$P$396,2,0))</f>
        <v>0</v>
      </c>
      <c r="K435" s="249">
        <f t="shared" si="1"/>
        <v>0</v>
      </c>
      <c r="L435" s="250" t="str">
        <f>IF($F435="","",VLOOKUP($F435,'Tong hop'!$B$10:$L$19999,10,0))</f>
        <v/>
      </c>
      <c r="M435" s="251" t="str">
        <f>IF($F435="","",VLOOKUP($F435,'Tong hop'!$B$10:$L$19999,11,0))</f>
        <v/>
      </c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ht="15.75" customHeight="1">
      <c r="A436" s="11"/>
      <c r="B436" s="11"/>
      <c r="C436" s="12"/>
      <c r="D436" s="11"/>
      <c r="E436" s="11"/>
      <c r="F436" s="11"/>
      <c r="G436" s="245" t="str">
        <f>IF($F436="","",VLOOKUP($F436,'Tong hop'!$B$10:$P$19999,2,0))</f>
        <v/>
      </c>
      <c r="H436" s="246" t="str">
        <f>IF($F436="","",VLOOKUP($F436,'Tong hop'!$B$10:$P$19999,3,0))</f>
        <v/>
      </c>
      <c r="I436" s="26"/>
      <c r="J436" s="248">
        <f>IF(F436="",0,VLOOKUP(F436,'Tong hop'!$O$10:$P$396,2,0))</f>
        <v>0</v>
      </c>
      <c r="K436" s="249">
        <f t="shared" si="1"/>
        <v>0</v>
      </c>
      <c r="L436" s="250" t="str">
        <f>IF($F436="","",VLOOKUP($F436,'Tong hop'!$B$10:$L$19999,10,0))</f>
        <v/>
      </c>
      <c r="M436" s="251" t="str">
        <f>IF($F436="","",VLOOKUP($F436,'Tong hop'!$B$10:$L$19999,11,0))</f>
        <v/>
      </c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ht="15.75" customHeight="1">
      <c r="A437" s="11"/>
      <c r="B437" s="11"/>
      <c r="C437" s="12"/>
      <c r="D437" s="11"/>
      <c r="E437" s="11"/>
      <c r="F437" s="11"/>
      <c r="G437" s="245" t="str">
        <f>IF($F437="","",VLOOKUP($F437,'Tong hop'!$B$10:$P$19999,2,0))</f>
        <v/>
      </c>
      <c r="H437" s="246" t="str">
        <f>IF($F437="","",VLOOKUP($F437,'Tong hop'!$B$10:$P$19999,3,0))</f>
        <v/>
      </c>
      <c r="I437" s="26"/>
      <c r="J437" s="248">
        <f>IF(F437="",0,VLOOKUP(F437,'Tong hop'!$O$10:$P$396,2,0))</f>
        <v>0</v>
      </c>
      <c r="K437" s="249">
        <f t="shared" si="1"/>
        <v>0</v>
      </c>
      <c r="L437" s="250" t="str">
        <f>IF($F437="","",VLOOKUP($F437,'Tong hop'!$B$10:$L$19999,10,0))</f>
        <v/>
      </c>
      <c r="M437" s="251" t="str">
        <f>IF($F437="","",VLOOKUP($F437,'Tong hop'!$B$10:$L$19999,11,0))</f>
        <v/>
      </c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ht="15.75" customHeight="1">
      <c r="A438" s="11"/>
      <c r="B438" s="11"/>
      <c r="C438" s="12"/>
      <c r="D438" s="11"/>
      <c r="E438" s="11"/>
      <c r="F438" s="11"/>
      <c r="G438" s="245" t="str">
        <f>IF($F438="","",VLOOKUP($F438,'Tong hop'!$B$10:$P$19999,2,0))</f>
        <v/>
      </c>
      <c r="H438" s="246" t="str">
        <f>IF($F438="","",VLOOKUP($F438,'Tong hop'!$B$10:$P$19999,3,0))</f>
        <v/>
      </c>
      <c r="I438" s="26"/>
      <c r="J438" s="248">
        <f>IF(F438="",0,VLOOKUP(F438,'Tong hop'!$O$10:$P$396,2,0))</f>
        <v>0</v>
      </c>
      <c r="K438" s="249">
        <f t="shared" si="1"/>
        <v>0</v>
      </c>
      <c r="L438" s="250" t="str">
        <f>IF($F438="","",VLOOKUP($F438,'Tong hop'!$B$10:$L$19999,10,0))</f>
        <v/>
      </c>
      <c r="M438" s="251" t="str">
        <f>IF($F438="","",VLOOKUP($F438,'Tong hop'!$B$10:$L$19999,11,0))</f>
        <v/>
      </c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ht="15.75" customHeight="1">
      <c r="A439" s="11"/>
      <c r="B439" s="11"/>
      <c r="C439" s="12"/>
      <c r="D439" s="11"/>
      <c r="E439" s="11"/>
      <c r="F439" s="11"/>
      <c r="G439" s="245" t="str">
        <f>IF($F439="","",VLOOKUP($F439,'Tong hop'!$B$10:$P$19999,2,0))</f>
        <v/>
      </c>
      <c r="H439" s="246" t="str">
        <f>IF($F439="","",VLOOKUP($F439,'Tong hop'!$B$10:$P$19999,3,0))</f>
        <v/>
      </c>
      <c r="I439" s="26"/>
      <c r="J439" s="248">
        <f>IF(F439="",0,VLOOKUP(F439,'Tong hop'!$O$10:$P$396,2,0))</f>
        <v>0</v>
      </c>
      <c r="K439" s="249">
        <f t="shared" si="1"/>
        <v>0</v>
      </c>
      <c r="L439" s="250" t="str">
        <f>IF($F439="","",VLOOKUP($F439,'Tong hop'!$B$10:$L$19999,10,0))</f>
        <v/>
      </c>
      <c r="M439" s="251" t="str">
        <f>IF($F439="","",VLOOKUP($F439,'Tong hop'!$B$10:$L$19999,11,0))</f>
        <v/>
      </c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ht="15.75" customHeight="1">
      <c r="A440" s="11"/>
      <c r="B440" s="11"/>
      <c r="C440" s="12"/>
      <c r="D440" s="11"/>
      <c r="E440" s="11"/>
      <c r="F440" s="11"/>
      <c r="G440" s="245" t="str">
        <f>IF($F440="","",VLOOKUP($F440,'Tong hop'!$B$10:$P$19999,2,0))</f>
        <v/>
      </c>
      <c r="H440" s="246" t="str">
        <f>IF($F440="","",VLOOKUP($F440,'Tong hop'!$B$10:$P$19999,3,0))</f>
        <v/>
      </c>
      <c r="I440" s="26"/>
      <c r="J440" s="248">
        <f>IF(F440="",0,VLOOKUP(F440,'Tong hop'!$O$10:$P$396,2,0))</f>
        <v>0</v>
      </c>
      <c r="K440" s="249">
        <f t="shared" si="1"/>
        <v>0</v>
      </c>
      <c r="L440" s="250" t="str">
        <f>IF($F440="","",VLOOKUP($F440,'Tong hop'!$B$10:$L$19999,10,0))</f>
        <v/>
      </c>
      <c r="M440" s="251" t="str">
        <f>IF($F440="","",VLOOKUP($F440,'Tong hop'!$B$10:$L$19999,11,0))</f>
        <v/>
      </c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ht="15.75" customHeight="1">
      <c r="A441" s="11"/>
      <c r="B441" s="11"/>
      <c r="C441" s="12"/>
      <c r="D441" s="11"/>
      <c r="E441" s="11"/>
      <c r="F441" s="11"/>
      <c r="G441" s="245" t="str">
        <f>IF($F441="","",VLOOKUP($F441,'Tong hop'!$B$10:$P$19999,2,0))</f>
        <v/>
      </c>
      <c r="H441" s="246" t="str">
        <f>IF($F441="","",VLOOKUP($F441,'Tong hop'!$B$10:$P$19999,3,0))</f>
        <v/>
      </c>
      <c r="I441" s="26"/>
      <c r="J441" s="248">
        <f>IF(F441="",0,VLOOKUP(F441,'Tong hop'!$O$10:$P$396,2,0))</f>
        <v>0</v>
      </c>
      <c r="K441" s="249">
        <f t="shared" si="1"/>
        <v>0</v>
      </c>
      <c r="L441" s="250" t="str">
        <f>IF($F441="","",VLOOKUP($F441,'Tong hop'!$B$10:$L$19999,10,0))</f>
        <v/>
      </c>
      <c r="M441" s="251" t="str">
        <f>IF($F441="","",VLOOKUP($F441,'Tong hop'!$B$10:$L$19999,11,0))</f>
        <v/>
      </c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ht="15.75" customHeight="1">
      <c r="A442" s="11"/>
      <c r="B442" s="11"/>
      <c r="C442" s="12"/>
      <c r="D442" s="11"/>
      <c r="E442" s="11"/>
      <c r="F442" s="11"/>
      <c r="G442" s="245" t="str">
        <f>IF($F442="","",VLOOKUP($F442,'Tong hop'!$B$10:$P$19999,2,0))</f>
        <v/>
      </c>
      <c r="H442" s="246" t="str">
        <f>IF($F442="","",VLOOKUP($F442,'Tong hop'!$B$10:$P$19999,3,0))</f>
        <v/>
      </c>
      <c r="I442" s="26"/>
      <c r="J442" s="248">
        <f>IF(F442="",0,VLOOKUP(F442,'Tong hop'!$O$10:$P$396,2,0))</f>
        <v>0</v>
      </c>
      <c r="K442" s="249">
        <f t="shared" si="1"/>
        <v>0</v>
      </c>
      <c r="L442" s="250" t="str">
        <f>IF($F442="","",VLOOKUP($F442,'Tong hop'!$B$10:$L$19999,10,0))</f>
        <v/>
      </c>
      <c r="M442" s="251" t="str">
        <f>IF($F442="","",VLOOKUP($F442,'Tong hop'!$B$10:$L$19999,11,0))</f>
        <v/>
      </c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ht="15.75" customHeight="1">
      <c r="A443" s="11"/>
      <c r="B443" s="11"/>
      <c r="C443" s="12"/>
      <c r="D443" s="11"/>
      <c r="E443" s="11"/>
      <c r="F443" s="11"/>
      <c r="G443" s="245" t="str">
        <f>IF($F443="","",VLOOKUP($F443,'Tong hop'!$B$10:$P$19999,2,0))</f>
        <v/>
      </c>
      <c r="H443" s="246" t="str">
        <f>IF($F443="","",VLOOKUP($F443,'Tong hop'!$B$10:$P$19999,3,0))</f>
        <v/>
      </c>
      <c r="I443" s="26"/>
      <c r="J443" s="248">
        <f>IF(F443="",0,VLOOKUP(F443,'Tong hop'!$O$10:$P$396,2,0))</f>
        <v>0</v>
      </c>
      <c r="K443" s="249">
        <f t="shared" si="1"/>
        <v>0</v>
      </c>
      <c r="L443" s="250" t="str">
        <f>IF($F443="","",VLOOKUP($F443,'Tong hop'!$B$10:$L$19999,10,0))</f>
        <v/>
      </c>
      <c r="M443" s="251" t="str">
        <f>IF($F443="","",VLOOKUP($F443,'Tong hop'!$B$10:$L$19999,11,0))</f>
        <v/>
      </c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ht="15.75" customHeight="1">
      <c r="A444" s="11"/>
      <c r="B444" s="11"/>
      <c r="C444" s="12"/>
      <c r="D444" s="11"/>
      <c r="E444" s="11"/>
      <c r="F444" s="11"/>
      <c r="G444" s="245" t="str">
        <f>IF($F444="","",VLOOKUP($F444,'Tong hop'!$B$10:$P$19999,2,0))</f>
        <v/>
      </c>
      <c r="H444" s="246" t="str">
        <f>IF($F444="","",VLOOKUP($F444,'Tong hop'!$B$10:$P$19999,3,0))</f>
        <v/>
      </c>
      <c r="I444" s="26"/>
      <c r="J444" s="248">
        <f>IF(F444="",0,VLOOKUP(F444,'Tong hop'!$O$10:$P$396,2,0))</f>
        <v>0</v>
      </c>
      <c r="K444" s="249">
        <f t="shared" si="1"/>
        <v>0</v>
      </c>
      <c r="L444" s="250" t="str">
        <f>IF($F444="","",VLOOKUP($F444,'Tong hop'!$B$10:$L$19999,10,0))</f>
        <v/>
      </c>
      <c r="M444" s="251" t="str">
        <f>IF($F444="","",VLOOKUP($F444,'Tong hop'!$B$10:$L$19999,11,0))</f>
        <v/>
      </c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ht="15.75" customHeight="1">
      <c r="A445" s="11"/>
      <c r="B445" s="11"/>
      <c r="C445" s="12"/>
      <c r="D445" s="11"/>
      <c r="E445" s="11"/>
      <c r="F445" s="11"/>
      <c r="G445" s="245" t="str">
        <f>IF($F445="","",VLOOKUP($F445,'Tong hop'!$B$10:$P$19999,2,0))</f>
        <v/>
      </c>
      <c r="H445" s="246" t="str">
        <f>IF($F445="","",VLOOKUP($F445,'Tong hop'!$B$10:$P$19999,3,0))</f>
        <v/>
      </c>
      <c r="I445" s="26"/>
      <c r="J445" s="248">
        <f>IF(F445="",0,VLOOKUP(F445,'Tong hop'!$O$10:$P$396,2,0))</f>
        <v>0</v>
      </c>
      <c r="K445" s="249">
        <f t="shared" si="1"/>
        <v>0</v>
      </c>
      <c r="L445" s="250" t="str">
        <f>IF($F445="","",VLOOKUP($F445,'Tong hop'!$B$10:$L$19999,10,0))</f>
        <v/>
      </c>
      <c r="M445" s="251" t="str">
        <f>IF($F445="","",VLOOKUP($F445,'Tong hop'!$B$10:$L$19999,11,0))</f>
        <v/>
      </c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ht="15.75" customHeight="1">
      <c r="A446" s="11"/>
      <c r="B446" s="11"/>
      <c r="C446" s="12"/>
      <c r="D446" s="11"/>
      <c r="E446" s="11"/>
      <c r="F446" s="11"/>
      <c r="G446" s="245" t="str">
        <f>IF($F446="","",VLOOKUP($F446,'Tong hop'!$B$10:$P$19999,2,0))</f>
        <v/>
      </c>
      <c r="H446" s="246" t="str">
        <f>IF($F446="","",VLOOKUP($F446,'Tong hop'!$B$10:$P$19999,3,0))</f>
        <v/>
      </c>
      <c r="I446" s="26"/>
      <c r="J446" s="248">
        <f>IF(F446="",0,VLOOKUP(F446,'Tong hop'!$O$10:$P$396,2,0))</f>
        <v>0</v>
      </c>
      <c r="K446" s="249">
        <f t="shared" si="1"/>
        <v>0</v>
      </c>
      <c r="L446" s="250" t="str">
        <f>IF($F446="","",VLOOKUP($F446,'Tong hop'!$B$10:$L$19999,10,0))</f>
        <v/>
      </c>
      <c r="M446" s="251" t="str">
        <f>IF($F446="","",VLOOKUP($F446,'Tong hop'!$B$10:$L$19999,11,0))</f>
        <v/>
      </c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ht="15.75" customHeight="1">
      <c r="A447" s="11"/>
      <c r="B447" s="11"/>
      <c r="C447" s="12"/>
      <c r="D447" s="11"/>
      <c r="E447" s="11"/>
      <c r="F447" s="11"/>
      <c r="G447" s="245" t="str">
        <f>IF($F447="","",VLOOKUP($F447,'Tong hop'!$B$10:$P$19999,2,0))</f>
        <v/>
      </c>
      <c r="H447" s="246" t="str">
        <f>IF($F447="","",VLOOKUP($F447,'Tong hop'!$B$10:$P$19999,3,0))</f>
        <v/>
      </c>
      <c r="I447" s="26"/>
      <c r="J447" s="248">
        <f>IF(F447="",0,VLOOKUP(F447,'Tong hop'!$O$10:$P$396,2,0))</f>
        <v>0</v>
      </c>
      <c r="K447" s="249">
        <f t="shared" si="1"/>
        <v>0</v>
      </c>
      <c r="L447" s="250" t="str">
        <f>IF($F447="","",VLOOKUP($F447,'Tong hop'!$B$10:$L$19999,10,0))</f>
        <v/>
      </c>
      <c r="M447" s="251" t="str">
        <f>IF($F447="","",VLOOKUP($F447,'Tong hop'!$B$10:$L$19999,11,0))</f>
        <v/>
      </c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ht="15.75" customHeight="1">
      <c r="A448" s="11"/>
      <c r="B448" s="11"/>
      <c r="C448" s="12"/>
      <c r="D448" s="11"/>
      <c r="E448" s="11"/>
      <c r="F448" s="11"/>
      <c r="G448" s="245" t="str">
        <f>IF($F448="","",VLOOKUP($F448,'Tong hop'!$B$10:$P$19999,2,0))</f>
        <v/>
      </c>
      <c r="H448" s="246" t="str">
        <f>IF($F448="","",VLOOKUP($F448,'Tong hop'!$B$10:$P$19999,3,0))</f>
        <v/>
      </c>
      <c r="I448" s="26"/>
      <c r="J448" s="248">
        <f>IF(F448="",0,VLOOKUP(F448,'Tong hop'!$O$10:$P$396,2,0))</f>
        <v>0</v>
      </c>
      <c r="K448" s="249">
        <f t="shared" si="1"/>
        <v>0</v>
      </c>
      <c r="L448" s="250" t="str">
        <f>IF($F448="","",VLOOKUP($F448,'Tong hop'!$B$10:$L$19999,10,0))</f>
        <v/>
      </c>
      <c r="M448" s="251" t="str">
        <f>IF($F448="","",VLOOKUP($F448,'Tong hop'!$B$10:$L$19999,11,0))</f>
        <v/>
      </c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ht="15.75" customHeight="1">
      <c r="A449" s="11"/>
      <c r="B449" s="11"/>
      <c r="C449" s="12"/>
      <c r="D449" s="11"/>
      <c r="E449" s="11"/>
      <c r="F449" s="11"/>
      <c r="G449" s="245" t="str">
        <f>IF($F449="","",VLOOKUP($F449,'Tong hop'!$B$10:$P$19999,2,0))</f>
        <v/>
      </c>
      <c r="H449" s="246" t="str">
        <f>IF($F449="","",VLOOKUP($F449,'Tong hop'!$B$10:$P$19999,3,0))</f>
        <v/>
      </c>
      <c r="I449" s="26"/>
      <c r="J449" s="248">
        <f>IF(F449="",0,VLOOKUP(F449,'Tong hop'!$O$10:$P$396,2,0))</f>
        <v>0</v>
      </c>
      <c r="K449" s="249">
        <f t="shared" si="1"/>
        <v>0</v>
      </c>
      <c r="L449" s="250" t="str">
        <f>IF($F449="","",VLOOKUP($F449,'Tong hop'!$B$10:$L$19999,10,0))</f>
        <v/>
      </c>
      <c r="M449" s="251" t="str">
        <f>IF($F449="","",VLOOKUP($F449,'Tong hop'!$B$10:$L$19999,11,0))</f>
        <v/>
      </c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ht="15.75" customHeight="1">
      <c r="A450" s="11"/>
      <c r="B450" s="11"/>
      <c r="C450" s="12"/>
      <c r="D450" s="11"/>
      <c r="E450" s="11"/>
      <c r="F450" s="11"/>
      <c r="G450" s="245" t="str">
        <f>IF($F450="","",VLOOKUP($F450,'Tong hop'!$B$10:$P$19999,2,0))</f>
        <v/>
      </c>
      <c r="H450" s="246" t="str">
        <f>IF($F450="","",VLOOKUP($F450,'Tong hop'!$B$10:$P$19999,3,0))</f>
        <v/>
      </c>
      <c r="I450" s="26"/>
      <c r="J450" s="248">
        <f>IF(F450="",0,VLOOKUP(F450,'Tong hop'!$O$10:$P$396,2,0))</f>
        <v>0</v>
      </c>
      <c r="K450" s="249">
        <f t="shared" si="1"/>
        <v>0</v>
      </c>
      <c r="L450" s="250" t="str">
        <f>IF($F450="","",VLOOKUP($F450,'Tong hop'!$B$10:$L$19999,10,0))</f>
        <v/>
      </c>
      <c r="M450" s="251" t="str">
        <f>IF($F450="","",VLOOKUP($F450,'Tong hop'!$B$10:$L$19999,11,0))</f>
        <v/>
      </c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ht="15.75" customHeight="1">
      <c r="A451" s="11"/>
      <c r="B451" s="11"/>
      <c r="C451" s="12"/>
      <c r="D451" s="11"/>
      <c r="E451" s="11"/>
      <c r="F451" s="11"/>
      <c r="G451" s="245" t="str">
        <f>IF($F451="","",VLOOKUP($F451,'Tong hop'!$B$10:$P$19999,2,0))</f>
        <v/>
      </c>
      <c r="H451" s="246" t="str">
        <f>IF($F451="","",VLOOKUP($F451,'Tong hop'!$B$10:$P$19999,3,0))</f>
        <v/>
      </c>
      <c r="I451" s="26"/>
      <c r="J451" s="248">
        <f>IF(F451="",0,VLOOKUP(F451,'Tong hop'!$O$10:$P$396,2,0))</f>
        <v>0</v>
      </c>
      <c r="K451" s="249">
        <f t="shared" si="1"/>
        <v>0</v>
      </c>
      <c r="L451" s="250" t="str">
        <f>IF($F451="","",VLOOKUP($F451,'Tong hop'!$B$10:$L$19999,10,0))</f>
        <v/>
      </c>
      <c r="M451" s="251" t="str">
        <f>IF($F451="","",VLOOKUP($F451,'Tong hop'!$B$10:$L$19999,11,0))</f>
        <v/>
      </c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ht="15.75" customHeight="1">
      <c r="A452" s="11"/>
      <c r="B452" s="11"/>
      <c r="C452" s="12"/>
      <c r="D452" s="11"/>
      <c r="E452" s="11"/>
      <c r="F452" s="11"/>
      <c r="G452" s="245" t="str">
        <f>IF($F452="","",VLOOKUP($F452,'Tong hop'!$B$10:$P$19999,2,0))</f>
        <v/>
      </c>
      <c r="H452" s="246" t="str">
        <f>IF($F452="","",VLOOKUP($F452,'Tong hop'!$B$10:$P$19999,3,0))</f>
        <v/>
      </c>
      <c r="I452" s="26"/>
      <c r="J452" s="248">
        <f>IF(F452="",0,VLOOKUP(F452,'Tong hop'!$O$10:$P$396,2,0))</f>
        <v>0</v>
      </c>
      <c r="K452" s="249">
        <f t="shared" si="1"/>
        <v>0</v>
      </c>
      <c r="L452" s="250" t="str">
        <f>IF($F452="","",VLOOKUP($F452,'Tong hop'!$B$10:$L$19999,10,0))</f>
        <v/>
      </c>
      <c r="M452" s="251" t="str">
        <f>IF($F452="","",VLOOKUP($F452,'Tong hop'!$B$10:$L$19999,11,0))</f>
        <v/>
      </c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ht="15.75" customHeight="1">
      <c r="A453" s="11"/>
      <c r="B453" s="11"/>
      <c r="C453" s="12"/>
      <c r="D453" s="11"/>
      <c r="E453" s="11"/>
      <c r="F453" s="11"/>
      <c r="G453" s="245" t="str">
        <f>IF($F453="","",VLOOKUP($F453,'Tong hop'!$B$10:$P$19999,2,0))</f>
        <v/>
      </c>
      <c r="H453" s="246" t="str">
        <f>IF($F453="","",VLOOKUP($F453,'Tong hop'!$B$10:$P$19999,3,0))</f>
        <v/>
      </c>
      <c r="I453" s="26"/>
      <c r="J453" s="248">
        <f>IF(F453="",0,VLOOKUP(F453,'Tong hop'!$O$10:$P$396,2,0))</f>
        <v>0</v>
      </c>
      <c r="K453" s="249">
        <f t="shared" si="1"/>
        <v>0</v>
      </c>
      <c r="L453" s="250" t="str">
        <f>IF($F453="","",VLOOKUP($F453,'Tong hop'!$B$10:$L$19999,10,0))</f>
        <v/>
      </c>
      <c r="M453" s="251" t="str">
        <f>IF($F453="","",VLOOKUP($F453,'Tong hop'!$B$10:$L$19999,11,0))</f>
        <v/>
      </c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ht="15.75" customHeight="1">
      <c r="A454" s="11"/>
      <c r="B454" s="11"/>
      <c r="C454" s="12"/>
      <c r="D454" s="11"/>
      <c r="E454" s="11"/>
      <c r="F454" s="11"/>
      <c r="G454" s="245" t="str">
        <f>IF($F454="","",VLOOKUP($F454,'Tong hop'!$B$10:$P$19999,2,0))</f>
        <v/>
      </c>
      <c r="H454" s="246" t="str">
        <f>IF($F454="","",VLOOKUP($F454,'Tong hop'!$B$10:$P$19999,3,0))</f>
        <v/>
      </c>
      <c r="I454" s="26"/>
      <c r="J454" s="248">
        <f>IF(F454="",0,VLOOKUP(F454,'Tong hop'!$O$10:$P$396,2,0))</f>
        <v>0</v>
      </c>
      <c r="K454" s="249">
        <f t="shared" si="1"/>
        <v>0</v>
      </c>
      <c r="L454" s="250" t="str">
        <f>IF($F454="","",VLOOKUP($F454,'Tong hop'!$B$10:$L$19999,10,0))</f>
        <v/>
      </c>
      <c r="M454" s="251" t="str">
        <f>IF($F454="","",VLOOKUP($F454,'Tong hop'!$B$10:$L$19999,11,0))</f>
        <v/>
      </c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ht="15.75" customHeight="1">
      <c r="A455" s="11"/>
      <c r="B455" s="11"/>
      <c r="C455" s="12"/>
      <c r="D455" s="11"/>
      <c r="E455" s="11"/>
      <c r="F455" s="11"/>
      <c r="G455" s="245" t="str">
        <f>IF($F455="","",VLOOKUP($F455,'Tong hop'!$B$10:$P$19999,2,0))</f>
        <v/>
      </c>
      <c r="H455" s="246" t="str">
        <f>IF($F455="","",VLOOKUP($F455,'Tong hop'!$B$10:$P$19999,3,0))</f>
        <v/>
      </c>
      <c r="I455" s="26"/>
      <c r="J455" s="248">
        <f>IF(F455="",0,VLOOKUP(F455,'Tong hop'!$O$10:$P$396,2,0))</f>
        <v>0</v>
      </c>
      <c r="K455" s="249">
        <f t="shared" si="1"/>
        <v>0</v>
      </c>
      <c r="L455" s="250" t="str">
        <f>IF($F455="","",VLOOKUP($F455,'Tong hop'!$B$10:$L$19999,10,0))</f>
        <v/>
      </c>
      <c r="M455" s="251" t="str">
        <f>IF($F455="","",VLOOKUP($F455,'Tong hop'!$B$10:$L$19999,11,0))</f>
        <v/>
      </c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ht="15.75" customHeight="1">
      <c r="A456" s="11"/>
      <c r="B456" s="11"/>
      <c r="C456" s="12"/>
      <c r="D456" s="11"/>
      <c r="E456" s="11"/>
      <c r="F456" s="11"/>
      <c r="G456" s="245" t="str">
        <f>IF($F456="","",VLOOKUP($F456,'Tong hop'!$B$10:$P$19999,2,0))</f>
        <v/>
      </c>
      <c r="H456" s="246" t="str">
        <f>IF($F456="","",VLOOKUP($F456,'Tong hop'!$B$10:$P$19999,3,0))</f>
        <v/>
      </c>
      <c r="I456" s="26"/>
      <c r="J456" s="248">
        <f>IF(F456="",0,VLOOKUP(F456,'Tong hop'!$O$10:$P$396,2,0))</f>
        <v>0</v>
      </c>
      <c r="K456" s="249">
        <f t="shared" si="1"/>
        <v>0</v>
      </c>
      <c r="L456" s="250" t="str">
        <f>IF($F456="","",VLOOKUP($F456,'Tong hop'!$B$10:$L$19999,10,0))</f>
        <v/>
      </c>
      <c r="M456" s="251" t="str">
        <f>IF($F456="","",VLOOKUP($F456,'Tong hop'!$B$10:$L$19999,11,0))</f>
        <v/>
      </c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ht="15.75" customHeight="1">
      <c r="A457" s="11"/>
      <c r="B457" s="11"/>
      <c r="C457" s="12"/>
      <c r="D457" s="11"/>
      <c r="E457" s="11"/>
      <c r="F457" s="11"/>
      <c r="G457" s="245" t="str">
        <f>IF($F457="","",VLOOKUP($F457,'Tong hop'!$B$10:$P$19999,2,0))</f>
        <v/>
      </c>
      <c r="H457" s="246" t="str">
        <f>IF($F457="","",VLOOKUP($F457,'Tong hop'!$B$10:$P$19999,3,0))</f>
        <v/>
      </c>
      <c r="I457" s="26"/>
      <c r="J457" s="248">
        <f>IF(F457="",0,VLOOKUP(F457,'Tong hop'!$O$10:$P$396,2,0))</f>
        <v>0</v>
      </c>
      <c r="K457" s="249">
        <f t="shared" si="1"/>
        <v>0</v>
      </c>
      <c r="L457" s="250" t="str">
        <f>IF($F457="","",VLOOKUP($F457,'Tong hop'!$B$10:$L$19999,10,0))</f>
        <v/>
      </c>
      <c r="M457" s="251" t="str">
        <f>IF($F457="","",VLOOKUP($F457,'Tong hop'!$B$10:$L$19999,11,0))</f>
        <v/>
      </c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ht="15.75" customHeight="1">
      <c r="A458" s="11"/>
      <c r="B458" s="11"/>
      <c r="C458" s="12"/>
      <c r="D458" s="11"/>
      <c r="E458" s="11"/>
      <c r="F458" s="11"/>
      <c r="G458" s="245" t="str">
        <f>IF($F458="","",VLOOKUP($F458,'Tong hop'!$B$10:$P$19999,2,0))</f>
        <v/>
      </c>
      <c r="H458" s="246" t="str">
        <f>IF($F458="","",VLOOKUP($F458,'Tong hop'!$B$10:$P$19999,3,0))</f>
        <v/>
      </c>
      <c r="I458" s="26"/>
      <c r="J458" s="248">
        <f>IF(F458="",0,VLOOKUP(F458,'Tong hop'!$O$10:$P$396,2,0))</f>
        <v>0</v>
      </c>
      <c r="K458" s="249">
        <f t="shared" si="1"/>
        <v>0</v>
      </c>
      <c r="L458" s="250" t="str">
        <f>IF($F458="","",VLOOKUP($F458,'Tong hop'!$B$10:$L$19999,10,0))</f>
        <v/>
      </c>
      <c r="M458" s="251" t="str">
        <f>IF($F458="","",VLOOKUP($F458,'Tong hop'!$B$10:$L$19999,11,0))</f>
        <v/>
      </c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ht="15.75" customHeight="1">
      <c r="A459" s="11"/>
      <c r="B459" s="11"/>
      <c r="C459" s="12"/>
      <c r="D459" s="11"/>
      <c r="E459" s="11"/>
      <c r="F459" s="11"/>
      <c r="G459" s="245" t="str">
        <f>IF($F459="","",VLOOKUP($F459,'Tong hop'!$B$10:$P$19999,2,0))</f>
        <v/>
      </c>
      <c r="H459" s="246" t="str">
        <f>IF($F459="","",VLOOKUP($F459,'Tong hop'!$B$10:$P$19999,3,0))</f>
        <v/>
      </c>
      <c r="I459" s="26"/>
      <c r="J459" s="248">
        <f>IF(F459="",0,VLOOKUP(F459,'Tong hop'!$O$10:$P$396,2,0))</f>
        <v>0</v>
      </c>
      <c r="K459" s="249">
        <f t="shared" si="1"/>
        <v>0</v>
      </c>
      <c r="L459" s="250" t="str">
        <f>IF($F459="","",VLOOKUP($F459,'Tong hop'!$B$10:$L$19999,10,0))</f>
        <v/>
      </c>
      <c r="M459" s="251" t="str">
        <f>IF($F459="","",VLOOKUP($F459,'Tong hop'!$B$10:$L$19999,11,0))</f>
        <v/>
      </c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ht="15.75" customHeight="1">
      <c r="A460" s="11"/>
      <c r="B460" s="11"/>
      <c r="C460" s="12"/>
      <c r="D460" s="11"/>
      <c r="E460" s="11"/>
      <c r="F460" s="11"/>
      <c r="G460" s="245" t="str">
        <f>IF($F460="","",VLOOKUP($F460,'Tong hop'!$B$10:$P$19999,2,0))</f>
        <v/>
      </c>
      <c r="H460" s="246" t="str">
        <f>IF($F460="","",VLOOKUP($F460,'Tong hop'!$B$10:$P$19999,3,0))</f>
        <v/>
      </c>
      <c r="I460" s="26"/>
      <c r="J460" s="248">
        <f>IF(F460="",0,VLOOKUP(F460,'Tong hop'!$O$10:$P$396,2,0))</f>
        <v>0</v>
      </c>
      <c r="K460" s="249">
        <f t="shared" si="1"/>
        <v>0</v>
      </c>
      <c r="L460" s="250" t="str">
        <f>IF($F460="","",VLOOKUP($F460,'Tong hop'!$B$10:$L$19999,10,0))</f>
        <v/>
      </c>
      <c r="M460" s="251" t="str">
        <f>IF($F460="","",VLOOKUP($F460,'Tong hop'!$B$10:$L$19999,11,0))</f>
        <v/>
      </c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ht="15.75" customHeight="1">
      <c r="A461" s="11"/>
      <c r="B461" s="11"/>
      <c r="C461" s="12"/>
      <c r="D461" s="11"/>
      <c r="E461" s="11"/>
      <c r="F461" s="11"/>
      <c r="G461" s="245" t="str">
        <f>IF($F461="","",VLOOKUP($F461,'Tong hop'!$B$10:$P$19999,2,0))</f>
        <v/>
      </c>
      <c r="H461" s="246" t="str">
        <f>IF($F461="","",VLOOKUP($F461,'Tong hop'!$B$10:$P$19999,3,0))</f>
        <v/>
      </c>
      <c r="I461" s="26"/>
      <c r="J461" s="248">
        <f>IF(F461="",0,VLOOKUP(F461,'Tong hop'!$O$10:$P$396,2,0))</f>
        <v>0</v>
      </c>
      <c r="K461" s="249">
        <f t="shared" si="1"/>
        <v>0</v>
      </c>
      <c r="L461" s="250" t="str">
        <f>IF($F461="","",VLOOKUP($F461,'Tong hop'!$B$10:$L$19999,10,0))</f>
        <v/>
      </c>
      <c r="M461" s="251" t="str">
        <f>IF($F461="","",VLOOKUP($F461,'Tong hop'!$B$10:$L$19999,11,0))</f>
        <v/>
      </c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ht="15.75" customHeight="1">
      <c r="A462" s="11"/>
      <c r="B462" s="11"/>
      <c r="C462" s="12"/>
      <c r="D462" s="11"/>
      <c r="E462" s="11"/>
      <c r="F462" s="11"/>
      <c r="G462" s="245" t="str">
        <f>IF($F462="","",VLOOKUP($F462,'Tong hop'!$B$10:$P$19999,2,0))</f>
        <v/>
      </c>
      <c r="H462" s="246" t="str">
        <f>IF($F462="","",VLOOKUP($F462,'Tong hop'!$B$10:$P$19999,3,0))</f>
        <v/>
      </c>
      <c r="I462" s="26"/>
      <c r="J462" s="248">
        <f>IF(F462="",0,VLOOKUP(F462,'Tong hop'!$O$10:$P$396,2,0))</f>
        <v>0</v>
      </c>
      <c r="K462" s="249">
        <f t="shared" si="1"/>
        <v>0</v>
      </c>
      <c r="L462" s="250" t="str">
        <f>IF($F462="","",VLOOKUP($F462,'Tong hop'!$B$10:$L$19999,10,0))</f>
        <v/>
      </c>
      <c r="M462" s="251" t="str">
        <f>IF($F462="","",VLOOKUP($F462,'Tong hop'!$B$10:$L$19999,11,0))</f>
        <v/>
      </c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ht="15.75" customHeight="1">
      <c r="A463" s="11"/>
      <c r="B463" s="11"/>
      <c r="C463" s="12"/>
      <c r="D463" s="11"/>
      <c r="E463" s="11"/>
      <c r="F463" s="11"/>
      <c r="G463" s="245" t="str">
        <f>IF($F463="","",VLOOKUP($F463,'Tong hop'!$B$10:$P$19999,2,0))</f>
        <v/>
      </c>
      <c r="H463" s="246" t="str">
        <f>IF($F463="","",VLOOKUP($F463,'Tong hop'!$B$10:$P$19999,3,0))</f>
        <v/>
      </c>
      <c r="I463" s="26"/>
      <c r="J463" s="248">
        <f>IF(F463="",0,VLOOKUP(F463,'Tong hop'!$O$10:$P$396,2,0))</f>
        <v>0</v>
      </c>
      <c r="K463" s="249">
        <f t="shared" si="1"/>
        <v>0</v>
      </c>
      <c r="L463" s="250" t="str">
        <f>IF($F463="","",VLOOKUP($F463,'Tong hop'!$B$10:$L$19999,10,0))</f>
        <v/>
      </c>
      <c r="M463" s="251" t="str">
        <f>IF($F463="","",VLOOKUP($F463,'Tong hop'!$B$10:$L$19999,11,0))</f>
        <v/>
      </c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ht="15.75" customHeight="1">
      <c r="A464" s="11"/>
      <c r="B464" s="11"/>
      <c r="C464" s="12"/>
      <c r="D464" s="11"/>
      <c r="E464" s="11"/>
      <c r="F464" s="11"/>
      <c r="G464" s="245" t="str">
        <f>IF($F464="","",VLOOKUP($F464,'Tong hop'!$B$10:$P$19999,2,0))</f>
        <v/>
      </c>
      <c r="H464" s="246" t="str">
        <f>IF($F464="","",VLOOKUP($F464,'Tong hop'!$B$10:$P$19999,3,0))</f>
        <v/>
      </c>
      <c r="I464" s="26"/>
      <c r="J464" s="248">
        <f>IF(F464="",0,VLOOKUP(F464,'Tong hop'!$O$10:$P$396,2,0))</f>
        <v>0</v>
      </c>
      <c r="K464" s="249">
        <f t="shared" si="1"/>
        <v>0</v>
      </c>
      <c r="L464" s="250" t="str">
        <f>IF($F464="","",VLOOKUP($F464,'Tong hop'!$B$10:$L$19999,10,0))</f>
        <v/>
      </c>
      <c r="M464" s="251" t="str">
        <f>IF($F464="","",VLOOKUP($F464,'Tong hop'!$B$10:$L$19999,11,0))</f>
        <v/>
      </c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ht="15.75" customHeight="1">
      <c r="A465" s="11"/>
      <c r="B465" s="11"/>
      <c r="C465" s="12"/>
      <c r="D465" s="11"/>
      <c r="E465" s="11"/>
      <c r="F465" s="11"/>
      <c r="G465" s="245" t="str">
        <f>IF($F465="","",VLOOKUP($F465,'Tong hop'!$B$10:$P$19999,2,0))</f>
        <v/>
      </c>
      <c r="H465" s="246" t="str">
        <f>IF($F465="","",VLOOKUP($F465,'Tong hop'!$B$10:$P$19999,3,0))</f>
        <v/>
      </c>
      <c r="I465" s="26"/>
      <c r="J465" s="248">
        <f>IF(F465="",0,VLOOKUP(F465,'Tong hop'!$O$10:$P$396,2,0))</f>
        <v>0</v>
      </c>
      <c r="K465" s="249">
        <f t="shared" si="1"/>
        <v>0</v>
      </c>
      <c r="L465" s="250" t="str">
        <f>IF($F465="","",VLOOKUP($F465,'Tong hop'!$B$10:$L$19999,10,0))</f>
        <v/>
      </c>
      <c r="M465" s="251" t="str">
        <f>IF($F465="","",VLOOKUP($F465,'Tong hop'!$B$10:$L$19999,11,0))</f>
        <v/>
      </c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ht="15.75" customHeight="1">
      <c r="A466" s="11"/>
      <c r="B466" s="11"/>
      <c r="C466" s="12"/>
      <c r="D466" s="11"/>
      <c r="E466" s="11"/>
      <c r="F466" s="11"/>
      <c r="G466" s="245" t="str">
        <f>IF($F466="","",VLOOKUP($F466,'Tong hop'!$B$10:$P$19999,2,0))</f>
        <v/>
      </c>
      <c r="H466" s="246" t="str">
        <f>IF($F466="","",VLOOKUP($F466,'Tong hop'!$B$10:$P$19999,3,0))</f>
        <v/>
      </c>
      <c r="I466" s="26"/>
      <c r="J466" s="248">
        <f>IF(F466="",0,VLOOKUP(F466,'Tong hop'!$O$10:$P$396,2,0))</f>
        <v>0</v>
      </c>
      <c r="K466" s="249">
        <f t="shared" si="1"/>
        <v>0</v>
      </c>
      <c r="L466" s="250" t="str">
        <f>IF($F466="","",VLOOKUP($F466,'Tong hop'!$B$10:$L$19999,10,0))</f>
        <v/>
      </c>
      <c r="M466" s="251" t="str">
        <f>IF($F466="","",VLOOKUP($F466,'Tong hop'!$B$10:$L$19999,11,0))</f>
        <v/>
      </c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ht="15.75" customHeight="1">
      <c r="A467" s="11"/>
      <c r="B467" s="11"/>
      <c r="C467" s="12"/>
      <c r="D467" s="11"/>
      <c r="E467" s="11"/>
      <c r="F467" s="11"/>
      <c r="G467" s="245" t="str">
        <f>IF($F467="","",VLOOKUP($F467,'Tong hop'!$B$10:$P$19999,2,0))</f>
        <v/>
      </c>
      <c r="H467" s="246" t="str">
        <f>IF($F467="","",VLOOKUP($F467,'Tong hop'!$B$10:$P$19999,3,0))</f>
        <v/>
      </c>
      <c r="I467" s="26"/>
      <c r="J467" s="248">
        <f>IF(F467="",0,VLOOKUP(F467,'Tong hop'!$O$10:$P$396,2,0))</f>
        <v>0</v>
      </c>
      <c r="K467" s="249">
        <f t="shared" si="1"/>
        <v>0</v>
      </c>
      <c r="L467" s="250" t="str">
        <f>IF($F467="","",VLOOKUP($F467,'Tong hop'!$B$10:$L$19999,10,0))</f>
        <v/>
      </c>
      <c r="M467" s="251" t="str">
        <f>IF($F467="","",VLOOKUP($F467,'Tong hop'!$B$10:$L$19999,11,0))</f>
        <v/>
      </c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ht="15.75" customHeight="1">
      <c r="A468" s="11"/>
      <c r="B468" s="11"/>
      <c r="C468" s="12"/>
      <c r="D468" s="11"/>
      <c r="E468" s="11"/>
      <c r="F468" s="11"/>
      <c r="G468" s="245" t="str">
        <f>IF($F468="","",VLOOKUP($F468,'Tong hop'!$B$10:$P$19999,2,0))</f>
        <v/>
      </c>
      <c r="H468" s="246" t="str">
        <f>IF($F468="","",VLOOKUP($F468,'Tong hop'!$B$10:$P$19999,3,0))</f>
        <v/>
      </c>
      <c r="I468" s="26"/>
      <c r="J468" s="248">
        <f>IF(F468="",0,VLOOKUP(F468,'Tong hop'!$O$10:$P$396,2,0))</f>
        <v>0</v>
      </c>
      <c r="K468" s="249">
        <f t="shared" si="1"/>
        <v>0</v>
      </c>
      <c r="L468" s="250" t="str">
        <f>IF($F468="","",VLOOKUP($F468,'Tong hop'!$B$10:$L$19999,10,0))</f>
        <v/>
      </c>
      <c r="M468" s="251" t="str">
        <f>IF($F468="","",VLOOKUP($F468,'Tong hop'!$B$10:$L$19999,11,0))</f>
        <v/>
      </c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ht="15.75" customHeight="1">
      <c r="A469" s="11"/>
      <c r="B469" s="11"/>
      <c r="C469" s="12"/>
      <c r="D469" s="11"/>
      <c r="E469" s="11"/>
      <c r="F469" s="11"/>
      <c r="G469" s="245" t="str">
        <f>IF($F469="","",VLOOKUP($F469,'Tong hop'!$B$10:$P$19999,2,0))</f>
        <v/>
      </c>
      <c r="H469" s="246" t="str">
        <f>IF($F469="","",VLOOKUP($F469,'Tong hop'!$B$10:$P$19999,3,0))</f>
        <v/>
      </c>
      <c r="I469" s="26"/>
      <c r="J469" s="248">
        <f>IF(F469="",0,VLOOKUP(F469,'Tong hop'!$O$10:$P$396,2,0))</f>
        <v>0</v>
      </c>
      <c r="K469" s="249">
        <f t="shared" si="1"/>
        <v>0</v>
      </c>
      <c r="L469" s="250" t="str">
        <f>IF($F469="","",VLOOKUP($F469,'Tong hop'!$B$10:$L$19999,10,0))</f>
        <v/>
      </c>
      <c r="M469" s="251" t="str">
        <f>IF($F469="","",VLOOKUP($F469,'Tong hop'!$B$10:$L$19999,11,0))</f>
        <v/>
      </c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ht="15.75" customHeight="1">
      <c r="A470" s="11"/>
      <c r="B470" s="11"/>
      <c r="C470" s="12"/>
      <c r="D470" s="11"/>
      <c r="E470" s="11"/>
      <c r="F470" s="11"/>
      <c r="G470" s="245" t="str">
        <f>IF($F470="","",VLOOKUP($F470,'Tong hop'!$B$10:$P$19999,2,0))</f>
        <v/>
      </c>
      <c r="H470" s="246" t="str">
        <f>IF($F470="","",VLOOKUP($F470,'Tong hop'!$B$10:$P$19999,3,0))</f>
        <v/>
      </c>
      <c r="I470" s="26"/>
      <c r="J470" s="248">
        <f>IF(F470="",0,VLOOKUP(F470,'Tong hop'!$O$10:$P$396,2,0))</f>
        <v>0</v>
      </c>
      <c r="K470" s="249">
        <f t="shared" si="1"/>
        <v>0</v>
      </c>
      <c r="L470" s="250" t="str">
        <f>IF($F470="","",VLOOKUP($F470,'Tong hop'!$B$10:$L$19999,10,0))</f>
        <v/>
      </c>
      <c r="M470" s="251" t="str">
        <f>IF($F470="","",VLOOKUP($F470,'Tong hop'!$B$10:$L$19999,11,0))</f>
        <v/>
      </c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ht="15.75" customHeight="1">
      <c r="A471" s="11"/>
      <c r="B471" s="11"/>
      <c r="C471" s="12"/>
      <c r="D471" s="11"/>
      <c r="E471" s="11"/>
      <c r="F471" s="11"/>
      <c r="G471" s="245" t="str">
        <f>IF($F471="","",VLOOKUP($F471,'Tong hop'!$B$10:$P$19999,2,0))</f>
        <v/>
      </c>
      <c r="H471" s="246" t="str">
        <f>IF($F471="","",VLOOKUP($F471,'Tong hop'!$B$10:$P$19999,3,0))</f>
        <v/>
      </c>
      <c r="I471" s="26"/>
      <c r="J471" s="248">
        <f>IF(F471="",0,VLOOKUP(F471,'Tong hop'!$O$10:$P$396,2,0))</f>
        <v>0</v>
      </c>
      <c r="K471" s="249">
        <f t="shared" si="1"/>
        <v>0</v>
      </c>
      <c r="L471" s="250" t="str">
        <f>IF($F471="","",VLOOKUP($F471,'Tong hop'!$B$10:$L$19999,10,0))</f>
        <v/>
      </c>
      <c r="M471" s="251" t="str">
        <f>IF($F471="","",VLOOKUP($F471,'Tong hop'!$B$10:$L$19999,11,0))</f>
        <v/>
      </c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ht="15.75" customHeight="1">
      <c r="A472" s="11"/>
      <c r="B472" s="11"/>
      <c r="C472" s="12"/>
      <c r="D472" s="11"/>
      <c r="E472" s="11"/>
      <c r="F472" s="11"/>
      <c r="G472" s="245" t="str">
        <f>IF($F472="","",VLOOKUP($F472,'Tong hop'!$B$10:$P$19999,2,0))</f>
        <v/>
      </c>
      <c r="H472" s="246" t="str">
        <f>IF($F472="","",VLOOKUP($F472,'Tong hop'!$B$10:$P$19999,3,0))</f>
        <v/>
      </c>
      <c r="I472" s="26"/>
      <c r="J472" s="248">
        <f>IF(F472="",0,VLOOKUP(F472,'Tong hop'!$O$10:$P$396,2,0))</f>
        <v>0</v>
      </c>
      <c r="K472" s="249">
        <f t="shared" si="1"/>
        <v>0</v>
      </c>
      <c r="L472" s="250" t="str">
        <f>IF($F472="","",VLOOKUP($F472,'Tong hop'!$B$10:$L$19999,10,0))</f>
        <v/>
      </c>
      <c r="M472" s="251" t="str">
        <f>IF($F472="","",VLOOKUP($F472,'Tong hop'!$B$10:$L$19999,11,0))</f>
        <v/>
      </c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ht="15.75" customHeight="1">
      <c r="A473" s="11"/>
      <c r="B473" s="11"/>
      <c r="C473" s="12"/>
      <c r="D473" s="11"/>
      <c r="E473" s="11"/>
      <c r="F473" s="11"/>
      <c r="G473" s="245" t="str">
        <f>IF($F473="","",VLOOKUP($F473,'Tong hop'!$B$10:$P$19999,2,0))</f>
        <v/>
      </c>
      <c r="H473" s="246" t="str">
        <f>IF($F473="","",VLOOKUP($F473,'Tong hop'!$B$10:$P$19999,3,0))</f>
        <v/>
      </c>
      <c r="I473" s="26"/>
      <c r="J473" s="248">
        <f>IF(F473="",0,VLOOKUP(F473,'Tong hop'!$O$10:$P$396,2,0))</f>
        <v>0</v>
      </c>
      <c r="K473" s="249">
        <f t="shared" si="1"/>
        <v>0</v>
      </c>
      <c r="L473" s="250" t="str">
        <f>IF($F473="","",VLOOKUP($F473,'Tong hop'!$B$10:$L$19999,10,0))</f>
        <v/>
      </c>
      <c r="M473" s="251" t="str">
        <f>IF($F473="","",VLOOKUP($F473,'Tong hop'!$B$10:$L$19999,11,0))</f>
        <v/>
      </c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ht="15.75" customHeight="1">
      <c r="A474" s="11"/>
      <c r="B474" s="11"/>
      <c r="C474" s="12"/>
      <c r="D474" s="11"/>
      <c r="E474" s="11"/>
      <c r="F474" s="11"/>
      <c r="G474" s="245" t="str">
        <f>IF($F474="","",VLOOKUP($F474,'Tong hop'!$B$10:$P$19999,2,0))</f>
        <v/>
      </c>
      <c r="H474" s="246" t="str">
        <f>IF($F474="","",VLOOKUP($F474,'Tong hop'!$B$10:$P$19999,3,0))</f>
        <v/>
      </c>
      <c r="I474" s="26"/>
      <c r="J474" s="248">
        <f>IF(F474="",0,VLOOKUP(F474,'Tong hop'!$O$10:$P$396,2,0))</f>
        <v>0</v>
      </c>
      <c r="K474" s="249">
        <f t="shared" si="1"/>
        <v>0</v>
      </c>
      <c r="L474" s="250" t="str">
        <f>IF($F474="","",VLOOKUP($F474,'Tong hop'!$B$10:$L$19999,10,0))</f>
        <v/>
      </c>
      <c r="M474" s="251" t="str">
        <f>IF($F474="","",VLOOKUP($F474,'Tong hop'!$B$10:$L$19999,11,0))</f>
        <v/>
      </c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ht="15.75" customHeight="1">
      <c r="A475" s="11"/>
      <c r="B475" s="11"/>
      <c r="C475" s="12"/>
      <c r="D475" s="11"/>
      <c r="E475" s="11"/>
      <c r="F475" s="11"/>
      <c r="G475" s="245" t="str">
        <f>IF($F475="","",VLOOKUP($F475,'Tong hop'!$B$10:$P$19999,2,0))</f>
        <v/>
      </c>
      <c r="H475" s="246" t="str">
        <f>IF($F475="","",VLOOKUP($F475,'Tong hop'!$B$10:$P$19999,3,0))</f>
        <v/>
      </c>
      <c r="I475" s="26"/>
      <c r="J475" s="248">
        <f>IF(F475="",0,VLOOKUP(F475,'Tong hop'!$O$10:$P$396,2,0))</f>
        <v>0</v>
      </c>
      <c r="K475" s="249">
        <f t="shared" si="1"/>
        <v>0</v>
      </c>
      <c r="L475" s="250" t="str">
        <f>IF($F475="","",VLOOKUP($F475,'Tong hop'!$B$10:$L$19999,10,0))</f>
        <v/>
      </c>
      <c r="M475" s="251" t="str">
        <f>IF($F475="","",VLOOKUP($F475,'Tong hop'!$B$10:$L$19999,11,0))</f>
        <v/>
      </c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ht="15.75" customHeight="1">
      <c r="A476" s="11"/>
      <c r="B476" s="11"/>
      <c r="C476" s="12"/>
      <c r="D476" s="11"/>
      <c r="E476" s="11"/>
      <c r="F476" s="11"/>
      <c r="G476" s="245" t="str">
        <f>IF($F476="","",VLOOKUP($F476,'Tong hop'!$B$10:$P$19999,2,0))</f>
        <v/>
      </c>
      <c r="H476" s="246" t="str">
        <f>IF($F476="","",VLOOKUP($F476,'Tong hop'!$B$10:$P$19999,3,0))</f>
        <v/>
      </c>
      <c r="I476" s="26"/>
      <c r="J476" s="248">
        <f>IF(F476="",0,VLOOKUP(F476,'Tong hop'!$O$10:$P$396,2,0))</f>
        <v>0</v>
      </c>
      <c r="K476" s="249">
        <f t="shared" si="1"/>
        <v>0</v>
      </c>
      <c r="L476" s="250" t="str">
        <f>IF($F476="","",VLOOKUP($F476,'Tong hop'!$B$10:$L$19999,10,0))</f>
        <v/>
      </c>
      <c r="M476" s="251" t="str">
        <f>IF($F476="","",VLOOKUP($F476,'Tong hop'!$B$10:$L$19999,11,0))</f>
        <v/>
      </c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ht="15.75" customHeight="1">
      <c r="A477" s="11"/>
      <c r="B477" s="11"/>
      <c r="C477" s="12"/>
      <c r="D477" s="11"/>
      <c r="E477" s="11"/>
      <c r="F477" s="11"/>
      <c r="G477" s="245" t="str">
        <f>IF($F477="","",VLOOKUP($F477,'Tong hop'!$B$10:$P$19999,2,0))</f>
        <v/>
      </c>
      <c r="H477" s="246" t="str">
        <f>IF($F477="","",VLOOKUP($F477,'Tong hop'!$B$10:$P$19999,3,0))</f>
        <v/>
      </c>
      <c r="I477" s="26"/>
      <c r="J477" s="248">
        <f>IF(F477="",0,VLOOKUP(F477,'Tong hop'!$O$10:$P$396,2,0))</f>
        <v>0</v>
      </c>
      <c r="K477" s="249">
        <f t="shared" si="1"/>
        <v>0</v>
      </c>
      <c r="L477" s="250" t="str">
        <f>IF($F477="","",VLOOKUP($F477,'Tong hop'!$B$10:$L$19999,10,0))</f>
        <v/>
      </c>
      <c r="M477" s="251" t="str">
        <f>IF($F477="","",VLOOKUP($F477,'Tong hop'!$B$10:$L$19999,11,0))</f>
        <v/>
      </c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ht="15.75" customHeight="1">
      <c r="A478" s="11"/>
      <c r="B478" s="11"/>
      <c r="C478" s="12"/>
      <c r="D478" s="11"/>
      <c r="E478" s="11"/>
      <c r="F478" s="11"/>
      <c r="G478" s="245" t="str">
        <f>IF($F478="","",VLOOKUP($F478,'Tong hop'!$B$10:$P$19999,2,0))</f>
        <v/>
      </c>
      <c r="H478" s="246" t="str">
        <f>IF($F478="","",VLOOKUP($F478,'Tong hop'!$B$10:$P$19999,3,0))</f>
        <v/>
      </c>
      <c r="I478" s="26"/>
      <c r="J478" s="248">
        <f>IF(F478="",0,VLOOKUP(F478,'Tong hop'!$O$10:$P$396,2,0))</f>
        <v>0</v>
      </c>
      <c r="K478" s="249">
        <f t="shared" si="1"/>
        <v>0</v>
      </c>
      <c r="L478" s="250" t="str">
        <f>IF($F478="","",VLOOKUP($F478,'Tong hop'!$B$10:$L$19999,10,0))</f>
        <v/>
      </c>
      <c r="M478" s="251" t="str">
        <f>IF($F478="","",VLOOKUP($F478,'Tong hop'!$B$10:$L$19999,11,0))</f>
        <v/>
      </c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ht="15.75" customHeight="1">
      <c r="A479" s="11"/>
      <c r="B479" s="11"/>
      <c r="C479" s="12"/>
      <c r="D479" s="11"/>
      <c r="E479" s="11"/>
      <c r="F479" s="11"/>
      <c r="G479" s="245" t="str">
        <f>IF($F479="","",VLOOKUP($F479,'Tong hop'!$B$10:$P$19999,2,0))</f>
        <v/>
      </c>
      <c r="H479" s="246" t="str">
        <f>IF($F479="","",VLOOKUP($F479,'Tong hop'!$B$10:$P$19999,3,0))</f>
        <v/>
      </c>
      <c r="I479" s="26"/>
      <c r="J479" s="248">
        <f>IF(F479="",0,VLOOKUP(F479,'Tong hop'!$O$10:$P$396,2,0))</f>
        <v>0</v>
      </c>
      <c r="K479" s="249">
        <f t="shared" si="1"/>
        <v>0</v>
      </c>
      <c r="L479" s="250" t="str">
        <f>IF($F479="","",VLOOKUP($F479,'Tong hop'!$B$10:$L$19999,10,0))</f>
        <v/>
      </c>
      <c r="M479" s="251" t="str">
        <f>IF($F479="","",VLOOKUP($F479,'Tong hop'!$B$10:$L$19999,11,0))</f>
        <v/>
      </c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ht="15.75" customHeight="1">
      <c r="A480" s="11"/>
      <c r="B480" s="11"/>
      <c r="C480" s="12"/>
      <c r="D480" s="11"/>
      <c r="E480" s="11"/>
      <c r="F480" s="11"/>
      <c r="G480" s="245" t="str">
        <f>IF($F480="","",VLOOKUP($F480,'Tong hop'!$B$10:$P$19999,2,0))</f>
        <v/>
      </c>
      <c r="H480" s="246" t="str">
        <f>IF($F480="","",VLOOKUP($F480,'Tong hop'!$B$10:$P$19999,3,0))</f>
        <v/>
      </c>
      <c r="I480" s="26"/>
      <c r="J480" s="248">
        <f>IF(F480="",0,VLOOKUP(F480,'Tong hop'!$O$10:$P$396,2,0))</f>
        <v>0</v>
      </c>
      <c r="K480" s="249">
        <f t="shared" si="1"/>
        <v>0</v>
      </c>
      <c r="L480" s="250" t="str">
        <f>IF($F480="","",VLOOKUP($F480,'Tong hop'!$B$10:$L$19999,10,0))</f>
        <v/>
      </c>
      <c r="M480" s="251" t="str">
        <f>IF($F480="","",VLOOKUP($F480,'Tong hop'!$B$10:$L$19999,11,0))</f>
        <v/>
      </c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ht="15.75" customHeight="1">
      <c r="A481" s="11"/>
      <c r="B481" s="11"/>
      <c r="C481" s="12"/>
      <c r="D481" s="11"/>
      <c r="E481" s="11"/>
      <c r="F481" s="11"/>
      <c r="G481" s="245" t="str">
        <f>IF($F481="","",VLOOKUP($F481,'Tong hop'!$B$10:$P$19999,2,0))</f>
        <v/>
      </c>
      <c r="H481" s="246" t="str">
        <f>IF($F481="","",VLOOKUP($F481,'Tong hop'!$B$10:$P$19999,3,0))</f>
        <v/>
      </c>
      <c r="I481" s="26"/>
      <c r="J481" s="248">
        <f>IF(F481="",0,VLOOKUP(F481,'Tong hop'!$O$10:$P$396,2,0))</f>
        <v>0</v>
      </c>
      <c r="K481" s="249">
        <f t="shared" si="1"/>
        <v>0</v>
      </c>
      <c r="L481" s="250" t="str">
        <f>IF($F481="","",VLOOKUP($F481,'Tong hop'!$B$10:$L$19999,10,0))</f>
        <v/>
      </c>
      <c r="M481" s="251" t="str">
        <f>IF($F481="","",VLOOKUP($F481,'Tong hop'!$B$10:$L$19999,11,0))</f>
        <v/>
      </c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ht="15.75" customHeight="1">
      <c r="A482" s="11"/>
      <c r="B482" s="11"/>
      <c r="C482" s="12"/>
      <c r="D482" s="11"/>
      <c r="E482" s="11"/>
      <c r="F482" s="11"/>
      <c r="G482" s="245" t="str">
        <f>IF($F482="","",VLOOKUP($F482,'Tong hop'!$B$10:$P$19999,2,0))</f>
        <v/>
      </c>
      <c r="H482" s="246" t="str">
        <f>IF($F482="","",VLOOKUP($F482,'Tong hop'!$B$10:$P$19999,3,0))</f>
        <v/>
      </c>
      <c r="I482" s="26"/>
      <c r="J482" s="248">
        <f>IF(F482="",0,VLOOKUP(F482,'Tong hop'!$O$10:$P$396,2,0))</f>
        <v>0</v>
      </c>
      <c r="K482" s="249">
        <f t="shared" si="1"/>
        <v>0</v>
      </c>
      <c r="L482" s="250" t="str">
        <f>IF($F482="","",VLOOKUP($F482,'Tong hop'!$B$10:$L$19999,10,0))</f>
        <v/>
      </c>
      <c r="M482" s="251" t="str">
        <f>IF($F482="","",VLOOKUP($F482,'Tong hop'!$B$10:$L$19999,11,0))</f>
        <v/>
      </c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ht="15.75" customHeight="1">
      <c r="A483" s="11"/>
      <c r="B483" s="11"/>
      <c r="C483" s="12"/>
      <c r="D483" s="11"/>
      <c r="E483" s="11"/>
      <c r="F483" s="11"/>
      <c r="G483" s="245" t="str">
        <f>IF($F483="","",VLOOKUP($F483,'Tong hop'!$B$10:$P$19999,2,0))</f>
        <v/>
      </c>
      <c r="H483" s="246" t="str">
        <f>IF($F483="","",VLOOKUP($F483,'Tong hop'!$B$10:$P$19999,3,0))</f>
        <v/>
      </c>
      <c r="I483" s="26"/>
      <c r="J483" s="248">
        <f>IF(F483="",0,VLOOKUP(F483,'Tong hop'!$O$10:$P$396,2,0))</f>
        <v>0</v>
      </c>
      <c r="K483" s="249">
        <f t="shared" si="1"/>
        <v>0</v>
      </c>
      <c r="L483" s="250" t="str">
        <f>IF($F483="","",VLOOKUP($F483,'Tong hop'!$B$10:$L$19999,10,0))</f>
        <v/>
      </c>
      <c r="M483" s="251" t="str">
        <f>IF($F483="","",VLOOKUP($F483,'Tong hop'!$B$10:$L$19999,11,0))</f>
        <v/>
      </c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ht="15.75" customHeight="1">
      <c r="A484" s="11"/>
      <c r="B484" s="11"/>
      <c r="C484" s="12"/>
      <c r="D484" s="11"/>
      <c r="E484" s="11"/>
      <c r="F484" s="11"/>
      <c r="G484" s="245" t="str">
        <f>IF($F484="","",VLOOKUP($F484,'Tong hop'!$B$10:$P$19999,2,0))</f>
        <v/>
      </c>
      <c r="H484" s="246" t="str">
        <f>IF($F484="","",VLOOKUP($F484,'Tong hop'!$B$10:$P$19999,3,0))</f>
        <v/>
      </c>
      <c r="I484" s="26"/>
      <c r="J484" s="248">
        <f>IF(F484="",0,VLOOKUP(F484,'Tong hop'!$O$10:$P$396,2,0))</f>
        <v>0</v>
      </c>
      <c r="K484" s="249">
        <f t="shared" si="1"/>
        <v>0</v>
      </c>
      <c r="L484" s="250" t="str">
        <f>IF($F484="","",VLOOKUP($F484,'Tong hop'!$B$10:$L$19999,10,0))</f>
        <v/>
      </c>
      <c r="M484" s="251" t="str">
        <f>IF($F484="","",VLOOKUP($F484,'Tong hop'!$B$10:$L$19999,11,0))</f>
        <v/>
      </c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ht="15.75" customHeight="1">
      <c r="A485" s="11"/>
      <c r="B485" s="11"/>
      <c r="C485" s="12"/>
      <c r="D485" s="11"/>
      <c r="E485" s="11"/>
      <c r="F485" s="11"/>
      <c r="G485" s="245" t="str">
        <f>IF($F485="","",VLOOKUP($F485,'Tong hop'!$B$10:$P$19999,2,0))</f>
        <v/>
      </c>
      <c r="H485" s="246" t="str">
        <f>IF($F485="","",VLOOKUP($F485,'Tong hop'!$B$10:$P$19999,3,0))</f>
        <v/>
      </c>
      <c r="I485" s="26"/>
      <c r="J485" s="248">
        <f>IF(F485="",0,VLOOKUP(F485,'Tong hop'!$O$10:$P$396,2,0))</f>
        <v>0</v>
      </c>
      <c r="K485" s="249">
        <f t="shared" si="1"/>
        <v>0</v>
      </c>
      <c r="L485" s="250" t="str">
        <f>IF($F485="","",VLOOKUP($F485,'Tong hop'!$B$10:$L$19999,10,0))</f>
        <v/>
      </c>
      <c r="M485" s="251" t="str">
        <f>IF($F485="","",VLOOKUP($F485,'Tong hop'!$B$10:$L$19999,11,0))</f>
        <v/>
      </c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ht="15.75" customHeight="1">
      <c r="A486" s="11"/>
      <c r="B486" s="11"/>
      <c r="C486" s="12"/>
      <c r="D486" s="11"/>
      <c r="E486" s="11"/>
      <c r="F486" s="11"/>
      <c r="G486" s="245" t="str">
        <f>IF($F486="","",VLOOKUP($F486,'Tong hop'!$B$10:$P$19999,2,0))</f>
        <v/>
      </c>
      <c r="H486" s="246" t="str">
        <f>IF($F486="","",VLOOKUP($F486,'Tong hop'!$B$10:$P$19999,3,0))</f>
        <v/>
      </c>
      <c r="I486" s="26"/>
      <c r="J486" s="248">
        <f>IF(F486="",0,VLOOKUP(F486,'Tong hop'!$O$10:$P$396,2,0))</f>
        <v>0</v>
      </c>
      <c r="K486" s="249">
        <f t="shared" si="1"/>
        <v>0</v>
      </c>
      <c r="L486" s="250" t="str">
        <f>IF($F486="","",VLOOKUP($F486,'Tong hop'!$B$10:$L$19999,10,0))</f>
        <v/>
      </c>
      <c r="M486" s="251" t="str">
        <f>IF($F486="","",VLOOKUP($F486,'Tong hop'!$B$10:$L$19999,11,0))</f>
        <v/>
      </c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ht="15.75" customHeight="1">
      <c r="A487" s="11"/>
      <c r="B487" s="11"/>
      <c r="C487" s="12"/>
      <c r="D487" s="11"/>
      <c r="E487" s="11"/>
      <c r="F487" s="11"/>
      <c r="G487" s="245" t="str">
        <f>IF($F487="","",VLOOKUP($F487,'Tong hop'!$B$10:$P$19999,2,0))</f>
        <v/>
      </c>
      <c r="H487" s="246" t="str">
        <f>IF($F487="","",VLOOKUP($F487,'Tong hop'!$B$10:$P$19999,3,0))</f>
        <v/>
      </c>
      <c r="I487" s="26"/>
      <c r="J487" s="248">
        <f>IF(F487="",0,VLOOKUP(F487,'Tong hop'!$O$10:$P$396,2,0))</f>
        <v>0</v>
      </c>
      <c r="K487" s="249">
        <f t="shared" si="1"/>
        <v>0</v>
      </c>
      <c r="L487" s="250" t="str">
        <f>IF($F487="","",VLOOKUP($F487,'Tong hop'!$B$10:$L$19999,10,0))</f>
        <v/>
      </c>
      <c r="M487" s="251" t="str">
        <f>IF($F487="","",VLOOKUP($F487,'Tong hop'!$B$10:$L$19999,11,0))</f>
        <v/>
      </c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ht="15.75" customHeight="1">
      <c r="A488" s="11"/>
      <c r="B488" s="11"/>
      <c r="C488" s="12"/>
      <c r="D488" s="11"/>
      <c r="E488" s="11"/>
      <c r="F488" s="11"/>
      <c r="G488" s="245" t="str">
        <f>IF($F488="","",VLOOKUP($F488,'Tong hop'!$B$10:$P$19999,2,0))</f>
        <v/>
      </c>
      <c r="H488" s="246" t="str">
        <f>IF($F488="","",VLOOKUP($F488,'Tong hop'!$B$10:$P$19999,3,0))</f>
        <v/>
      </c>
      <c r="I488" s="26"/>
      <c r="J488" s="248">
        <f>IF(F488="",0,VLOOKUP(F488,'Tong hop'!$O$10:$P$396,2,0))</f>
        <v>0</v>
      </c>
      <c r="K488" s="249">
        <f t="shared" si="1"/>
        <v>0</v>
      </c>
      <c r="L488" s="250" t="str">
        <f>IF($F488="","",VLOOKUP($F488,'Tong hop'!$B$10:$L$19999,10,0))</f>
        <v/>
      </c>
      <c r="M488" s="251" t="str">
        <f>IF($F488="","",VLOOKUP($F488,'Tong hop'!$B$10:$L$19999,11,0))</f>
        <v/>
      </c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ht="15.75" customHeight="1">
      <c r="A489" s="11"/>
      <c r="B489" s="11"/>
      <c r="C489" s="12"/>
      <c r="D489" s="11"/>
      <c r="E489" s="11"/>
      <c r="F489" s="11"/>
      <c r="G489" s="245" t="str">
        <f>IF($F489="","",VLOOKUP($F489,'Tong hop'!$B$10:$P$19999,2,0))</f>
        <v/>
      </c>
      <c r="H489" s="246" t="str">
        <f>IF($F489="","",VLOOKUP($F489,'Tong hop'!$B$10:$P$19999,3,0))</f>
        <v/>
      </c>
      <c r="I489" s="26"/>
      <c r="J489" s="248">
        <f>IF(F489="",0,VLOOKUP(F489,'Tong hop'!$O$10:$P$396,2,0))</f>
        <v>0</v>
      </c>
      <c r="K489" s="249">
        <f t="shared" si="1"/>
        <v>0</v>
      </c>
      <c r="L489" s="250" t="str">
        <f>IF($F489="","",VLOOKUP($F489,'Tong hop'!$B$10:$L$19999,10,0))</f>
        <v/>
      </c>
      <c r="M489" s="251" t="str">
        <f>IF($F489="","",VLOOKUP($F489,'Tong hop'!$B$10:$L$19999,11,0))</f>
        <v/>
      </c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ht="15.75" customHeight="1">
      <c r="A490" s="11"/>
      <c r="B490" s="11"/>
      <c r="C490" s="12"/>
      <c r="D490" s="11"/>
      <c r="E490" s="11"/>
      <c r="F490" s="11"/>
      <c r="G490" s="245" t="str">
        <f>IF($F490="","",VLOOKUP($F490,'Tong hop'!$B$10:$P$19999,2,0))</f>
        <v/>
      </c>
      <c r="H490" s="246" t="str">
        <f>IF($F490="","",VLOOKUP($F490,'Tong hop'!$B$10:$P$19999,3,0))</f>
        <v/>
      </c>
      <c r="I490" s="26"/>
      <c r="J490" s="248">
        <f>IF(F490="",0,VLOOKUP(F490,'Tong hop'!$O$10:$P$396,2,0))</f>
        <v>0</v>
      </c>
      <c r="K490" s="249">
        <f t="shared" si="1"/>
        <v>0</v>
      </c>
      <c r="L490" s="250" t="str">
        <f>IF($F490="","",VLOOKUP($F490,'Tong hop'!$B$10:$L$19999,10,0))</f>
        <v/>
      </c>
      <c r="M490" s="251" t="str">
        <f>IF($F490="","",VLOOKUP($F490,'Tong hop'!$B$10:$L$19999,11,0))</f>
        <v/>
      </c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ht="15.75" customHeight="1">
      <c r="A491" s="11"/>
      <c r="B491" s="11"/>
      <c r="C491" s="12"/>
      <c r="D491" s="11"/>
      <c r="E491" s="11"/>
      <c r="F491" s="11"/>
      <c r="G491" s="245" t="str">
        <f>IF($F491="","",VLOOKUP($F491,'Tong hop'!$B$10:$P$19999,2,0))</f>
        <v/>
      </c>
      <c r="H491" s="246" t="str">
        <f>IF($F491="","",VLOOKUP($F491,'Tong hop'!$B$10:$P$19999,3,0))</f>
        <v/>
      </c>
      <c r="I491" s="26"/>
      <c r="J491" s="248">
        <f>IF(F491="",0,VLOOKUP(F491,'Tong hop'!$O$10:$P$396,2,0))</f>
        <v>0</v>
      </c>
      <c r="K491" s="249">
        <f t="shared" si="1"/>
        <v>0</v>
      </c>
      <c r="L491" s="250" t="str">
        <f>IF($F491="","",VLOOKUP($F491,'Tong hop'!$B$10:$L$19999,10,0))</f>
        <v/>
      </c>
      <c r="M491" s="251" t="str">
        <f>IF($F491="","",VLOOKUP($F491,'Tong hop'!$B$10:$L$19999,11,0))</f>
        <v/>
      </c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ht="15.75" customHeight="1">
      <c r="A492" s="11"/>
      <c r="B492" s="11"/>
      <c r="C492" s="12"/>
      <c r="D492" s="11"/>
      <c r="E492" s="11"/>
      <c r="F492" s="11"/>
      <c r="G492" s="245" t="str">
        <f>IF($F492="","",VLOOKUP($F492,'Tong hop'!$B$10:$P$19999,2,0))</f>
        <v/>
      </c>
      <c r="H492" s="246" t="str">
        <f>IF($F492="","",VLOOKUP($F492,'Tong hop'!$B$10:$P$19999,3,0))</f>
        <v/>
      </c>
      <c r="I492" s="26"/>
      <c r="J492" s="248">
        <f>IF(F492="",0,VLOOKUP(F492,'Tong hop'!$O$10:$P$396,2,0))</f>
        <v>0</v>
      </c>
      <c r="K492" s="249">
        <f t="shared" si="1"/>
        <v>0</v>
      </c>
      <c r="L492" s="250" t="str">
        <f>IF($F492="","",VLOOKUP($F492,'Tong hop'!$B$10:$L$19999,10,0))</f>
        <v/>
      </c>
      <c r="M492" s="251" t="str">
        <f>IF($F492="","",VLOOKUP($F492,'Tong hop'!$B$10:$L$19999,11,0))</f>
        <v/>
      </c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ht="15.75" customHeight="1">
      <c r="A493" s="11"/>
      <c r="B493" s="11"/>
      <c r="C493" s="12"/>
      <c r="D493" s="11"/>
      <c r="E493" s="11"/>
      <c r="F493" s="11"/>
      <c r="G493" s="245" t="str">
        <f>IF($F493="","",VLOOKUP($F493,'Tong hop'!$B$10:$P$19999,2,0))</f>
        <v/>
      </c>
      <c r="H493" s="246" t="str">
        <f>IF($F493="","",VLOOKUP($F493,'Tong hop'!$B$10:$P$19999,3,0))</f>
        <v/>
      </c>
      <c r="I493" s="26"/>
      <c r="J493" s="248">
        <f>IF(F493="",0,VLOOKUP(F493,'Tong hop'!$O$10:$P$396,2,0))</f>
        <v>0</v>
      </c>
      <c r="K493" s="249">
        <f t="shared" si="1"/>
        <v>0</v>
      </c>
      <c r="L493" s="250" t="str">
        <f>IF($F493="","",VLOOKUP($F493,'Tong hop'!$B$10:$L$19999,10,0))</f>
        <v/>
      </c>
      <c r="M493" s="251" t="str">
        <f>IF($F493="","",VLOOKUP($F493,'Tong hop'!$B$10:$L$19999,11,0))</f>
        <v/>
      </c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ht="15.75" customHeight="1">
      <c r="A494" s="11"/>
      <c r="B494" s="11"/>
      <c r="C494" s="12"/>
      <c r="D494" s="11"/>
      <c r="E494" s="11"/>
      <c r="F494" s="11"/>
      <c r="G494" s="245" t="str">
        <f>IF($F494="","",VLOOKUP($F494,'Tong hop'!$B$10:$P$19999,2,0))</f>
        <v/>
      </c>
      <c r="H494" s="246" t="str">
        <f>IF($F494="","",VLOOKUP($F494,'Tong hop'!$B$10:$P$19999,3,0))</f>
        <v/>
      </c>
      <c r="I494" s="26"/>
      <c r="J494" s="248">
        <f>IF(F494="",0,VLOOKUP(F494,'Tong hop'!$O$10:$P$396,2,0))</f>
        <v>0</v>
      </c>
      <c r="K494" s="249">
        <f t="shared" si="1"/>
        <v>0</v>
      </c>
      <c r="L494" s="250" t="str">
        <f>IF($F494="","",VLOOKUP($F494,'Tong hop'!$B$10:$L$19999,10,0))</f>
        <v/>
      </c>
      <c r="M494" s="251" t="str">
        <f>IF($F494="","",VLOOKUP($F494,'Tong hop'!$B$10:$L$19999,11,0))</f>
        <v/>
      </c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ht="15.75" customHeight="1">
      <c r="A495" s="11"/>
      <c r="B495" s="11"/>
      <c r="C495" s="12"/>
      <c r="D495" s="11"/>
      <c r="E495" s="11"/>
      <c r="F495" s="11"/>
      <c r="G495" s="245" t="str">
        <f>IF($F495="","",VLOOKUP($F495,'Tong hop'!$B$10:$P$19999,2,0))</f>
        <v/>
      </c>
      <c r="H495" s="246" t="str">
        <f>IF($F495="","",VLOOKUP($F495,'Tong hop'!$B$10:$P$19999,3,0))</f>
        <v/>
      </c>
      <c r="I495" s="26"/>
      <c r="J495" s="248">
        <f>IF(F495="",0,VLOOKUP(F495,'Tong hop'!$O$10:$P$396,2,0))</f>
        <v>0</v>
      </c>
      <c r="K495" s="249">
        <f t="shared" si="1"/>
        <v>0</v>
      </c>
      <c r="L495" s="250" t="str">
        <f>IF($F495="","",VLOOKUP($F495,'Tong hop'!$B$10:$L$19999,10,0))</f>
        <v/>
      </c>
      <c r="M495" s="251" t="str">
        <f>IF($F495="","",VLOOKUP($F495,'Tong hop'!$B$10:$L$19999,11,0))</f>
        <v/>
      </c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ht="15.75" customHeight="1">
      <c r="A496" s="11"/>
      <c r="B496" s="11"/>
      <c r="C496" s="12"/>
      <c r="D496" s="11"/>
      <c r="E496" s="11"/>
      <c r="F496" s="11"/>
      <c r="G496" s="245" t="str">
        <f>IF($F496="","",VLOOKUP($F496,'Tong hop'!$B$10:$P$19999,2,0))</f>
        <v/>
      </c>
      <c r="H496" s="246" t="str">
        <f>IF($F496="","",VLOOKUP($F496,'Tong hop'!$B$10:$P$19999,3,0))</f>
        <v/>
      </c>
      <c r="I496" s="26"/>
      <c r="J496" s="248">
        <f>IF(F496="",0,VLOOKUP(F496,'Tong hop'!$O$10:$P$396,2,0))</f>
        <v>0</v>
      </c>
      <c r="K496" s="249">
        <f t="shared" si="1"/>
        <v>0</v>
      </c>
      <c r="L496" s="250" t="str">
        <f>IF($F496="","",VLOOKUP($F496,'Tong hop'!$B$10:$L$19999,10,0))</f>
        <v/>
      </c>
      <c r="M496" s="251" t="str">
        <f>IF($F496="","",VLOOKUP($F496,'Tong hop'!$B$10:$L$19999,11,0))</f>
        <v/>
      </c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ht="15.75" customHeight="1">
      <c r="A497" s="11"/>
      <c r="B497" s="11"/>
      <c r="C497" s="12"/>
      <c r="D497" s="11"/>
      <c r="E497" s="11"/>
      <c r="F497" s="11"/>
      <c r="G497" s="245" t="str">
        <f>IF($F497="","",VLOOKUP($F497,'Tong hop'!$B$10:$P$19999,2,0))</f>
        <v/>
      </c>
      <c r="H497" s="246" t="str">
        <f>IF($F497="","",VLOOKUP($F497,'Tong hop'!$B$10:$P$19999,3,0))</f>
        <v/>
      </c>
      <c r="I497" s="26"/>
      <c r="J497" s="248">
        <f>IF(F497="",0,VLOOKUP(F497,'Tong hop'!$O$10:$P$396,2,0))</f>
        <v>0</v>
      </c>
      <c r="K497" s="249">
        <f t="shared" si="1"/>
        <v>0</v>
      </c>
      <c r="L497" s="250" t="str">
        <f>IF($F497="","",VLOOKUP($F497,'Tong hop'!$B$10:$L$19999,10,0))</f>
        <v/>
      </c>
      <c r="M497" s="251" t="str">
        <f>IF($F497="","",VLOOKUP($F497,'Tong hop'!$B$10:$L$19999,11,0))</f>
        <v/>
      </c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ht="15.75" customHeight="1">
      <c r="A498" s="11"/>
      <c r="B498" s="11"/>
      <c r="C498" s="12"/>
      <c r="D498" s="11"/>
      <c r="E498" s="11"/>
      <c r="F498" s="11"/>
      <c r="G498" s="245" t="str">
        <f>IF($F498="","",VLOOKUP($F498,'Tong hop'!$B$10:$P$19999,2,0))</f>
        <v/>
      </c>
      <c r="H498" s="246" t="str">
        <f>IF($F498="","",VLOOKUP($F498,'Tong hop'!$B$10:$P$19999,3,0))</f>
        <v/>
      </c>
      <c r="I498" s="26"/>
      <c r="J498" s="248">
        <f>IF(F498="",0,VLOOKUP(F498,'Tong hop'!$O$10:$P$396,2,0))</f>
        <v>0</v>
      </c>
      <c r="K498" s="249">
        <f t="shared" si="1"/>
        <v>0</v>
      </c>
      <c r="L498" s="250" t="str">
        <f>IF($F498="","",VLOOKUP($F498,'Tong hop'!$B$10:$L$19999,10,0))</f>
        <v/>
      </c>
      <c r="M498" s="251" t="str">
        <f>IF($F498="","",VLOOKUP($F498,'Tong hop'!$B$10:$L$19999,11,0))</f>
        <v/>
      </c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ht="15.75" customHeight="1">
      <c r="A499" s="11"/>
      <c r="B499" s="11"/>
      <c r="C499" s="12"/>
      <c r="D499" s="11"/>
      <c r="E499" s="11"/>
      <c r="F499" s="11"/>
      <c r="G499" s="245" t="str">
        <f>IF($F499="","",VLOOKUP($F499,'Tong hop'!$B$10:$P$19999,2,0))</f>
        <v/>
      </c>
      <c r="H499" s="246" t="str">
        <f>IF($F499="","",VLOOKUP($F499,'Tong hop'!$B$10:$P$19999,3,0))</f>
        <v/>
      </c>
      <c r="I499" s="26"/>
      <c r="J499" s="248">
        <f>IF(F499="",0,VLOOKUP(F499,'Tong hop'!$O$10:$P$396,2,0))</f>
        <v>0</v>
      </c>
      <c r="K499" s="249">
        <f t="shared" si="1"/>
        <v>0</v>
      </c>
      <c r="L499" s="250" t="str">
        <f>IF($F499="","",VLOOKUP($F499,'Tong hop'!$B$10:$L$19999,10,0))</f>
        <v/>
      </c>
      <c r="M499" s="251" t="str">
        <f>IF($F499="","",VLOOKUP($F499,'Tong hop'!$B$10:$L$19999,11,0))</f>
        <v/>
      </c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ht="15.75" customHeight="1">
      <c r="A500" s="11"/>
      <c r="B500" s="11"/>
      <c r="C500" s="12"/>
      <c r="D500" s="11"/>
      <c r="E500" s="11"/>
      <c r="F500" s="11"/>
      <c r="G500" s="245" t="str">
        <f>IF($F500="","",VLOOKUP($F500,'Tong hop'!$B$10:$P$19999,2,0))</f>
        <v/>
      </c>
      <c r="H500" s="246" t="str">
        <f>IF($F500="","",VLOOKUP($F500,'Tong hop'!$B$10:$P$19999,3,0))</f>
        <v/>
      </c>
      <c r="I500" s="26"/>
      <c r="J500" s="248">
        <f>IF(F500="",0,VLOOKUP(F500,'Tong hop'!$O$10:$P$396,2,0))</f>
        <v>0</v>
      </c>
      <c r="K500" s="249">
        <f t="shared" si="1"/>
        <v>0</v>
      </c>
      <c r="L500" s="250" t="str">
        <f>IF($F500="","",VLOOKUP($F500,'Tong hop'!$B$10:$L$19999,10,0))</f>
        <v/>
      </c>
      <c r="M500" s="251" t="str">
        <f>IF($F500="","",VLOOKUP($F500,'Tong hop'!$B$10:$L$19999,11,0))</f>
        <v/>
      </c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ht="15.75" customHeight="1">
      <c r="A501" s="11"/>
      <c r="B501" s="11"/>
      <c r="C501" s="12"/>
      <c r="D501" s="11"/>
      <c r="E501" s="11"/>
      <c r="F501" s="11"/>
      <c r="G501" s="245" t="str">
        <f>IF($F501="","",VLOOKUP($F501,'Tong hop'!$B$10:$P$19999,2,0))</f>
        <v/>
      </c>
      <c r="H501" s="246" t="str">
        <f>IF($F501="","",VLOOKUP($F501,'Tong hop'!$B$10:$P$19999,3,0))</f>
        <v/>
      </c>
      <c r="I501" s="26"/>
      <c r="J501" s="248">
        <f>IF(F501="",0,VLOOKUP(F501,'Tong hop'!$O$10:$P$396,2,0))</f>
        <v>0</v>
      </c>
      <c r="K501" s="249">
        <f t="shared" si="1"/>
        <v>0</v>
      </c>
      <c r="L501" s="250" t="str">
        <f>IF($F501="","",VLOOKUP($F501,'Tong hop'!$B$10:$L$19999,10,0))</f>
        <v/>
      </c>
      <c r="M501" s="251" t="str">
        <f>IF($F501="","",VLOOKUP($F501,'Tong hop'!$B$10:$L$19999,11,0))</f>
        <v/>
      </c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ht="15.75" customHeight="1">
      <c r="A502" s="11"/>
      <c r="B502" s="11"/>
      <c r="C502" s="12"/>
      <c r="D502" s="11"/>
      <c r="E502" s="11"/>
      <c r="F502" s="11"/>
      <c r="G502" s="245" t="str">
        <f>IF($F502="","",VLOOKUP($F502,'Tong hop'!$B$10:$P$19999,2,0))</f>
        <v/>
      </c>
      <c r="H502" s="246" t="str">
        <f>IF($F502="","",VLOOKUP($F502,'Tong hop'!$B$10:$P$19999,3,0))</f>
        <v/>
      </c>
      <c r="I502" s="26"/>
      <c r="J502" s="248">
        <f>IF(F502="",0,VLOOKUP(F502,'Tong hop'!$O$10:$P$396,2,0))</f>
        <v>0</v>
      </c>
      <c r="K502" s="249">
        <f t="shared" si="1"/>
        <v>0</v>
      </c>
      <c r="L502" s="250" t="str">
        <f>IF($F502="","",VLOOKUP($F502,'Tong hop'!$B$10:$L$19999,10,0))</f>
        <v/>
      </c>
      <c r="M502" s="251" t="str">
        <f>IF($F502="","",VLOOKUP($F502,'Tong hop'!$B$10:$L$19999,11,0))</f>
        <v/>
      </c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ht="15.75" customHeight="1">
      <c r="A503" s="11"/>
      <c r="B503" s="11"/>
      <c r="C503" s="12"/>
      <c r="D503" s="11"/>
      <c r="E503" s="11"/>
      <c r="F503" s="11"/>
      <c r="G503" s="245" t="str">
        <f>IF($F503="","",VLOOKUP($F503,'Tong hop'!$B$10:$P$19999,2,0))</f>
        <v/>
      </c>
      <c r="H503" s="246" t="str">
        <f>IF($F503="","",VLOOKUP($F503,'Tong hop'!$B$10:$P$19999,3,0))</f>
        <v/>
      </c>
      <c r="I503" s="26"/>
      <c r="J503" s="248">
        <f>IF(F503="",0,VLOOKUP(F503,'Tong hop'!$O$10:$P$396,2,0))</f>
        <v>0</v>
      </c>
      <c r="K503" s="249">
        <f t="shared" si="1"/>
        <v>0</v>
      </c>
      <c r="L503" s="250" t="str">
        <f>IF($F503="","",VLOOKUP($F503,'Tong hop'!$B$10:$L$19999,10,0))</f>
        <v/>
      </c>
      <c r="M503" s="251" t="str">
        <f>IF($F503="","",VLOOKUP($F503,'Tong hop'!$B$10:$L$19999,11,0))</f>
        <v/>
      </c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ht="15.75" customHeight="1">
      <c r="A504" s="11"/>
      <c r="B504" s="11"/>
      <c r="C504" s="12"/>
      <c r="D504" s="11"/>
      <c r="E504" s="11"/>
      <c r="F504" s="11"/>
      <c r="G504" s="245" t="str">
        <f>IF($F504="","",VLOOKUP($F504,'Tong hop'!$B$10:$P$19999,2,0))</f>
        <v/>
      </c>
      <c r="H504" s="246" t="str">
        <f>IF($F504="","",VLOOKUP($F504,'Tong hop'!$B$10:$P$19999,3,0))</f>
        <v/>
      </c>
      <c r="I504" s="26"/>
      <c r="J504" s="248">
        <f>IF(F504="",0,VLOOKUP(F504,'Tong hop'!$O$10:$P$396,2,0))</f>
        <v>0</v>
      </c>
      <c r="K504" s="249">
        <f t="shared" si="1"/>
        <v>0</v>
      </c>
      <c r="L504" s="250" t="str">
        <f>IF($F504="","",VLOOKUP($F504,'Tong hop'!$B$10:$L$19999,10,0))</f>
        <v/>
      </c>
      <c r="M504" s="251" t="str">
        <f>IF($F504="","",VLOOKUP($F504,'Tong hop'!$B$10:$L$19999,11,0))</f>
        <v/>
      </c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ht="15.75" customHeight="1">
      <c r="A505" s="11"/>
      <c r="B505" s="11"/>
      <c r="C505" s="12"/>
      <c r="D505" s="11"/>
      <c r="E505" s="11"/>
      <c r="F505" s="11"/>
      <c r="G505" s="245" t="str">
        <f>IF($F505="","",VLOOKUP($F505,'Tong hop'!$B$10:$P$19999,2,0))</f>
        <v/>
      </c>
      <c r="H505" s="246" t="str">
        <f>IF($F505="","",VLOOKUP($F505,'Tong hop'!$B$10:$P$19999,3,0))</f>
        <v/>
      </c>
      <c r="I505" s="26"/>
      <c r="J505" s="248">
        <f>IF(F505="",0,VLOOKUP(F505,'Tong hop'!$O$10:$P$396,2,0))</f>
        <v>0</v>
      </c>
      <c r="K505" s="249">
        <f t="shared" si="1"/>
        <v>0</v>
      </c>
      <c r="L505" s="250" t="str">
        <f>IF($F505="","",VLOOKUP($F505,'Tong hop'!$B$10:$L$19999,10,0))</f>
        <v/>
      </c>
      <c r="M505" s="251" t="str">
        <f>IF($F505="","",VLOOKUP($F505,'Tong hop'!$B$10:$L$19999,11,0))</f>
        <v/>
      </c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ht="15.75" customHeight="1">
      <c r="A506" s="11"/>
      <c r="B506" s="11"/>
      <c r="C506" s="12"/>
      <c r="D506" s="11"/>
      <c r="E506" s="11"/>
      <c r="F506" s="11"/>
      <c r="G506" s="245" t="str">
        <f>IF($F506="","",VLOOKUP($F506,'Tong hop'!$B$10:$P$19999,2,0))</f>
        <v/>
      </c>
      <c r="H506" s="246" t="str">
        <f>IF($F506="","",VLOOKUP($F506,'Tong hop'!$B$10:$P$19999,3,0))</f>
        <v/>
      </c>
      <c r="I506" s="26"/>
      <c r="J506" s="248">
        <f>IF(F506="",0,VLOOKUP(F506,'Tong hop'!$O$10:$P$396,2,0))</f>
        <v>0</v>
      </c>
      <c r="K506" s="249">
        <f t="shared" si="1"/>
        <v>0</v>
      </c>
      <c r="L506" s="250" t="str">
        <f>IF($F506="","",VLOOKUP($F506,'Tong hop'!$B$10:$L$19999,10,0))</f>
        <v/>
      </c>
      <c r="M506" s="251" t="str">
        <f>IF($F506="","",VLOOKUP($F506,'Tong hop'!$B$10:$L$19999,11,0))</f>
        <v/>
      </c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ht="15.75" customHeight="1">
      <c r="A507" s="11"/>
      <c r="B507" s="11"/>
      <c r="C507" s="12"/>
      <c r="D507" s="11"/>
      <c r="E507" s="11"/>
      <c r="F507" s="11"/>
      <c r="G507" s="245" t="str">
        <f>IF($F507="","",VLOOKUP($F507,'Tong hop'!$B$10:$P$19999,2,0))</f>
        <v/>
      </c>
      <c r="H507" s="246" t="str">
        <f>IF($F507="","",VLOOKUP($F507,'Tong hop'!$B$10:$P$19999,3,0))</f>
        <v/>
      </c>
      <c r="I507" s="26"/>
      <c r="J507" s="248">
        <f>IF(F507="",0,VLOOKUP(F507,'Tong hop'!$O$10:$P$396,2,0))</f>
        <v>0</v>
      </c>
      <c r="K507" s="249">
        <f t="shared" si="1"/>
        <v>0</v>
      </c>
      <c r="L507" s="250" t="str">
        <f>IF($F507="","",VLOOKUP($F507,'Tong hop'!$B$10:$L$19999,10,0))</f>
        <v/>
      </c>
      <c r="M507" s="251" t="str">
        <f>IF($F507="","",VLOOKUP($F507,'Tong hop'!$B$10:$L$19999,11,0))</f>
        <v/>
      </c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ht="15.75" customHeight="1">
      <c r="A508" s="11"/>
      <c r="B508" s="11"/>
      <c r="C508" s="12"/>
      <c r="D508" s="11"/>
      <c r="E508" s="11"/>
      <c r="F508" s="11"/>
      <c r="G508" s="245" t="str">
        <f>IF($F508="","",VLOOKUP($F508,'Tong hop'!$B$10:$P$19999,2,0))</f>
        <v/>
      </c>
      <c r="H508" s="246" t="str">
        <f>IF($F508="","",VLOOKUP($F508,'Tong hop'!$B$10:$P$19999,3,0))</f>
        <v/>
      </c>
      <c r="I508" s="26"/>
      <c r="J508" s="248">
        <f>IF(F508="",0,VLOOKUP(F508,'Tong hop'!$O$10:$P$396,2,0))</f>
        <v>0</v>
      </c>
      <c r="K508" s="249">
        <f t="shared" si="1"/>
        <v>0</v>
      </c>
      <c r="L508" s="250" t="str">
        <f>IF($F508="","",VLOOKUP($F508,'Tong hop'!$B$10:$L$19999,10,0))</f>
        <v/>
      </c>
      <c r="M508" s="251" t="str">
        <f>IF($F508="","",VLOOKUP($F508,'Tong hop'!$B$10:$L$19999,11,0))</f>
        <v/>
      </c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ht="15.75" customHeight="1">
      <c r="A509" s="11"/>
      <c r="B509" s="11"/>
      <c r="C509" s="12"/>
      <c r="D509" s="11"/>
      <c r="E509" s="11"/>
      <c r="F509" s="11"/>
      <c r="G509" s="245" t="str">
        <f>IF($F509="","",VLOOKUP($F509,'Tong hop'!$B$10:$P$19999,2,0))</f>
        <v/>
      </c>
      <c r="H509" s="246" t="str">
        <f>IF($F509="","",VLOOKUP($F509,'Tong hop'!$B$10:$P$19999,3,0))</f>
        <v/>
      </c>
      <c r="I509" s="26"/>
      <c r="J509" s="248">
        <f>IF(F509="",0,VLOOKUP(F509,'Tong hop'!$O$10:$P$396,2,0))</f>
        <v>0</v>
      </c>
      <c r="K509" s="249">
        <f t="shared" si="1"/>
        <v>0</v>
      </c>
      <c r="L509" s="250" t="str">
        <f>IF($F509="","",VLOOKUP($F509,'Tong hop'!$B$10:$L$19999,10,0))</f>
        <v/>
      </c>
      <c r="M509" s="251" t="str">
        <f>IF($F509="","",VLOOKUP($F509,'Tong hop'!$B$10:$L$19999,11,0))</f>
        <v/>
      </c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ht="15.75" customHeight="1">
      <c r="A510" s="11"/>
      <c r="B510" s="11"/>
      <c r="C510" s="12"/>
      <c r="D510" s="11"/>
      <c r="E510" s="11"/>
      <c r="F510" s="11"/>
      <c r="G510" s="245" t="str">
        <f>IF($F510="","",VLOOKUP($F510,'Tong hop'!$B$10:$P$19999,2,0))</f>
        <v/>
      </c>
      <c r="H510" s="246" t="str">
        <f>IF($F510="","",VLOOKUP($F510,'Tong hop'!$B$10:$P$19999,3,0))</f>
        <v/>
      </c>
      <c r="I510" s="26"/>
      <c r="J510" s="248">
        <f>IF(F510="",0,VLOOKUP(F510,'Tong hop'!$O$10:$P$396,2,0))</f>
        <v>0</v>
      </c>
      <c r="K510" s="249">
        <f t="shared" si="1"/>
        <v>0</v>
      </c>
      <c r="L510" s="250" t="str">
        <f>IF($F510="","",VLOOKUP($F510,'Tong hop'!$B$10:$L$19999,10,0))</f>
        <v/>
      </c>
      <c r="M510" s="251" t="str">
        <f>IF($F510="","",VLOOKUP($F510,'Tong hop'!$B$10:$L$19999,11,0))</f>
        <v/>
      </c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ht="15.75" customHeight="1">
      <c r="A511" s="11"/>
      <c r="B511" s="11"/>
      <c r="C511" s="12"/>
      <c r="D511" s="11"/>
      <c r="E511" s="11"/>
      <c r="F511" s="11"/>
      <c r="G511" s="245" t="str">
        <f>IF($F511="","",VLOOKUP($F511,'Tong hop'!$B$10:$P$19999,2,0))</f>
        <v/>
      </c>
      <c r="H511" s="246" t="str">
        <f>IF($F511="","",VLOOKUP($F511,'Tong hop'!$B$10:$P$19999,3,0))</f>
        <v/>
      </c>
      <c r="I511" s="26"/>
      <c r="J511" s="248">
        <f>IF(F511="",0,VLOOKUP(F511,'Tong hop'!$O$10:$P$396,2,0))</f>
        <v>0</v>
      </c>
      <c r="K511" s="249">
        <f t="shared" si="1"/>
        <v>0</v>
      </c>
      <c r="L511" s="250" t="str">
        <f>IF($F511="","",VLOOKUP($F511,'Tong hop'!$B$10:$L$19999,10,0))</f>
        <v/>
      </c>
      <c r="M511" s="251" t="str">
        <f>IF($F511="","",VLOOKUP($F511,'Tong hop'!$B$10:$L$19999,11,0))</f>
        <v/>
      </c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ht="15.75" customHeight="1">
      <c r="A512" s="11"/>
      <c r="B512" s="11"/>
      <c r="C512" s="12"/>
      <c r="D512" s="11"/>
      <c r="E512" s="11"/>
      <c r="F512" s="11"/>
      <c r="G512" s="245" t="str">
        <f>IF($F512="","",VLOOKUP($F512,'Tong hop'!$B$10:$P$19999,2,0))</f>
        <v/>
      </c>
      <c r="H512" s="246" t="str">
        <f>IF($F512="","",VLOOKUP($F512,'Tong hop'!$B$10:$P$19999,3,0))</f>
        <v/>
      </c>
      <c r="I512" s="26"/>
      <c r="J512" s="248">
        <f>IF(F512="",0,VLOOKUP(F512,'Tong hop'!$O$10:$P$396,2,0))</f>
        <v>0</v>
      </c>
      <c r="K512" s="249">
        <f t="shared" si="1"/>
        <v>0</v>
      </c>
      <c r="L512" s="250" t="str">
        <f>IF($F512="","",VLOOKUP($F512,'Tong hop'!$B$10:$L$19999,10,0))</f>
        <v/>
      </c>
      <c r="M512" s="251" t="str">
        <f>IF($F512="","",VLOOKUP($F512,'Tong hop'!$B$10:$L$19999,11,0))</f>
        <v/>
      </c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ht="15.75" customHeight="1">
      <c r="A513" s="11"/>
      <c r="B513" s="11"/>
      <c r="C513" s="12"/>
      <c r="D513" s="11"/>
      <c r="E513" s="11"/>
      <c r="F513" s="11"/>
      <c r="G513" s="245" t="str">
        <f>IF($F513="","",VLOOKUP($F513,'Tong hop'!$B$10:$P$19999,2,0))</f>
        <v/>
      </c>
      <c r="H513" s="246" t="str">
        <f>IF($F513="","",VLOOKUP($F513,'Tong hop'!$B$10:$P$19999,3,0))</f>
        <v/>
      </c>
      <c r="I513" s="26"/>
      <c r="J513" s="248">
        <f>IF(F513="",0,VLOOKUP(F513,'Tong hop'!$O$10:$P$396,2,0))</f>
        <v>0</v>
      </c>
      <c r="K513" s="249">
        <f t="shared" si="1"/>
        <v>0</v>
      </c>
      <c r="L513" s="250" t="str">
        <f>IF($F513="","",VLOOKUP($F513,'Tong hop'!$B$10:$L$19999,10,0))</f>
        <v/>
      </c>
      <c r="M513" s="251" t="str">
        <f>IF($F513="","",VLOOKUP($F513,'Tong hop'!$B$10:$L$19999,11,0))</f>
        <v/>
      </c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ht="15.75" customHeight="1">
      <c r="A514" s="11"/>
      <c r="B514" s="11"/>
      <c r="C514" s="12"/>
      <c r="D514" s="11"/>
      <c r="E514" s="11"/>
      <c r="F514" s="11"/>
      <c r="G514" s="245" t="str">
        <f>IF($F514="","",VLOOKUP($F514,'Tong hop'!$B$10:$P$19999,2,0))</f>
        <v/>
      </c>
      <c r="H514" s="246" t="str">
        <f>IF($F514="","",VLOOKUP($F514,'Tong hop'!$B$10:$P$19999,3,0))</f>
        <v/>
      </c>
      <c r="I514" s="26"/>
      <c r="J514" s="248">
        <f>IF(F514="",0,VLOOKUP(F514,'Tong hop'!$O$10:$P$396,2,0))</f>
        <v>0</v>
      </c>
      <c r="K514" s="249">
        <f t="shared" si="1"/>
        <v>0</v>
      </c>
      <c r="L514" s="250" t="str">
        <f>IF($F514="","",VLOOKUP($F514,'Tong hop'!$B$10:$L$19999,10,0))</f>
        <v/>
      </c>
      <c r="M514" s="251" t="str">
        <f>IF($F514="","",VLOOKUP($F514,'Tong hop'!$B$10:$L$19999,11,0))</f>
        <v/>
      </c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ht="15.75" customHeight="1">
      <c r="A515" s="11"/>
      <c r="B515" s="11"/>
      <c r="C515" s="12"/>
      <c r="D515" s="11"/>
      <c r="E515" s="11"/>
      <c r="F515" s="11"/>
      <c r="G515" s="245" t="str">
        <f>IF($F515="","",VLOOKUP($F515,'Tong hop'!$B$10:$P$19999,2,0))</f>
        <v/>
      </c>
      <c r="H515" s="246" t="str">
        <f>IF($F515="","",VLOOKUP($F515,'Tong hop'!$B$10:$P$19999,3,0))</f>
        <v/>
      </c>
      <c r="I515" s="26"/>
      <c r="J515" s="248">
        <f>IF(F515="",0,VLOOKUP(F515,'Tong hop'!$O$10:$P$396,2,0))</f>
        <v>0</v>
      </c>
      <c r="K515" s="249">
        <f t="shared" si="1"/>
        <v>0</v>
      </c>
      <c r="L515" s="250" t="str">
        <f>IF($F515="","",VLOOKUP($F515,'Tong hop'!$B$10:$L$19999,10,0))</f>
        <v/>
      </c>
      <c r="M515" s="251" t="str">
        <f>IF($F515="","",VLOOKUP($F515,'Tong hop'!$B$10:$L$19999,11,0))</f>
        <v/>
      </c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ht="15.75" customHeight="1">
      <c r="A516" s="11"/>
      <c r="B516" s="11"/>
      <c r="C516" s="12"/>
      <c r="D516" s="11"/>
      <c r="E516" s="11"/>
      <c r="F516" s="11"/>
      <c r="G516" s="245" t="str">
        <f>IF($F516="","",VLOOKUP($F516,'Tong hop'!$B$10:$P$19999,2,0))</f>
        <v/>
      </c>
      <c r="H516" s="246" t="str">
        <f>IF($F516="","",VLOOKUP($F516,'Tong hop'!$B$10:$P$19999,3,0))</f>
        <v/>
      </c>
      <c r="I516" s="26"/>
      <c r="J516" s="248">
        <f>IF(F516="",0,VLOOKUP(F516,'Tong hop'!$O$10:$P$396,2,0))</f>
        <v>0</v>
      </c>
      <c r="K516" s="249">
        <f t="shared" si="1"/>
        <v>0</v>
      </c>
      <c r="L516" s="250" t="str">
        <f>IF($F516="","",VLOOKUP($F516,'Tong hop'!$B$10:$L$19999,10,0))</f>
        <v/>
      </c>
      <c r="M516" s="251" t="str">
        <f>IF($F516="","",VLOOKUP($F516,'Tong hop'!$B$10:$L$19999,11,0))</f>
        <v/>
      </c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ht="15.75" customHeight="1">
      <c r="A517" s="11"/>
      <c r="B517" s="11"/>
      <c r="C517" s="12"/>
      <c r="D517" s="11"/>
      <c r="E517" s="11"/>
      <c r="F517" s="11"/>
      <c r="G517" s="245" t="str">
        <f>IF($F517="","",VLOOKUP($F517,'Tong hop'!$B$10:$P$19999,2,0))</f>
        <v/>
      </c>
      <c r="H517" s="246" t="str">
        <f>IF($F517="","",VLOOKUP($F517,'Tong hop'!$B$10:$P$19999,3,0))</f>
        <v/>
      </c>
      <c r="I517" s="26"/>
      <c r="J517" s="248">
        <f>IF(F517="",0,VLOOKUP(F517,'Tong hop'!$O$10:$P$396,2,0))</f>
        <v>0</v>
      </c>
      <c r="K517" s="249">
        <f t="shared" si="1"/>
        <v>0</v>
      </c>
      <c r="L517" s="250" t="str">
        <f>IF($F517="","",VLOOKUP($F517,'Tong hop'!$B$10:$L$19999,10,0))</f>
        <v/>
      </c>
      <c r="M517" s="251" t="str">
        <f>IF($F517="","",VLOOKUP($F517,'Tong hop'!$B$10:$L$19999,11,0))</f>
        <v/>
      </c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ht="15.75" customHeight="1">
      <c r="A518" s="11"/>
      <c r="B518" s="11"/>
      <c r="C518" s="12"/>
      <c r="D518" s="11"/>
      <c r="E518" s="11"/>
      <c r="F518" s="11"/>
      <c r="G518" s="245" t="str">
        <f>IF($F518="","",VLOOKUP($F518,'Tong hop'!$B$10:$P$19999,2,0))</f>
        <v/>
      </c>
      <c r="H518" s="246" t="str">
        <f>IF($F518="","",VLOOKUP($F518,'Tong hop'!$B$10:$P$19999,3,0))</f>
        <v/>
      </c>
      <c r="I518" s="26"/>
      <c r="J518" s="248">
        <f>IF(F518="",0,VLOOKUP(F518,'Tong hop'!$O$10:$P$396,2,0))</f>
        <v>0</v>
      </c>
      <c r="K518" s="249">
        <f t="shared" si="1"/>
        <v>0</v>
      </c>
      <c r="L518" s="250" t="str">
        <f>IF($F518="","",VLOOKUP($F518,'Tong hop'!$B$10:$L$19999,10,0))</f>
        <v/>
      </c>
      <c r="M518" s="251" t="str">
        <f>IF($F518="","",VLOOKUP($F518,'Tong hop'!$B$10:$L$19999,11,0))</f>
        <v/>
      </c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ht="15.75" customHeight="1">
      <c r="A519" s="11"/>
      <c r="B519" s="11"/>
      <c r="C519" s="12"/>
      <c r="D519" s="11"/>
      <c r="E519" s="11"/>
      <c r="F519" s="11"/>
      <c r="G519" s="245" t="str">
        <f>IF($F519="","",VLOOKUP($F519,'Tong hop'!$B$10:$P$19999,2,0))</f>
        <v/>
      </c>
      <c r="H519" s="246" t="str">
        <f>IF($F519="","",VLOOKUP($F519,'Tong hop'!$B$10:$P$19999,3,0))</f>
        <v/>
      </c>
      <c r="I519" s="26"/>
      <c r="J519" s="248">
        <f>IF(F519="",0,VLOOKUP(F519,'Tong hop'!$O$10:$P$396,2,0))</f>
        <v>0</v>
      </c>
      <c r="K519" s="249">
        <f t="shared" si="1"/>
        <v>0</v>
      </c>
      <c r="L519" s="250" t="str">
        <f>IF($F519="","",VLOOKUP($F519,'Tong hop'!$B$10:$L$19999,10,0))</f>
        <v/>
      </c>
      <c r="M519" s="251" t="str">
        <f>IF($F519="","",VLOOKUP($F519,'Tong hop'!$B$10:$L$19999,11,0))</f>
        <v/>
      </c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ht="15.75" customHeight="1">
      <c r="A520" s="11"/>
      <c r="B520" s="11"/>
      <c r="C520" s="12"/>
      <c r="D520" s="11"/>
      <c r="E520" s="11"/>
      <c r="F520" s="11"/>
      <c r="G520" s="245" t="str">
        <f>IF($F520="","",VLOOKUP($F520,'Tong hop'!$B$10:$P$19999,2,0))</f>
        <v/>
      </c>
      <c r="H520" s="246" t="str">
        <f>IF($F520="","",VLOOKUP($F520,'Tong hop'!$B$10:$P$19999,3,0))</f>
        <v/>
      </c>
      <c r="I520" s="26"/>
      <c r="J520" s="248">
        <f>IF(F520="",0,VLOOKUP(F520,'Tong hop'!$O$10:$P$396,2,0))</f>
        <v>0</v>
      </c>
      <c r="K520" s="249">
        <f t="shared" si="1"/>
        <v>0</v>
      </c>
      <c r="L520" s="250" t="str">
        <f>IF($F520="","",VLOOKUP($F520,'Tong hop'!$B$10:$L$19999,10,0))</f>
        <v/>
      </c>
      <c r="M520" s="251" t="str">
        <f>IF($F520="","",VLOOKUP($F520,'Tong hop'!$B$10:$L$19999,11,0))</f>
        <v/>
      </c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ht="15.75" customHeight="1">
      <c r="A521" s="11"/>
      <c r="B521" s="11"/>
      <c r="C521" s="12"/>
      <c r="D521" s="11"/>
      <c r="E521" s="11"/>
      <c r="F521" s="11"/>
      <c r="G521" s="245" t="str">
        <f>IF($F521="","",VLOOKUP($F521,'Tong hop'!$B$10:$P$19999,2,0))</f>
        <v/>
      </c>
      <c r="H521" s="246" t="str">
        <f>IF($F521="","",VLOOKUP($F521,'Tong hop'!$B$10:$P$19999,3,0))</f>
        <v/>
      </c>
      <c r="I521" s="26"/>
      <c r="J521" s="248">
        <f>IF(F521="",0,VLOOKUP(F521,'Tong hop'!$O$10:$P$396,2,0))</f>
        <v>0</v>
      </c>
      <c r="K521" s="249">
        <f t="shared" si="1"/>
        <v>0</v>
      </c>
      <c r="L521" s="250" t="str">
        <f>IF($F521="","",VLOOKUP($F521,'Tong hop'!$B$10:$L$19999,10,0))</f>
        <v/>
      </c>
      <c r="M521" s="251" t="str">
        <f>IF($F521="","",VLOOKUP($F521,'Tong hop'!$B$10:$L$19999,11,0))</f>
        <v/>
      </c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ht="15.75" customHeight="1">
      <c r="A522" s="11"/>
      <c r="B522" s="11"/>
      <c r="C522" s="12"/>
      <c r="D522" s="11"/>
      <c r="E522" s="11"/>
      <c r="F522" s="11"/>
      <c r="G522" s="245" t="str">
        <f>IF($F522="","",VLOOKUP($F522,'Tong hop'!$B$10:$P$19999,2,0))</f>
        <v/>
      </c>
      <c r="H522" s="246" t="str">
        <f>IF($F522="","",VLOOKUP($F522,'Tong hop'!$B$10:$P$19999,3,0))</f>
        <v/>
      </c>
      <c r="I522" s="26"/>
      <c r="J522" s="248">
        <f>IF(F522="",0,VLOOKUP(F522,'Tong hop'!$O$10:$P$396,2,0))</f>
        <v>0</v>
      </c>
      <c r="K522" s="249">
        <f t="shared" si="1"/>
        <v>0</v>
      </c>
      <c r="L522" s="250" t="str">
        <f>IF($F522="","",VLOOKUP($F522,'Tong hop'!$B$10:$L$19999,10,0))</f>
        <v/>
      </c>
      <c r="M522" s="251" t="str">
        <f>IF($F522="","",VLOOKUP($F522,'Tong hop'!$B$10:$L$19999,11,0))</f>
        <v/>
      </c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ht="15.75" customHeight="1">
      <c r="A523" s="11"/>
      <c r="B523" s="11"/>
      <c r="C523" s="12"/>
      <c r="D523" s="11"/>
      <c r="E523" s="11"/>
      <c r="F523" s="11"/>
      <c r="G523" s="245" t="str">
        <f>IF($F523="","",VLOOKUP($F523,'Tong hop'!$B$10:$P$19999,2,0))</f>
        <v/>
      </c>
      <c r="H523" s="246" t="str">
        <f>IF($F523="","",VLOOKUP($F523,'Tong hop'!$B$10:$P$19999,3,0))</f>
        <v/>
      </c>
      <c r="I523" s="26"/>
      <c r="J523" s="248">
        <f>IF(F523="",0,VLOOKUP(F523,'Tong hop'!$O$10:$P$396,2,0))</f>
        <v>0</v>
      </c>
      <c r="K523" s="249">
        <f t="shared" si="1"/>
        <v>0</v>
      </c>
      <c r="L523" s="250" t="str">
        <f>IF($F523="","",VLOOKUP($F523,'Tong hop'!$B$10:$L$19999,10,0))</f>
        <v/>
      </c>
      <c r="M523" s="251" t="str">
        <f>IF($F523="","",VLOOKUP($F523,'Tong hop'!$B$10:$L$19999,11,0))</f>
        <v/>
      </c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ht="15.75" customHeight="1">
      <c r="A524" s="11"/>
      <c r="B524" s="11"/>
      <c r="C524" s="12"/>
      <c r="D524" s="11"/>
      <c r="E524" s="11"/>
      <c r="F524" s="11"/>
      <c r="G524" s="245" t="str">
        <f>IF($F524="","",VLOOKUP($F524,'Tong hop'!$B$10:$P$19999,2,0))</f>
        <v/>
      </c>
      <c r="H524" s="246" t="str">
        <f>IF($F524="","",VLOOKUP($F524,'Tong hop'!$B$10:$P$19999,3,0))</f>
        <v/>
      </c>
      <c r="I524" s="26"/>
      <c r="J524" s="248">
        <f>IF(F524="",0,VLOOKUP(F524,'Tong hop'!$O$10:$P$396,2,0))</f>
        <v>0</v>
      </c>
      <c r="K524" s="249">
        <f t="shared" si="1"/>
        <v>0</v>
      </c>
      <c r="L524" s="250" t="str">
        <f>IF($F524="","",VLOOKUP($F524,'Tong hop'!$B$10:$L$19999,10,0))</f>
        <v/>
      </c>
      <c r="M524" s="251" t="str">
        <f>IF($F524="","",VLOOKUP($F524,'Tong hop'!$B$10:$L$19999,11,0))</f>
        <v/>
      </c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ht="15.75" customHeight="1">
      <c r="A525" s="11"/>
      <c r="B525" s="11"/>
      <c r="C525" s="12"/>
      <c r="D525" s="11"/>
      <c r="E525" s="11"/>
      <c r="F525" s="11"/>
      <c r="G525" s="245" t="str">
        <f>IF($F525="","",VLOOKUP($F525,'Tong hop'!$B$10:$P$19999,2,0))</f>
        <v/>
      </c>
      <c r="H525" s="246" t="str">
        <f>IF($F525="","",VLOOKUP($F525,'Tong hop'!$B$10:$P$19999,3,0))</f>
        <v/>
      </c>
      <c r="I525" s="26"/>
      <c r="J525" s="248">
        <f>IF(F525="",0,VLOOKUP(F525,'Tong hop'!$O$10:$P$396,2,0))</f>
        <v>0</v>
      </c>
      <c r="K525" s="249">
        <f t="shared" si="1"/>
        <v>0</v>
      </c>
      <c r="L525" s="250" t="str">
        <f>IF($F525="","",VLOOKUP($F525,'Tong hop'!$B$10:$L$19999,10,0))</f>
        <v/>
      </c>
      <c r="M525" s="251" t="str">
        <f>IF($F525="","",VLOOKUP($F525,'Tong hop'!$B$10:$L$19999,11,0))</f>
        <v/>
      </c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ht="15.75" customHeight="1">
      <c r="A526" s="11"/>
      <c r="B526" s="11"/>
      <c r="C526" s="12"/>
      <c r="D526" s="11"/>
      <c r="E526" s="11"/>
      <c r="F526" s="11"/>
      <c r="G526" s="245" t="str">
        <f>IF($F526="","",VLOOKUP($F526,'Tong hop'!$B$10:$P$19999,2,0))</f>
        <v/>
      </c>
      <c r="H526" s="246" t="str">
        <f>IF($F526="","",VLOOKUP($F526,'Tong hop'!$B$10:$P$19999,3,0))</f>
        <v/>
      </c>
      <c r="I526" s="26"/>
      <c r="J526" s="248">
        <f>IF(F526="",0,VLOOKUP(F526,'Tong hop'!$O$10:$P$396,2,0))</f>
        <v>0</v>
      </c>
      <c r="K526" s="249">
        <f t="shared" si="1"/>
        <v>0</v>
      </c>
      <c r="L526" s="250" t="str">
        <f>IF($F526="","",VLOOKUP($F526,'Tong hop'!$B$10:$L$19999,10,0))</f>
        <v/>
      </c>
      <c r="M526" s="251" t="str">
        <f>IF($F526="","",VLOOKUP($F526,'Tong hop'!$B$10:$L$19999,11,0))</f>
        <v/>
      </c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ht="15.75" customHeight="1">
      <c r="A527" s="11"/>
      <c r="B527" s="11"/>
      <c r="C527" s="12"/>
      <c r="D527" s="11"/>
      <c r="E527" s="11"/>
      <c r="F527" s="11"/>
      <c r="G527" s="245" t="str">
        <f>IF($F527="","",VLOOKUP($F527,'Tong hop'!$B$10:$P$19999,2,0))</f>
        <v/>
      </c>
      <c r="H527" s="246" t="str">
        <f>IF($F527="","",VLOOKUP($F527,'Tong hop'!$B$10:$P$19999,3,0))</f>
        <v/>
      </c>
      <c r="I527" s="26"/>
      <c r="J527" s="248">
        <f>IF(F527="",0,VLOOKUP(F527,'Tong hop'!$O$10:$P$396,2,0))</f>
        <v>0</v>
      </c>
      <c r="K527" s="249">
        <f t="shared" si="1"/>
        <v>0</v>
      </c>
      <c r="L527" s="250" t="str">
        <f>IF($F527="","",VLOOKUP($F527,'Tong hop'!$B$10:$L$19999,10,0))</f>
        <v/>
      </c>
      <c r="M527" s="251" t="str">
        <f>IF($F527="","",VLOOKUP($F527,'Tong hop'!$B$10:$L$19999,11,0))</f>
        <v/>
      </c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ht="15.75" customHeight="1">
      <c r="A528" s="11"/>
      <c r="B528" s="11"/>
      <c r="C528" s="12"/>
      <c r="D528" s="11"/>
      <c r="E528" s="11"/>
      <c r="F528" s="11"/>
      <c r="G528" s="245" t="str">
        <f>IF($F528="","",VLOOKUP($F528,'Tong hop'!$B$10:$P$19999,2,0))</f>
        <v/>
      </c>
      <c r="H528" s="246" t="str">
        <f>IF($F528="","",VLOOKUP($F528,'Tong hop'!$B$10:$P$19999,3,0))</f>
        <v/>
      </c>
      <c r="I528" s="26"/>
      <c r="J528" s="248">
        <f>IF(F528="",0,VLOOKUP(F528,'Tong hop'!$O$10:$P$396,2,0))</f>
        <v>0</v>
      </c>
      <c r="K528" s="249">
        <f t="shared" si="1"/>
        <v>0</v>
      </c>
      <c r="L528" s="250" t="str">
        <f>IF($F528="","",VLOOKUP($F528,'Tong hop'!$B$10:$L$19999,10,0))</f>
        <v/>
      </c>
      <c r="M528" s="251" t="str">
        <f>IF($F528="","",VLOOKUP($F528,'Tong hop'!$B$10:$L$19999,11,0))</f>
        <v/>
      </c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ht="15.75" customHeight="1">
      <c r="A529" s="11"/>
      <c r="B529" s="11"/>
      <c r="C529" s="12"/>
      <c r="D529" s="11"/>
      <c r="E529" s="11"/>
      <c r="F529" s="11"/>
      <c r="G529" s="245" t="str">
        <f>IF($F529="","",VLOOKUP($F529,'Tong hop'!$B$10:$P$19999,2,0))</f>
        <v/>
      </c>
      <c r="H529" s="246" t="str">
        <f>IF($F529="","",VLOOKUP($F529,'Tong hop'!$B$10:$P$19999,3,0))</f>
        <v/>
      </c>
      <c r="I529" s="26"/>
      <c r="J529" s="248">
        <f>IF(F529="",0,VLOOKUP(F529,'Tong hop'!$O$10:$P$396,2,0))</f>
        <v>0</v>
      </c>
      <c r="K529" s="249">
        <f t="shared" si="1"/>
        <v>0</v>
      </c>
      <c r="L529" s="250" t="str">
        <f>IF($F529="","",VLOOKUP($F529,'Tong hop'!$B$10:$L$19999,10,0))</f>
        <v/>
      </c>
      <c r="M529" s="251" t="str">
        <f>IF($F529="","",VLOOKUP($F529,'Tong hop'!$B$10:$L$19999,11,0))</f>
        <v/>
      </c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ht="15.75" customHeight="1">
      <c r="A530" s="11"/>
      <c r="B530" s="11"/>
      <c r="C530" s="12"/>
      <c r="D530" s="11"/>
      <c r="E530" s="11"/>
      <c r="F530" s="11"/>
      <c r="G530" s="245" t="str">
        <f>IF($F530="","",VLOOKUP($F530,'Tong hop'!$B$10:$P$19999,2,0))</f>
        <v/>
      </c>
      <c r="H530" s="246" t="str">
        <f>IF($F530="","",VLOOKUP($F530,'Tong hop'!$B$10:$P$19999,3,0))</f>
        <v/>
      </c>
      <c r="I530" s="26"/>
      <c r="J530" s="248">
        <f>IF(F530="",0,VLOOKUP(F530,'Tong hop'!$O$10:$P$396,2,0))</f>
        <v>0</v>
      </c>
      <c r="K530" s="249">
        <f t="shared" si="1"/>
        <v>0</v>
      </c>
      <c r="L530" s="250" t="str">
        <f>IF($F530="","",VLOOKUP($F530,'Tong hop'!$B$10:$L$19999,10,0))</f>
        <v/>
      </c>
      <c r="M530" s="251" t="str">
        <f>IF($F530="","",VLOOKUP($F530,'Tong hop'!$B$10:$L$19999,11,0))</f>
        <v/>
      </c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ht="15.75" customHeight="1">
      <c r="A531" s="11"/>
      <c r="B531" s="11"/>
      <c r="C531" s="12"/>
      <c r="D531" s="11"/>
      <c r="E531" s="11"/>
      <c r="F531" s="11"/>
      <c r="G531" s="245" t="str">
        <f>IF($F531="","",VLOOKUP($F531,'Tong hop'!$B$10:$P$19999,2,0))</f>
        <v/>
      </c>
      <c r="H531" s="246" t="str">
        <f>IF($F531="","",VLOOKUP($F531,'Tong hop'!$B$10:$P$19999,3,0))</f>
        <v/>
      </c>
      <c r="I531" s="26"/>
      <c r="J531" s="248">
        <f>IF(F531="",0,VLOOKUP(F531,'Tong hop'!$O$10:$P$396,2,0))</f>
        <v>0</v>
      </c>
      <c r="K531" s="249">
        <f t="shared" si="1"/>
        <v>0</v>
      </c>
      <c r="L531" s="250" t="str">
        <f>IF($F531="","",VLOOKUP($F531,'Tong hop'!$B$10:$L$19999,10,0))</f>
        <v/>
      </c>
      <c r="M531" s="251" t="str">
        <f>IF($F531="","",VLOOKUP($F531,'Tong hop'!$B$10:$L$19999,11,0))</f>
        <v/>
      </c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ht="15.75" customHeight="1">
      <c r="A532" s="11"/>
      <c r="B532" s="11"/>
      <c r="C532" s="12"/>
      <c r="D532" s="11"/>
      <c r="E532" s="11"/>
      <c r="F532" s="11"/>
      <c r="G532" s="245" t="str">
        <f>IF($F532="","",VLOOKUP($F532,'Tong hop'!$B$10:$P$19999,2,0))</f>
        <v/>
      </c>
      <c r="H532" s="246" t="str">
        <f>IF($F532="","",VLOOKUP($F532,'Tong hop'!$B$10:$P$19999,3,0))</f>
        <v/>
      </c>
      <c r="I532" s="26"/>
      <c r="J532" s="248">
        <f>IF(F532="",0,VLOOKUP(F532,'Tong hop'!$O$10:$P$396,2,0))</f>
        <v>0</v>
      </c>
      <c r="K532" s="249">
        <f t="shared" si="1"/>
        <v>0</v>
      </c>
      <c r="L532" s="250" t="str">
        <f>IF($F532="","",VLOOKUP($F532,'Tong hop'!$B$10:$L$19999,10,0))</f>
        <v/>
      </c>
      <c r="M532" s="251" t="str">
        <f>IF($F532="","",VLOOKUP($F532,'Tong hop'!$B$10:$L$19999,11,0))</f>
        <v/>
      </c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ht="15.75" customHeight="1">
      <c r="A533" s="11"/>
      <c r="B533" s="11"/>
      <c r="C533" s="12"/>
      <c r="D533" s="11"/>
      <c r="E533" s="11"/>
      <c r="F533" s="11"/>
      <c r="G533" s="245" t="str">
        <f>IF($F533="","",VLOOKUP($F533,'Tong hop'!$B$10:$P$19999,2,0))</f>
        <v/>
      </c>
      <c r="H533" s="246" t="str">
        <f>IF($F533="","",VLOOKUP($F533,'Tong hop'!$B$10:$P$19999,3,0))</f>
        <v/>
      </c>
      <c r="I533" s="26"/>
      <c r="J533" s="248">
        <f>IF(F533="",0,VLOOKUP(F533,'Tong hop'!$O$10:$P$396,2,0))</f>
        <v>0</v>
      </c>
      <c r="K533" s="249">
        <f t="shared" si="1"/>
        <v>0</v>
      </c>
      <c r="L533" s="250" t="str">
        <f>IF($F533="","",VLOOKUP($F533,'Tong hop'!$B$10:$L$19999,10,0))</f>
        <v/>
      </c>
      <c r="M533" s="251" t="str">
        <f>IF($F533="","",VLOOKUP($F533,'Tong hop'!$B$10:$L$19999,11,0))</f>
        <v/>
      </c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ht="15.75" customHeight="1">
      <c r="A534" s="11"/>
      <c r="B534" s="11"/>
      <c r="C534" s="12"/>
      <c r="D534" s="11"/>
      <c r="E534" s="11"/>
      <c r="F534" s="11"/>
      <c r="G534" s="245" t="str">
        <f>IF($F534="","",VLOOKUP($F534,'Tong hop'!$B$10:$P$19999,2,0))</f>
        <v/>
      </c>
      <c r="H534" s="246" t="str">
        <f>IF($F534="","",VLOOKUP($F534,'Tong hop'!$B$10:$P$19999,3,0))</f>
        <v/>
      </c>
      <c r="I534" s="26"/>
      <c r="J534" s="248">
        <f>IF(F534="",0,VLOOKUP(F534,'Tong hop'!$O$10:$P$396,2,0))</f>
        <v>0</v>
      </c>
      <c r="K534" s="249">
        <f t="shared" si="1"/>
        <v>0</v>
      </c>
      <c r="L534" s="250" t="str">
        <f>IF($F534="","",VLOOKUP($F534,'Tong hop'!$B$10:$L$19999,10,0))</f>
        <v/>
      </c>
      <c r="M534" s="251" t="str">
        <f>IF($F534="","",VLOOKUP($F534,'Tong hop'!$B$10:$L$19999,11,0))</f>
        <v/>
      </c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ht="15.75" customHeight="1">
      <c r="A535" s="11"/>
      <c r="B535" s="11"/>
      <c r="C535" s="12"/>
      <c r="D535" s="11"/>
      <c r="E535" s="11"/>
      <c r="F535" s="11"/>
      <c r="G535" s="245" t="str">
        <f>IF($F535="","",VLOOKUP($F535,'Tong hop'!$B$10:$P$19999,2,0))</f>
        <v/>
      </c>
      <c r="H535" s="246" t="str">
        <f>IF($F535="","",VLOOKUP($F535,'Tong hop'!$B$10:$P$19999,3,0))</f>
        <v/>
      </c>
      <c r="I535" s="26"/>
      <c r="J535" s="248">
        <f>IF(F535="",0,VLOOKUP(F535,'Tong hop'!$O$10:$P$396,2,0))</f>
        <v>0</v>
      </c>
      <c r="K535" s="249">
        <f t="shared" si="1"/>
        <v>0</v>
      </c>
      <c r="L535" s="250" t="str">
        <f>IF($F535="","",VLOOKUP($F535,'Tong hop'!$B$10:$L$19999,10,0))</f>
        <v/>
      </c>
      <c r="M535" s="251" t="str">
        <f>IF($F535="","",VLOOKUP($F535,'Tong hop'!$B$10:$L$19999,11,0))</f>
        <v/>
      </c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ht="15.75" customHeight="1">
      <c r="A536" s="11"/>
      <c r="B536" s="11"/>
      <c r="C536" s="12"/>
      <c r="D536" s="11"/>
      <c r="E536" s="11"/>
      <c r="F536" s="11"/>
      <c r="G536" s="245" t="str">
        <f>IF($F536="","",VLOOKUP($F536,'Tong hop'!$B$10:$P$19999,2,0))</f>
        <v/>
      </c>
      <c r="H536" s="246" t="str">
        <f>IF($F536="","",VLOOKUP($F536,'Tong hop'!$B$10:$P$19999,3,0))</f>
        <v/>
      </c>
      <c r="I536" s="26"/>
      <c r="J536" s="248">
        <f>IF(F536="",0,VLOOKUP(F536,'Tong hop'!$O$10:$P$396,2,0))</f>
        <v>0</v>
      </c>
      <c r="K536" s="249">
        <f t="shared" si="1"/>
        <v>0</v>
      </c>
      <c r="L536" s="250" t="str">
        <f>IF($F536="","",VLOOKUP($F536,'Tong hop'!$B$10:$L$19999,10,0))</f>
        <v/>
      </c>
      <c r="M536" s="251" t="str">
        <f>IF($F536="","",VLOOKUP($F536,'Tong hop'!$B$10:$L$19999,11,0))</f>
        <v/>
      </c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ht="15.75" customHeight="1">
      <c r="A537" s="11"/>
      <c r="B537" s="11"/>
      <c r="C537" s="12"/>
      <c r="D537" s="11"/>
      <c r="E537" s="11"/>
      <c r="F537" s="11"/>
      <c r="G537" s="245" t="str">
        <f>IF($F537="","",VLOOKUP($F537,'Tong hop'!$B$10:$P$19999,2,0))</f>
        <v/>
      </c>
      <c r="H537" s="246" t="str">
        <f>IF($F537="","",VLOOKUP($F537,'Tong hop'!$B$10:$P$19999,3,0))</f>
        <v/>
      </c>
      <c r="I537" s="26"/>
      <c r="J537" s="248">
        <f>IF(F537="",0,VLOOKUP(F537,'Tong hop'!$O$10:$P$396,2,0))</f>
        <v>0</v>
      </c>
      <c r="K537" s="249">
        <f t="shared" si="1"/>
        <v>0</v>
      </c>
      <c r="L537" s="250" t="str">
        <f>IF($F537="","",VLOOKUP($F537,'Tong hop'!$B$10:$L$19999,10,0))</f>
        <v/>
      </c>
      <c r="M537" s="251" t="str">
        <f>IF($F537="","",VLOOKUP($F537,'Tong hop'!$B$10:$L$19999,11,0))</f>
        <v/>
      </c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ht="15.75" customHeight="1">
      <c r="A538" s="11"/>
      <c r="B538" s="11"/>
      <c r="C538" s="12"/>
      <c r="D538" s="11"/>
      <c r="E538" s="11"/>
      <c r="F538" s="11"/>
      <c r="G538" s="245" t="str">
        <f>IF($F538="","",VLOOKUP($F538,'Tong hop'!$B$10:$P$19999,2,0))</f>
        <v/>
      </c>
      <c r="H538" s="246" t="str">
        <f>IF($F538="","",VLOOKUP($F538,'Tong hop'!$B$10:$P$19999,3,0))</f>
        <v/>
      </c>
      <c r="I538" s="26"/>
      <c r="J538" s="248">
        <f>IF(F538="",0,VLOOKUP(F538,'Tong hop'!$O$10:$P$396,2,0))</f>
        <v>0</v>
      </c>
      <c r="K538" s="249">
        <f t="shared" si="1"/>
        <v>0</v>
      </c>
      <c r="L538" s="250" t="str">
        <f>IF($F538="","",VLOOKUP($F538,'Tong hop'!$B$10:$L$19999,10,0))</f>
        <v/>
      </c>
      <c r="M538" s="251" t="str">
        <f>IF($F538="","",VLOOKUP($F538,'Tong hop'!$B$10:$L$19999,11,0))</f>
        <v/>
      </c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ht="15.75" customHeight="1">
      <c r="A539" s="11"/>
      <c r="B539" s="11"/>
      <c r="C539" s="12"/>
      <c r="D539" s="11"/>
      <c r="E539" s="11"/>
      <c r="F539" s="11"/>
      <c r="G539" s="245" t="str">
        <f>IF($F539="","",VLOOKUP($F539,'Tong hop'!$B$10:$P$19999,2,0))</f>
        <v/>
      </c>
      <c r="H539" s="246" t="str">
        <f>IF($F539="","",VLOOKUP($F539,'Tong hop'!$B$10:$P$19999,3,0))</f>
        <v/>
      </c>
      <c r="I539" s="26"/>
      <c r="J539" s="248">
        <f>IF(F539="",0,VLOOKUP(F539,'Tong hop'!$O$10:$P$396,2,0))</f>
        <v>0</v>
      </c>
      <c r="K539" s="249">
        <f t="shared" si="1"/>
        <v>0</v>
      </c>
      <c r="L539" s="250" t="str">
        <f>IF($F539="","",VLOOKUP($F539,'Tong hop'!$B$10:$L$19999,10,0))</f>
        <v/>
      </c>
      <c r="M539" s="251" t="str">
        <f>IF($F539="","",VLOOKUP($F539,'Tong hop'!$B$10:$L$19999,11,0))</f>
        <v/>
      </c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ht="15.75" customHeight="1">
      <c r="A540" s="11"/>
      <c r="B540" s="11"/>
      <c r="C540" s="12"/>
      <c r="D540" s="11"/>
      <c r="E540" s="11"/>
      <c r="F540" s="11"/>
      <c r="G540" s="245" t="str">
        <f>IF($F540="","",VLOOKUP($F540,'Tong hop'!$B$10:$P$19999,2,0))</f>
        <v/>
      </c>
      <c r="H540" s="246" t="str">
        <f>IF($F540="","",VLOOKUP($F540,'Tong hop'!$B$10:$P$19999,3,0))</f>
        <v/>
      </c>
      <c r="I540" s="26"/>
      <c r="J540" s="248">
        <f>IF(F540="",0,VLOOKUP(F540,'Tong hop'!$O$10:$P$396,2,0))</f>
        <v>0</v>
      </c>
      <c r="K540" s="249">
        <f t="shared" si="1"/>
        <v>0</v>
      </c>
      <c r="L540" s="250" t="str">
        <f>IF($F540="","",VLOOKUP($F540,'Tong hop'!$B$10:$L$19999,10,0))</f>
        <v/>
      </c>
      <c r="M540" s="251" t="str">
        <f>IF($F540="","",VLOOKUP($F540,'Tong hop'!$B$10:$L$19999,11,0))</f>
        <v/>
      </c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ht="15.75" customHeight="1">
      <c r="A541" s="11"/>
      <c r="B541" s="11"/>
      <c r="C541" s="12"/>
      <c r="D541" s="11"/>
      <c r="E541" s="11"/>
      <c r="F541" s="11"/>
      <c r="G541" s="245" t="str">
        <f>IF($F541="","",VLOOKUP($F541,'Tong hop'!$B$10:$P$19999,2,0))</f>
        <v/>
      </c>
      <c r="H541" s="246" t="str">
        <f>IF($F541="","",VLOOKUP($F541,'Tong hop'!$B$10:$P$19999,3,0))</f>
        <v/>
      </c>
      <c r="I541" s="26"/>
      <c r="J541" s="248">
        <f>IF(F541="",0,VLOOKUP(F541,'Tong hop'!$O$10:$P$396,2,0))</f>
        <v>0</v>
      </c>
      <c r="K541" s="249">
        <f t="shared" si="1"/>
        <v>0</v>
      </c>
      <c r="L541" s="250" t="str">
        <f>IF($F541="","",VLOOKUP($F541,'Tong hop'!$B$10:$L$19999,10,0))</f>
        <v/>
      </c>
      <c r="M541" s="251" t="str">
        <f>IF($F541="","",VLOOKUP($F541,'Tong hop'!$B$10:$L$19999,11,0))</f>
        <v/>
      </c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ht="15.75" customHeight="1">
      <c r="A542" s="11"/>
      <c r="B542" s="11"/>
      <c r="C542" s="12"/>
      <c r="D542" s="11"/>
      <c r="E542" s="11"/>
      <c r="F542" s="11"/>
      <c r="G542" s="245" t="str">
        <f>IF($F542="","",VLOOKUP($F542,'Tong hop'!$B$10:$P$19999,2,0))</f>
        <v/>
      </c>
      <c r="H542" s="246" t="str">
        <f>IF($F542="","",VLOOKUP($F542,'Tong hop'!$B$10:$P$19999,3,0))</f>
        <v/>
      </c>
      <c r="I542" s="26"/>
      <c r="J542" s="248">
        <f>IF(F542="",0,VLOOKUP(F542,'Tong hop'!$O$10:$P$396,2,0))</f>
        <v>0</v>
      </c>
      <c r="K542" s="249">
        <f t="shared" si="1"/>
        <v>0</v>
      </c>
      <c r="L542" s="250" t="str">
        <f>IF($F542="","",VLOOKUP($F542,'Tong hop'!$B$10:$L$19999,10,0))</f>
        <v/>
      </c>
      <c r="M542" s="251" t="str">
        <f>IF($F542="","",VLOOKUP($F542,'Tong hop'!$B$10:$L$19999,11,0))</f>
        <v/>
      </c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ht="15.75" customHeight="1">
      <c r="A543" s="11"/>
      <c r="B543" s="11"/>
      <c r="C543" s="12"/>
      <c r="D543" s="11"/>
      <c r="E543" s="11"/>
      <c r="F543" s="11"/>
      <c r="G543" s="245" t="str">
        <f>IF($F543="","",VLOOKUP($F543,'Tong hop'!$B$10:$P$19999,2,0))</f>
        <v/>
      </c>
      <c r="H543" s="246" t="str">
        <f>IF($F543="","",VLOOKUP($F543,'Tong hop'!$B$10:$P$19999,3,0))</f>
        <v/>
      </c>
      <c r="I543" s="26"/>
      <c r="J543" s="248">
        <f>IF(F543="",0,VLOOKUP(F543,'Tong hop'!$O$10:$P$396,2,0))</f>
        <v>0</v>
      </c>
      <c r="K543" s="249">
        <f t="shared" si="1"/>
        <v>0</v>
      </c>
      <c r="L543" s="250" t="str">
        <f>IF($F543="","",VLOOKUP($F543,'Tong hop'!$B$10:$L$19999,10,0))</f>
        <v/>
      </c>
      <c r="M543" s="251" t="str">
        <f>IF($F543="","",VLOOKUP($F543,'Tong hop'!$B$10:$L$19999,11,0))</f>
        <v/>
      </c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ht="15.75" customHeight="1">
      <c r="A544" s="11"/>
      <c r="B544" s="11"/>
      <c r="C544" s="12"/>
      <c r="D544" s="11"/>
      <c r="E544" s="11"/>
      <c r="F544" s="11"/>
      <c r="G544" s="245" t="str">
        <f>IF($F544="","",VLOOKUP($F544,'Tong hop'!$B$10:$P$19999,2,0))</f>
        <v/>
      </c>
      <c r="H544" s="246" t="str">
        <f>IF($F544="","",VLOOKUP($F544,'Tong hop'!$B$10:$P$19999,3,0))</f>
        <v/>
      </c>
      <c r="I544" s="26"/>
      <c r="J544" s="248">
        <f>IF(F544="",0,VLOOKUP(F544,'Tong hop'!$O$10:$P$396,2,0))</f>
        <v>0</v>
      </c>
      <c r="K544" s="249">
        <f t="shared" si="1"/>
        <v>0</v>
      </c>
      <c r="L544" s="250" t="str">
        <f>IF($F544="","",VLOOKUP($F544,'Tong hop'!$B$10:$L$19999,10,0))</f>
        <v/>
      </c>
      <c r="M544" s="251" t="str">
        <f>IF($F544="","",VLOOKUP($F544,'Tong hop'!$B$10:$L$19999,11,0))</f>
        <v/>
      </c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ht="15.75" customHeight="1">
      <c r="A545" s="11"/>
      <c r="B545" s="11"/>
      <c r="C545" s="12"/>
      <c r="D545" s="11"/>
      <c r="E545" s="11"/>
      <c r="F545" s="11"/>
      <c r="G545" s="245" t="str">
        <f>IF($F545="","",VLOOKUP($F545,'Tong hop'!$B$10:$P$19999,2,0))</f>
        <v/>
      </c>
      <c r="H545" s="246" t="str">
        <f>IF($F545="","",VLOOKUP($F545,'Tong hop'!$B$10:$P$19999,3,0))</f>
        <v/>
      </c>
      <c r="I545" s="26"/>
      <c r="J545" s="248">
        <f>IF(F545="",0,VLOOKUP(F545,'Tong hop'!$O$10:$P$396,2,0))</f>
        <v>0</v>
      </c>
      <c r="K545" s="249">
        <f t="shared" si="1"/>
        <v>0</v>
      </c>
      <c r="L545" s="250" t="str">
        <f>IF($F545="","",VLOOKUP($F545,'Tong hop'!$B$10:$L$19999,10,0))</f>
        <v/>
      </c>
      <c r="M545" s="251" t="str">
        <f>IF($F545="","",VLOOKUP($F545,'Tong hop'!$B$10:$L$19999,11,0))</f>
        <v/>
      </c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ht="15.75" customHeight="1">
      <c r="A546" s="11"/>
      <c r="B546" s="11"/>
      <c r="C546" s="12"/>
      <c r="D546" s="11"/>
      <c r="E546" s="11"/>
      <c r="F546" s="11"/>
      <c r="G546" s="245" t="str">
        <f>IF($F546="","",VLOOKUP($F546,'Tong hop'!$B$10:$P$19999,2,0))</f>
        <v/>
      </c>
      <c r="H546" s="246" t="str">
        <f>IF($F546="","",VLOOKUP($F546,'Tong hop'!$B$10:$P$19999,3,0))</f>
        <v/>
      </c>
      <c r="I546" s="26"/>
      <c r="J546" s="248">
        <f>IF(F546="",0,VLOOKUP(F546,'Tong hop'!$O$10:$P$396,2,0))</f>
        <v>0</v>
      </c>
      <c r="K546" s="249">
        <f t="shared" si="1"/>
        <v>0</v>
      </c>
      <c r="L546" s="250" t="str">
        <f>IF($F546="","",VLOOKUP($F546,'Tong hop'!$B$10:$L$19999,10,0))</f>
        <v/>
      </c>
      <c r="M546" s="251" t="str">
        <f>IF($F546="","",VLOOKUP($F546,'Tong hop'!$B$10:$L$19999,11,0))</f>
        <v/>
      </c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ht="15.75" customHeight="1">
      <c r="A547" s="11"/>
      <c r="B547" s="11"/>
      <c r="C547" s="12"/>
      <c r="D547" s="11"/>
      <c r="E547" s="11"/>
      <c r="F547" s="11"/>
      <c r="G547" s="245" t="str">
        <f>IF($F547="","",VLOOKUP($F547,'Tong hop'!$B$10:$P$19999,2,0))</f>
        <v/>
      </c>
      <c r="H547" s="246" t="str">
        <f>IF($F547="","",VLOOKUP($F547,'Tong hop'!$B$10:$P$19999,3,0))</f>
        <v/>
      </c>
      <c r="I547" s="26"/>
      <c r="J547" s="248">
        <f>IF(F547="",0,VLOOKUP(F547,'Tong hop'!$O$10:$P$396,2,0))</f>
        <v>0</v>
      </c>
      <c r="K547" s="249">
        <f t="shared" si="1"/>
        <v>0</v>
      </c>
      <c r="L547" s="250" t="str">
        <f>IF($F547="","",VLOOKUP($F547,'Tong hop'!$B$10:$L$19999,10,0))</f>
        <v/>
      </c>
      <c r="M547" s="251" t="str">
        <f>IF($F547="","",VLOOKUP($F547,'Tong hop'!$B$10:$L$19999,11,0))</f>
        <v/>
      </c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ht="15.75" customHeight="1">
      <c r="A548" s="11"/>
      <c r="B548" s="11"/>
      <c r="C548" s="12"/>
      <c r="D548" s="11"/>
      <c r="E548" s="11"/>
      <c r="F548" s="11"/>
      <c r="G548" s="245" t="str">
        <f>IF($F548="","",VLOOKUP($F548,'Tong hop'!$B$10:$P$19999,2,0))</f>
        <v/>
      </c>
      <c r="H548" s="246" t="str">
        <f>IF($F548="","",VLOOKUP($F548,'Tong hop'!$B$10:$P$19999,3,0))</f>
        <v/>
      </c>
      <c r="I548" s="26"/>
      <c r="J548" s="248">
        <f>IF(F548="",0,VLOOKUP(F548,'Tong hop'!$O$10:$P$396,2,0))</f>
        <v>0</v>
      </c>
      <c r="K548" s="249">
        <f t="shared" si="1"/>
        <v>0</v>
      </c>
      <c r="L548" s="250" t="str">
        <f>IF($F548="","",VLOOKUP($F548,'Tong hop'!$B$10:$L$19999,10,0))</f>
        <v/>
      </c>
      <c r="M548" s="251" t="str">
        <f>IF($F548="","",VLOOKUP($F548,'Tong hop'!$B$10:$L$19999,11,0))</f>
        <v/>
      </c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ht="15.75" customHeight="1">
      <c r="A549" s="11"/>
      <c r="B549" s="11"/>
      <c r="C549" s="12"/>
      <c r="D549" s="11"/>
      <c r="E549" s="11"/>
      <c r="F549" s="11"/>
      <c r="G549" s="245" t="str">
        <f>IF($F549="","",VLOOKUP($F549,'Tong hop'!$B$10:$P$19999,2,0))</f>
        <v/>
      </c>
      <c r="H549" s="246" t="str">
        <f>IF($F549="","",VLOOKUP($F549,'Tong hop'!$B$10:$P$19999,3,0))</f>
        <v/>
      </c>
      <c r="I549" s="26"/>
      <c r="J549" s="248">
        <f>IF(F549="",0,VLOOKUP(F549,'Tong hop'!$O$10:$P$396,2,0))</f>
        <v>0</v>
      </c>
      <c r="K549" s="249">
        <f t="shared" si="1"/>
        <v>0</v>
      </c>
      <c r="L549" s="250" t="str">
        <f>IF($F549="","",VLOOKUP($F549,'Tong hop'!$B$10:$L$19999,10,0))</f>
        <v/>
      </c>
      <c r="M549" s="251" t="str">
        <f>IF($F549="","",VLOOKUP($F549,'Tong hop'!$B$10:$L$19999,11,0))</f>
        <v/>
      </c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ht="15.75" customHeight="1">
      <c r="A550" s="11"/>
      <c r="B550" s="11"/>
      <c r="C550" s="12"/>
      <c r="D550" s="11"/>
      <c r="E550" s="11"/>
      <c r="F550" s="11"/>
      <c r="G550" s="245" t="str">
        <f>IF($F550="","",VLOOKUP($F550,'Tong hop'!$B$10:$P$19999,2,0))</f>
        <v/>
      </c>
      <c r="H550" s="246" t="str">
        <f>IF($F550="","",VLOOKUP($F550,'Tong hop'!$B$10:$P$19999,3,0))</f>
        <v/>
      </c>
      <c r="I550" s="26"/>
      <c r="J550" s="248">
        <f>IF(F550="",0,VLOOKUP(F550,'Tong hop'!$O$10:$P$396,2,0))</f>
        <v>0</v>
      </c>
      <c r="K550" s="249">
        <f t="shared" si="1"/>
        <v>0</v>
      </c>
      <c r="L550" s="250" t="str">
        <f>IF($F550="","",VLOOKUP($F550,'Tong hop'!$B$10:$L$19999,10,0))</f>
        <v/>
      </c>
      <c r="M550" s="251" t="str">
        <f>IF($F550="","",VLOOKUP($F550,'Tong hop'!$B$10:$L$19999,11,0))</f>
        <v/>
      </c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ht="15.75" customHeight="1">
      <c r="A551" s="11"/>
      <c r="B551" s="11"/>
      <c r="C551" s="12"/>
      <c r="D551" s="11"/>
      <c r="E551" s="11"/>
      <c r="F551" s="11"/>
      <c r="G551" s="245" t="str">
        <f>IF($F551="","",VLOOKUP($F551,'Tong hop'!$B$10:$P$19999,2,0))</f>
        <v/>
      </c>
      <c r="H551" s="246" t="str">
        <f>IF($F551="","",VLOOKUP($F551,'Tong hop'!$B$10:$P$19999,3,0))</f>
        <v/>
      </c>
      <c r="I551" s="26"/>
      <c r="J551" s="248">
        <f>IF(F551="",0,VLOOKUP(F551,'Tong hop'!$O$10:$P$396,2,0))</f>
        <v>0</v>
      </c>
      <c r="K551" s="249">
        <f t="shared" si="1"/>
        <v>0</v>
      </c>
      <c r="L551" s="250" t="str">
        <f>IF($F551="","",VLOOKUP($F551,'Tong hop'!$B$10:$L$19999,10,0))</f>
        <v/>
      </c>
      <c r="M551" s="251" t="str">
        <f>IF($F551="","",VLOOKUP($F551,'Tong hop'!$B$10:$L$19999,11,0))</f>
        <v/>
      </c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ht="15.75" customHeight="1">
      <c r="A552" s="11"/>
      <c r="B552" s="11"/>
      <c r="C552" s="12"/>
      <c r="D552" s="11"/>
      <c r="E552" s="11"/>
      <c r="F552" s="11"/>
      <c r="G552" s="245" t="str">
        <f>IF($F552="","",VLOOKUP($F552,'Tong hop'!$B$10:$P$19999,2,0))</f>
        <v/>
      </c>
      <c r="H552" s="246" t="str">
        <f>IF($F552="","",VLOOKUP($F552,'Tong hop'!$B$10:$P$19999,3,0))</f>
        <v/>
      </c>
      <c r="I552" s="26"/>
      <c r="J552" s="248">
        <f>IF(F552="",0,VLOOKUP(F552,'Tong hop'!$O$10:$P$396,2,0))</f>
        <v>0</v>
      </c>
      <c r="K552" s="249">
        <f t="shared" si="1"/>
        <v>0</v>
      </c>
      <c r="L552" s="250" t="str">
        <f>IF($F552="","",VLOOKUP($F552,'Tong hop'!$B$10:$L$19999,10,0))</f>
        <v/>
      </c>
      <c r="M552" s="251" t="str">
        <f>IF($F552="","",VLOOKUP($F552,'Tong hop'!$B$10:$L$19999,11,0))</f>
        <v/>
      </c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ht="15.75" customHeight="1">
      <c r="A553" s="11"/>
      <c r="B553" s="11"/>
      <c r="C553" s="12"/>
      <c r="D553" s="11"/>
      <c r="E553" s="11"/>
      <c r="F553" s="11"/>
      <c r="G553" s="245" t="str">
        <f>IF($F553="","",VLOOKUP($F553,'Tong hop'!$B$10:$P$19999,2,0))</f>
        <v/>
      </c>
      <c r="H553" s="246" t="str">
        <f>IF($F553="","",VLOOKUP($F553,'Tong hop'!$B$10:$P$19999,3,0))</f>
        <v/>
      </c>
      <c r="I553" s="26"/>
      <c r="J553" s="248">
        <f>IF(F553="",0,VLOOKUP(F553,'Tong hop'!$O$10:$P$396,2,0))</f>
        <v>0</v>
      </c>
      <c r="K553" s="249">
        <f t="shared" si="1"/>
        <v>0</v>
      </c>
      <c r="L553" s="250" t="str">
        <f>IF($F553="","",VLOOKUP($F553,'Tong hop'!$B$10:$L$19999,10,0))</f>
        <v/>
      </c>
      <c r="M553" s="251" t="str">
        <f>IF($F553="","",VLOOKUP($F553,'Tong hop'!$B$10:$L$19999,11,0))</f>
        <v/>
      </c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ht="15.75" customHeight="1">
      <c r="A554" s="11"/>
      <c r="B554" s="11"/>
      <c r="C554" s="12"/>
      <c r="D554" s="11"/>
      <c r="E554" s="11"/>
      <c r="F554" s="11"/>
      <c r="G554" s="245" t="str">
        <f>IF($F554="","",VLOOKUP($F554,'Tong hop'!$B$10:$P$19999,2,0))</f>
        <v/>
      </c>
      <c r="H554" s="246" t="str">
        <f>IF($F554="","",VLOOKUP($F554,'Tong hop'!$B$10:$P$19999,3,0))</f>
        <v/>
      </c>
      <c r="I554" s="26"/>
      <c r="J554" s="248">
        <f>IF(F554="",0,VLOOKUP(F554,'Tong hop'!$O$10:$P$396,2,0))</f>
        <v>0</v>
      </c>
      <c r="K554" s="249">
        <f t="shared" si="1"/>
        <v>0</v>
      </c>
      <c r="L554" s="250" t="str">
        <f>IF($F554="","",VLOOKUP($F554,'Tong hop'!$B$10:$L$19999,10,0))</f>
        <v/>
      </c>
      <c r="M554" s="251" t="str">
        <f>IF($F554="","",VLOOKUP($F554,'Tong hop'!$B$10:$L$19999,11,0))</f>
        <v/>
      </c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ht="15.75" customHeight="1">
      <c r="A555" s="11"/>
      <c r="B555" s="11"/>
      <c r="C555" s="12"/>
      <c r="D555" s="11"/>
      <c r="E555" s="11"/>
      <c r="F555" s="11"/>
      <c r="G555" s="245" t="str">
        <f>IF($F555="","",VLOOKUP($F555,'Tong hop'!$B$10:$P$19999,2,0))</f>
        <v/>
      </c>
      <c r="H555" s="246" t="str">
        <f>IF($F555="","",VLOOKUP($F555,'Tong hop'!$B$10:$P$19999,3,0))</f>
        <v/>
      </c>
      <c r="I555" s="26"/>
      <c r="J555" s="248">
        <f>IF(F555="",0,VLOOKUP(F555,'Tong hop'!$O$10:$P$396,2,0))</f>
        <v>0</v>
      </c>
      <c r="K555" s="249">
        <f t="shared" si="1"/>
        <v>0</v>
      </c>
      <c r="L555" s="250" t="str">
        <f>IF($F555="","",VLOOKUP($F555,'Tong hop'!$B$10:$L$19999,10,0))</f>
        <v/>
      </c>
      <c r="M555" s="251" t="str">
        <f>IF($F555="","",VLOOKUP($F555,'Tong hop'!$B$10:$L$19999,11,0))</f>
        <v/>
      </c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ht="15.75" customHeight="1">
      <c r="A556" s="11"/>
      <c r="B556" s="11"/>
      <c r="C556" s="12"/>
      <c r="D556" s="11"/>
      <c r="E556" s="11"/>
      <c r="F556" s="11"/>
      <c r="G556" s="245" t="str">
        <f>IF($F556="","",VLOOKUP($F556,'Tong hop'!$B$10:$P$19999,2,0))</f>
        <v/>
      </c>
      <c r="H556" s="246" t="str">
        <f>IF($F556="","",VLOOKUP($F556,'Tong hop'!$B$10:$P$19999,3,0))</f>
        <v/>
      </c>
      <c r="I556" s="26"/>
      <c r="J556" s="248">
        <f>IF(F556="",0,VLOOKUP(F556,'Tong hop'!$O$10:$P$396,2,0))</f>
        <v>0</v>
      </c>
      <c r="K556" s="249">
        <f t="shared" si="1"/>
        <v>0</v>
      </c>
      <c r="L556" s="250" t="str">
        <f>IF($F556="","",VLOOKUP($F556,'Tong hop'!$B$10:$L$19999,10,0))</f>
        <v/>
      </c>
      <c r="M556" s="251" t="str">
        <f>IF($F556="","",VLOOKUP($F556,'Tong hop'!$B$10:$L$19999,11,0))</f>
        <v/>
      </c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ht="15.75" customHeight="1">
      <c r="A557" s="11"/>
      <c r="B557" s="11"/>
      <c r="C557" s="12"/>
      <c r="D557" s="11"/>
      <c r="E557" s="11"/>
      <c r="F557" s="11"/>
      <c r="G557" s="245" t="str">
        <f>IF($F557="","",VLOOKUP($F557,'Tong hop'!$B$10:$P$19999,2,0))</f>
        <v/>
      </c>
      <c r="H557" s="246" t="str">
        <f>IF($F557="","",VLOOKUP($F557,'Tong hop'!$B$10:$P$19999,3,0))</f>
        <v/>
      </c>
      <c r="I557" s="26"/>
      <c r="J557" s="248">
        <f>IF(F557="",0,VLOOKUP(F557,'Tong hop'!$O$10:$P$396,2,0))</f>
        <v>0</v>
      </c>
      <c r="K557" s="249">
        <f t="shared" si="1"/>
        <v>0</v>
      </c>
      <c r="L557" s="250" t="str">
        <f>IF($F557="","",VLOOKUP($F557,'Tong hop'!$B$10:$L$19999,10,0))</f>
        <v/>
      </c>
      <c r="M557" s="251" t="str">
        <f>IF($F557="","",VLOOKUP($F557,'Tong hop'!$B$10:$L$19999,11,0))</f>
        <v/>
      </c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ht="15.75" customHeight="1">
      <c r="A558" s="11"/>
      <c r="B558" s="11"/>
      <c r="C558" s="12"/>
      <c r="D558" s="11"/>
      <c r="E558" s="11"/>
      <c r="F558" s="11"/>
      <c r="G558" s="245" t="str">
        <f>IF($F558="","",VLOOKUP($F558,'Tong hop'!$B$10:$P$19999,2,0))</f>
        <v/>
      </c>
      <c r="H558" s="246" t="str">
        <f>IF($F558="","",VLOOKUP($F558,'Tong hop'!$B$10:$P$19999,3,0))</f>
        <v/>
      </c>
      <c r="I558" s="26"/>
      <c r="J558" s="248">
        <f>IF(F558="",0,VLOOKUP(F558,'Tong hop'!$O$10:$P$396,2,0))</f>
        <v>0</v>
      </c>
      <c r="K558" s="249">
        <f t="shared" si="1"/>
        <v>0</v>
      </c>
      <c r="L558" s="250" t="str">
        <f>IF($F558="","",VLOOKUP($F558,'Tong hop'!$B$10:$L$19999,10,0))</f>
        <v/>
      </c>
      <c r="M558" s="251" t="str">
        <f>IF($F558="","",VLOOKUP($F558,'Tong hop'!$B$10:$L$19999,11,0))</f>
        <v/>
      </c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ht="15.75" customHeight="1">
      <c r="A559" s="11"/>
      <c r="B559" s="11"/>
      <c r="C559" s="12"/>
      <c r="D559" s="11"/>
      <c r="E559" s="11"/>
      <c r="F559" s="11"/>
      <c r="G559" s="245" t="str">
        <f>IF($F559="","",VLOOKUP($F559,'Tong hop'!$B$10:$P$19999,2,0))</f>
        <v/>
      </c>
      <c r="H559" s="246" t="str">
        <f>IF($F559="","",VLOOKUP($F559,'Tong hop'!$B$10:$P$19999,3,0))</f>
        <v/>
      </c>
      <c r="I559" s="26"/>
      <c r="J559" s="248">
        <f>IF(F559="",0,VLOOKUP(F559,'Tong hop'!$O$10:$P$396,2,0))</f>
        <v>0</v>
      </c>
      <c r="K559" s="249">
        <f t="shared" si="1"/>
        <v>0</v>
      </c>
      <c r="L559" s="250" t="str">
        <f>IF($F559="","",VLOOKUP($F559,'Tong hop'!$B$10:$L$19999,10,0))</f>
        <v/>
      </c>
      <c r="M559" s="251" t="str">
        <f>IF($F559="","",VLOOKUP($F559,'Tong hop'!$B$10:$L$19999,11,0))</f>
        <v/>
      </c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ht="15.75" customHeight="1">
      <c r="A560" s="11"/>
      <c r="B560" s="11"/>
      <c r="C560" s="12"/>
      <c r="D560" s="11"/>
      <c r="E560" s="11"/>
      <c r="F560" s="11"/>
      <c r="G560" s="245" t="str">
        <f>IF($F560="","",VLOOKUP($F560,'Tong hop'!$B$10:$P$19999,2,0))</f>
        <v/>
      </c>
      <c r="H560" s="246" t="str">
        <f>IF($F560="","",VLOOKUP($F560,'Tong hop'!$B$10:$P$19999,3,0))</f>
        <v/>
      </c>
      <c r="I560" s="26"/>
      <c r="J560" s="248">
        <f>IF(F560="",0,VLOOKUP(F560,'Tong hop'!$O$10:$P$396,2,0))</f>
        <v>0</v>
      </c>
      <c r="K560" s="249">
        <f t="shared" si="1"/>
        <v>0</v>
      </c>
      <c r="L560" s="250" t="str">
        <f>IF($F560="","",VLOOKUP($F560,'Tong hop'!$B$10:$L$19999,10,0))</f>
        <v/>
      </c>
      <c r="M560" s="251" t="str">
        <f>IF($F560="","",VLOOKUP($F560,'Tong hop'!$B$10:$L$19999,11,0))</f>
        <v/>
      </c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ht="15.75" customHeight="1">
      <c r="A561" s="11"/>
      <c r="B561" s="11"/>
      <c r="C561" s="12"/>
      <c r="D561" s="11"/>
      <c r="E561" s="11"/>
      <c r="F561" s="11"/>
      <c r="G561" s="245" t="str">
        <f>IF($F561="","",VLOOKUP($F561,'Tong hop'!$B$10:$P$19999,2,0))</f>
        <v/>
      </c>
      <c r="H561" s="246" t="str">
        <f>IF($F561="","",VLOOKUP($F561,'Tong hop'!$B$10:$P$19999,3,0))</f>
        <v/>
      </c>
      <c r="I561" s="26"/>
      <c r="J561" s="248">
        <f>IF(F561="",0,VLOOKUP(F561,'Tong hop'!$O$10:$P$396,2,0))</f>
        <v>0</v>
      </c>
      <c r="K561" s="249">
        <f t="shared" si="1"/>
        <v>0</v>
      </c>
      <c r="L561" s="250" t="str">
        <f>IF($F561="","",VLOOKUP($F561,'Tong hop'!$B$10:$L$19999,10,0))</f>
        <v/>
      </c>
      <c r="M561" s="251" t="str">
        <f>IF($F561="","",VLOOKUP($F561,'Tong hop'!$B$10:$L$19999,11,0))</f>
        <v/>
      </c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ht="15.75" customHeight="1">
      <c r="A562" s="11"/>
      <c r="B562" s="11"/>
      <c r="C562" s="12"/>
      <c r="D562" s="11"/>
      <c r="E562" s="11"/>
      <c r="F562" s="11"/>
      <c r="G562" s="245" t="str">
        <f>IF($F562="","",VLOOKUP($F562,'Tong hop'!$B$10:$P$19999,2,0))</f>
        <v/>
      </c>
      <c r="H562" s="246" t="str">
        <f>IF($F562="","",VLOOKUP($F562,'Tong hop'!$B$10:$P$19999,3,0))</f>
        <v/>
      </c>
      <c r="I562" s="26"/>
      <c r="J562" s="248">
        <f>IF(F562="",0,VLOOKUP(F562,'Tong hop'!$O$10:$P$396,2,0))</f>
        <v>0</v>
      </c>
      <c r="K562" s="249">
        <f t="shared" si="1"/>
        <v>0</v>
      </c>
      <c r="L562" s="250" t="str">
        <f>IF($F562="","",VLOOKUP($F562,'Tong hop'!$B$10:$L$19999,10,0))</f>
        <v/>
      </c>
      <c r="M562" s="251" t="str">
        <f>IF($F562="","",VLOOKUP($F562,'Tong hop'!$B$10:$L$19999,11,0))</f>
        <v/>
      </c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ht="15.75" customHeight="1">
      <c r="A563" s="11"/>
      <c r="B563" s="11"/>
      <c r="C563" s="12"/>
      <c r="D563" s="11"/>
      <c r="E563" s="11"/>
      <c r="F563" s="11"/>
      <c r="G563" s="245" t="str">
        <f>IF($F563="","",VLOOKUP($F563,'Tong hop'!$B$10:$P$19999,2,0))</f>
        <v/>
      </c>
      <c r="H563" s="246" t="str">
        <f>IF($F563="","",VLOOKUP($F563,'Tong hop'!$B$10:$P$19999,3,0))</f>
        <v/>
      </c>
      <c r="I563" s="26"/>
      <c r="J563" s="248">
        <f>IF(F563="",0,VLOOKUP(F563,'Tong hop'!$O$10:$P$396,2,0))</f>
        <v>0</v>
      </c>
      <c r="K563" s="249">
        <f t="shared" si="1"/>
        <v>0</v>
      </c>
      <c r="L563" s="250" t="str">
        <f>IF($F563="","",VLOOKUP($F563,'Tong hop'!$B$10:$L$19999,10,0))</f>
        <v/>
      </c>
      <c r="M563" s="251" t="str">
        <f>IF($F563="","",VLOOKUP($F563,'Tong hop'!$B$10:$L$19999,11,0))</f>
        <v/>
      </c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ht="15.75" customHeight="1">
      <c r="A564" s="11"/>
      <c r="B564" s="11"/>
      <c r="C564" s="12"/>
      <c r="D564" s="11"/>
      <c r="E564" s="11"/>
      <c r="F564" s="11"/>
      <c r="G564" s="245" t="str">
        <f>IF($F564="","",VLOOKUP($F564,'Tong hop'!$B$10:$P$19999,2,0))</f>
        <v/>
      </c>
      <c r="H564" s="246" t="str">
        <f>IF($F564="","",VLOOKUP($F564,'Tong hop'!$B$10:$P$19999,3,0))</f>
        <v/>
      </c>
      <c r="I564" s="26"/>
      <c r="J564" s="248">
        <f>IF(F564="",0,VLOOKUP(F564,'Tong hop'!$O$10:$P$396,2,0))</f>
        <v>0</v>
      </c>
      <c r="K564" s="249">
        <f t="shared" si="1"/>
        <v>0</v>
      </c>
      <c r="L564" s="250" t="str">
        <f>IF($F564="","",VLOOKUP($F564,'Tong hop'!$B$10:$L$19999,10,0))</f>
        <v/>
      </c>
      <c r="M564" s="251" t="str">
        <f>IF($F564="","",VLOOKUP($F564,'Tong hop'!$B$10:$L$19999,11,0))</f>
        <v/>
      </c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ht="15.75" customHeight="1">
      <c r="A565" s="11"/>
      <c r="B565" s="11"/>
      <c r="C565" s="12"/>
      <c r="D565" s="11"/>
      <c r="E565" s="11"/>
      <c r="F565" s="11"/>
      <c r="G565" s="245" t="str">
        <f>IF($F565="","",VLOOKUP($F565,'Tong hop'!$B$10:$P$19999,2,0))</f>
        <v/>
      </c>
      <c r="H565" s="246" t="str">
        <f>IF($F565="","",VLOOKUP($F565,'Tong hop'!$B$10:$P$19999,3,0))</f>
        <v/>
      </c>
      <c r="I565" s="26"/>
      <c r="J565" s="248">
        <f>IF(F565="",0,VLOOKUP(F565,'Tong hop'!$O$10:$P$396,2,0))</f>
        <v>0</v>
      </c>
      <c r="K565" s="249">
        <f t="shared" si="1"/>
        <v>0</v>
      </c>
      <c r="L565" s="250" t="str">
        <f>IF($F565="","",VLOOKUP($F565,'Tong hop'!$B$10:$L$19999,10,0))</f>
        <v/>
      </c>
      <c r="M565" s="251" t="str">
        <f>IF($F565="","",VLOOKUP($F565,'Tong hop'!$B$10:$L$19999,11,0))</f>
        <v/>
      </c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ht="15.75" customHeight="1">
      <c r="A566" s="11"/>
      <c r="B566" s="11"/>
      <c r="C566" s="12"/>
      <c r="D566" s="11"/>
      <c r="E566" s="11"/>
      <c r="F566" s="11"/>
      <c r="G566" s="245" t="str">
        <f>IF($F566="","",VLOOKUP($F566,'Tong hop'!$B$10:$P$19999,2,0))</f>
        <v/>
      </c>
      <c r="H566" s="246" t="str">
        <f>IF($F566="","",VLOOKUP($F566,'Tong hop'!$B$10:$P$19999,3,0))</f>
        <v/>
      </c>
      <c r="I566" s="26"/>
      <c r="J566" s="248">
        <f>IF(F566="",0,VLOOKUP(F566,'Tong hop'!$O$10:$P$396,2,0))</f>
        <v>0</v>
      </c>
      <c r="K566" s="249">
        <f t="shared" si="1"/>
        <v>0</v>
      </c>
      <c r="L566" s="250" t="str">
        <f>IF($F566="","",VLOOKUP($F566,'Tong hop'!$B$10:$L$19999,10,0))</f>
        <v/>
      </c>
      <c r="M566" s="251" t="str">
        <f>IF($F566="","",VLOOKUP($F566,'Tong hop'!$B$10:$L$19999,11,0))</f>
        <v/>
      </c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ht="15.75" customHeight="1">
      <c r="A567" s="11"/>
      <c r="B567" s="11"/>
      <c r="C567" s="12"/>
      <c r="D567" s="11"/>
      <c r="E567" s="11"/>
      <c r="F567" s="11"/>
      <c r="G567" s="245" t="str">
        <f>IF($F567="","",VLOOKUP($F567,'Tong hop'!$B$10:$P$19999,2,0))</f>
        <v/>
      </c>
      <c r="H567" s="246" t="str">
        <f>IF($F567="","",VLOOKUP($F567,'Tong hop'!$B$10:$P$19999,3,0))</f>
        <v/>
      </c>
      <c r="I567" s="26"/>
      <c r="J567" s="248">
        <f>IF(F567="",0,VLOOKUP(F567,'Tong hop'!$O$10:$P$396,2,0))</f>
        <v>0</v>
      </c>
      <c r="K567" s="249">
        <f t="shared" si="1"/>
        <v>0</v>
      </c>
      <c r="L567" s="250" t="str">
        <f>IF($F567="","",VLOOKUP($F567,'Tong hop'!$B$10:$L$19999,10,0))</f>
        <v/>
      </c>
      <c r="M567" s="251" t="str">
        <f>IF($F567="","",VLOOKUP($F567,'Tong hop'!$B$10:$L$19999,11,0))</f>
        <v/>
      </c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ht="15.75" customHeight="1">
      <c r="A568" s="11"/>
      <c r="B568" s="11"/>
      <c r="C568" s="12"/>
      <c r="D568" s="11"/>
      <c r="E568" s="11"/>
      <c r="F568" s="11"/>
      <c r="G568" s="245" t="str">
        <f>IF($F568="","",VLOOKUP($F568,'Tong hop'!$B$10:$P$19999,2,0))</f>
        <v/>
      </c>
      <c r="H568" s="246" t="str">
        <f>IF($F568="","",VLOOKUP($F568,'Tong hop'!$B$10:$P$19999,3,0))</f>
        <v/>
      </c>
      <c r="I568" s="26"/>
      <c r="J568" s="248">
        <f>IF(F568="",0,VLOOKUP(F568,'Tong hop'!$O$10:$P$396,2,0))</f>
        <v>0</v>
      </c>
      <c r="K568" s="249">
        <f t="shared" si="1"/>
        <v>0</v>
      </c>
      <c r="L568" s="250" t="str">
        <f>IF($F568="","",VLOOKUP($F568,'Tong hop'!$B$10:$L$19999,10,0))</f>
        <v/>
      </c>
      <c r="M568" s="251" t="str">
        <f>IF($F568="","",VLOOKUP($F568,'Tong hop'!$B$10:$L$19999,11,0))</f>
        <v/>
      </c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ht="15.75" customHeight="1">
      <c r="A569" s="11"/>
      <c r="B569" s="11"/>
      <c r="C569" s="12"/>
      <c r="D569" s="11"/>
      <c r="E569" s="11"/>
      <c r="F569" s="11"/>
      <c r="G569" s="245" t="str">
        <f>IF($F569="","",VLOOKUP($F569,'Tong hop'!$B$10:$P$19999,2,0))</f>
        <v/>
      </c>
      <c r="H569" s="246" t="str">
        <f>IF($F569="","",VLOOKUP($F569,'Tong hop'!$B$10:$P$19999,3,0))</f>
        <v/>
      </c>
      <c r="I569" s="26"/>
      <c r="J569" s="248">
        <f>IF(F569="",0,VLOOKUP(F569,'Tong hop'!$O$10:$P$396,2,0))</f>
        <v>0</v>
      </c>
      <c r="K569" s="249">
        <f t="shared" si="1"/>
        <v>0</v>
      </c>
      <c r="L569" s="250" t="str">
        <f>IF($F569="","",VLOOKUP($F569,'Tong hop'!$B$10:$L$19999,10,0))</f>
        <v/>
      </c>
      <c r="M569" s="251" t="str">
        <f>IF($F569="","",VLOOKUP($F569,'Tong hop'!$B$10:$L$19999,11,0))</f>
        <v/>
      </c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ht="15.75" customHeight="1">
      <c r="A570" s="11"/>
      <c r="B570" s="11"/>
      <c r="C570" s="12"/>
      <c r="D570" s="11"/>
      <c r="E570" s="11"/>
      <c r="F570" s="11"/>
      <c r="G570" s="245" t="str">
        <f>IF($F570="","",VLOOKUP($F570,'Tong hop'!$B$10:$P$19999,2,0))</f>
        <v/>
      </c>
      <c r="H570" s="246" t="str">
        <f>IF($F570="","",VLOOKUP($F570,'Tong hop'!$B$10:$P$19999,3,0))</f>
        <v/>
      </c>
      <c r="I570" s="26"/>
      <c r="J570" s="248">
        <f>IF(F570="",0,VLOOKUP(F570,'Tong hop'!$O$10:$P$396,2,0))</f>
        <v>0</v>
      </c>
      <c r="K570" s="249">
        <f t="shared" si="1"/>
        <v>0</v>
      </c>
      <c r="L570" s="250" t="str">
        <f>IF($F570="","",VLOOKUP($F570,'Tong hop'!$B$10:$L$19999,10,0))</f>
        <v/>
      </c>
      <c r="M570" s="251" t="str">
        <f>IF($F570="","",VLOOKUP($F570,'Tong hop'!$B$10:$L$19999,11,0))</f>
        <v/>
      </c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ht="15.75" customHeight="1">
      <c r="A571" s="11"/>
      <c r="B571" s="11"/>
      <c r="C571" s="12"/>
      <c r="D571" s="11"/>
      <c r="E571" s="11"/>
      <c r="F571" s="11"/>
      <c r="G571" s="245" t="str">
        <f>IF($F571="","",VLOOKUP($F571,'Tong hop'!$B$10:$P$19999,2,0))</f>
        <v/>
      </c>
      <c r="H571" s="246" t="str">
        <f>IF($F571="","",VLOOKUP($F571,'Tong hop'!$B$10:$P$19999,3,0))</f>
        <v/>
      </c>
      <c r="I571" s="26"/>
      <c r="J571" s="248">
        <f>IF(F571="",0,VLOOKUP(F571,'Tong hop'!$O$10:$P$396,2,0))</f>
        <v>0</v>
      </c>
      <c r="K571" s="249">
        <f t="shared" si="1"/>
        <v>0</v>
      </c>
      <c r="L571" s="250" t="str">
        <f>IF($F571="","",VLOOKUP($F571,'Tong hop'!$B$10:$L$19999,10,0))</f>
        <v/>
      </c>
      <c r="M571" s="251" t="str">
        <f>IF($F571="","",VLOOKUP($F571,'Tong hop'!$B$10:$L$19999,11,0))</f>
        <v/>
      </c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ht="15.75" customHeight="1">
      <c r="A572" s="11"/>
      <c r="B572" s="11"/>
      <c r="C572" s="12"/>
      <c r="D572" s="11"/>
      <c r="E572" s="11"/>
      <c r="F572" s="11"/>
      <c r="G572" s="245" t="str">
        <f>IF($F572="","",VLOOKUP($F572,'Tong hop'!$B$10:$P$19999,2,0))</f>
        <v/>
      </c>
      <c r="H572" s="246" t="str">
        <f>IF($F572="","",VLOOKUP($F572,'Tong hop'!$B$10:$P$19999,3,0))</f>
        <v/>
      </c>
      <c r="I572" s="26"/>
      <c r="J572" s="248">
        <f>IF(F572="",0,VLOOKUP(F572,'Tong hop'!$O$10:$P$396,2,0))</f>
        <v>0</v>
      </c>
      <c r="K572" s="249">
        <f t="shared" si="1"/>
        <v>0</v>
      </c>
      <c r="L572" s="250" t="str">
        <f>IF($F572="","",VLOOKUP($F572,'Tong hop'!$B$10:$L$19999,10,0))</f>
        <v/>
      </c>
      <c r="M572" s="251" t="str">
        <f>IF($F572="","",VLOOKUP($F572,'Tong hop'!$B$10:$L$19999,11,0))</f>
        <v/>
      </c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ht="15.75" customHeight="1">
      <c r="A573" s="11"/>
      <c r="B573" s="11"/>
      <c r="C573" s="12"/>
      <c r="D573" s="11"/>
      <c r="E573" s="11"/>
      <c r="F573" s="11"/>
      <c r="G573" s="245" t="str">
        <f>IF($F573="","",VLOOKUP($F573,'Tong hop'!$B$10:$P$19999,2,0))</f>
        <v/>
      </c>
      <c r="H573" s="246" t="str">
        <f>IF($F573="","",VLOOKUP($F573,'Tong hop'!$B$10:$P$19999,3,0))</f>
        <v/>
      </c>
      <c r="I573" s="26"/>
      <c r="J573" s="248">
        <f>IF(F573="",0,VLOOKUP(F573,'Tong hop'!$O$10:$P$396,2,0))</f>
        <v>0</v>
      </c>
      <c r="K573" s="249">
        <f t="shared" si="1"/>
        <v>0</v>
      </c>
      <c r="L573" s="250" t="str">
        <f>IF($F573="","",VLOOKUP($F573,'Tong hop'!$B$10:$L$19999,10,0))</f>
        <v/>
      </c>
      <c r="M573" s="251" t="str">
        <f>IF($F573="","",VLOOKUP($F573,'Tong hop'!$B$10:$L$19999,11,0))</f>
        <v/>
      </c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ht="15.75" customHeight="1">
      <c r="A574" s="11"/>
      <c r="B574" s="11"/>
      <c r="C574" s="12"/>
      <c r="D574" s="11"/>
      <c r="E574" s="11"/>
      <c r="F574" s="11"/>
      <c r="G574" s="245" t="str">
        <f>IF($F574="","",VLOOKUP($F574,'Tong hop'!$B$10:$P$19999,2,0))</f>
        <v/>
      </c>
      <c r="H574" s="246" t="str">
        <f>IF($F574="","",VLOOKUP($F574,'Tong hop'!$B$10:$P$19999,3,0))</f>
        <v/>
      </c>
      <c r="I574" s="26"/>
      <c r="J574" s="248">
        <f>IF(F574="",0,VLOOKUP(F574,'Tong hop'!$O$10:$P$396,2,0))</f>
        <v>0</v>
      </c>
      <c r="K574" s="249">
        <f t="shared" si="1"/>
        <v>0</v>
      </c>
      <c r="L574" s="250" t="str">
        <f>IF($F574="","",VLOOKUP($F574,'Tong hop'!$B$10:$L$19999,10,0))</f>
        <v/>
      </c>
      <c r="M574" s="251" t="str">
        <f>IF($F574="","",VLOOKUP($F574,'Tong hop'!$B$10:$L$19999,11,0))</f>
        <v/>
      </c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ht="15.75" customHeight="1">
      <c r="A575" s="11"/>
      <c r="B575" s="11"/>
      <c r="C575" s="12"/>
      <c r="D575" s="11"/>
      <c r="E575" s="11"/>
      <c r="F575" s="11"/>
      <c r="G575" s="245" t="str">
        <f>IF($F575="","",VLOOKUP($F575,'Tong hop'!$B$10:$P$19999,2,0))</f>
        <v/>
      </c>
      <c r="H575" s="246" t="str">
        <f>IF($F575="","",VLOOKUP($F575,'Tong hop'!$B$10:$P$19999,3,0))</f>
        <v/>
      </c>
      <c r="I575" s="26"/>
      <c r="J575" s="248">
        <f>IF(F575="",0,VLOOKUP(F575,'Tong hop'!$O$10:$P$396,2,0))</f>
        <v>0</v>
      </c>
      <c r="K575" s="249">
        <f t="shared" si="1"/>
        <v>0</v>
      </c>
      <c r="L575" s="250" t="str">
        <f>IF($F575="","",VLOOKUP($F575,'Tong hop'!$B$10:$L$19999,10,0))</f>
        <v/>
      </c>
      <c r="M575" s="251" t="str">
        <f>IF($F575="","",VLOOKUP($F575,'Tong hop'!$B$10:$L$19999,11,0))</f>
        <v/>
      </c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ht="15.75" customHeight="1">
      <c r="A576" s="11"/>
      <c r="B576" s="11"/>
      <c r="C576" s="12"/>
      <c r="D576" s="11"/>
      <c r="E576" s="11"/>
      <c r="F576" s="11"/>
      <c r="G576" s="245" t="str">
        <f>IF($F576="","",VLOOKUP($F576,'Tong hop'!$B$10:$P$19999,2,0))</f>
        <v/>
      </c>
      <c r="H576" s="246" t="str">
        <f>IF($F576="","",VLOOKUP($F576,'Tong hop'!$B$10:$P$19999,3,0))</f>
        <v/>
      </c>
      <c r="I576" s="26"/>
      <c r="J576" s="248">
        <f>IF(F576="",0,VLOOKUP(F576,'Tong hop'!$O$10:$P$396,2,0))</f>
        <v>0</v>
      </c>
      <c r="K576" s="249">
        <f t="shared" si="1"/>
        <v>0</v>
      </c>
      <c r="L576" s="250" t="str">
        <f>IF($F576="","",VLOOKUP($F576,'Tong hop'!$B$10:$L$19999,10,0))</f>
        <v/>
      </c>
      <c r="M576" s="251" t="str">
        <f>IF($F576="","",VLOOKUP($F576,'Tong hop'!$B$10:$L$19999,11,0))</f>
        <v/>
      </c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ht="15.75" customHeight="1">
      <c r="A577" s="11"/>
      <c r="B577" s="11"/>
      <c r="C577" s="12"/>
      <c r="D577" s="11"/>
      <c r="E577" s="11"/>
      <c r="F577" s="11"/>
      <c r="G577" s="245" t="str">
        <f>IF($F577="","",VLOOKUP($F577,'Tong hop'!$B$10:$P$19999,2,0))</f>
        <v/>
      </c>
      <c r="H577" s="246" t="str">
        <f>IF($F577="","",VLOOKUP($F577,'Tong hop'!$B$10:$P$19999,3,0))</f>
        <v/>
      </c>
      <c r="I577" s="26"/>
      <c r="J577" s="248">
        <f>IF(F577="",0,VLOOKUP(F577,'Tong hop'!$O$10:$P$396,2,0))</f>
        <v>0</v>
      </c>
      <c r="K577" s="249">
        <f t="shared" si="1"/>
        <v>0</v>
      </c>
      <c r="L577" s="250" t="str">
        <f>IF($F577="","",VLOOKUP($F577,'Tong hop'!$B$10:$L$19999,10,0))</f>
        <v/>
      </c>
      <c r="M577" s="251" t="str">
        <f>IF($F577="","",VLOOKUP($F577,'Tong hop'!$B$10:$L$19999,11,0))</f>
        <v/>
      </c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ht="15.75" customHeight="1">
      <c r="A578" s="11"/>
      <c r="B578" s="11"/>
      <c r="C578" s="12"/>
      <c r="D578" s="11"/>
      <c r="E578" s="11"/>
      <c r="F578" s="11"/>
      <c r="G578" s="245" t="str">
        <f>IF($F578="","",VLOOKUP($F578,'Tong hop'!$B$10:$P$19999,2,0))</f>
        <v/>
      </c>
      <c r="H578" s="246" t="str">
        <f>IF($F578="","",VLOOKUP($F578,'Tong hop'!$B$10:$P$19999,3,0))</f>
        <v/>
      </c>
      <c r="I578" s="26"/>
      <c r="J578" s="248">
        <f>IF(F578="",0,VLOOKUP(F578,'Tong hop'!$O$10:$P$396,2,0))</f>
        <v>0</v>
      </c>
      <c r="K578" s="249">
        <f t="shared" si="1"/>
        <v>0</v>
      </c>
      <c r="L578" s="250" t="str">
        <f>IF($F578="","",VLOOKUP($F578,'Tong hop'!$B$10:$L$19999,10,0))</f>
        <v/>
      </c>
      <c r="M578" s="251" t="str">
        <f>IF($F578="","",VLOOKUP($F578,'Tong hop'!$B$10:$L$19999,11,0))</f>
        <v/>
      </c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ht="15.75" customHeight="1">
      <c r="A579" s="11"/>
      <c r="B579" s="11"/>
      <c r="C579" s="12"/>
      <c r="D579" s="11"/>
      <c r="E579" s="11"/>
      <c r="F579" s="11"/>
      <c r="G579" s="245" t="str">
        <f>IF($F579="","",VLOOKUP($F579,'Tong hop'!$B$10:$P$19999,2,0))</f>
        <v/>
      </c>
      <c r="H579" s="246" t="str">
        <f>IF($F579="","",VLOOKUP($F579,'Tong hop'!$B$10:$P$19999,3,0))</f>
        <v/>
      </c>
      <c r="I579" s="26"/>
      <c r="J579" s="248">
        <f>IF(F579="",0,VLOOKUP(F579,'Tong hop'!$O$10:$P$396,2,0))</f>
        <v>0</v>
      </c>
      <c r="K579" s="249">
        <f t="shared" si="1"/>
        <v>0</v>
      </c>
      <c r="L579" s="250" t="str">
        <f>IF($F579="","",VLOOKUP($F579,'Tong hop'!$B$10:$L$19999,10,0))</f>
        <v/>
      </c>
      <c r="M579" s="251" t="str">
        <f>IF($F579="","",VLOOKUP($F579,'Tong hop'!$B$10:$L$19999,11,0))</f>
        <v/>
      </c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ht="15.75" customHeight="1">
      <c r="A580" s="11"/>
      <c r="B580" s="11"/>
      <c r="C580" s="12"/>
      <c r="D580" s="11"/>
      <c r="E580" s="11"/>
      <c r="F580" s="11"/>
      <c r="G580" s="245" t="str">
        <f>IF($F580="","",VLOOKUP($F580,'Tong hop'!$B$10:$P$19999,2,0))</f>
        <v/>
      </c>
      <c r="H580" s="246" t="str">
        <f>IF($F580="","",VLOOKUP($F580,'Tong hop'!$B$10:$P$19999,3,0))</f>
        <v/>
      </c>
      <c r="I580" s="26"/>
      <c r="J580" s="248">
        <f>IF(F580="",0,VLOOKUP(F580,'Tong hop'!$O$10:$P$396,2,0))</f>
        <v>0</v>
      </c>
      <c r="K580" s="249">
        <f t="shared" si="1"/>
        <v>0</v>
      </c>
      <c r="L580" s="250" t="str">
        <f>IF($F580="","",VLOOKUP($F580,'Tong hop'!$B$10:$L$19999,10,0))</f>
        <v/>
      </c>
      <c r="M580" s="251" t="str">
        <f>IF($F580="","",VLOOKUP($F580,'Tong hop'!$B$10:$L$19999,11,0))</f>
        <v/>
      </c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ht="15.75" customHeight="1">
      <c r="A581" s="11"/>
      <c r="B581" s="11"/>
      <c r="C581" s="12"/>
      <c r="D581" s="11"/>
      <c r="E581" s="11"/>
      <c r="F581" s="11"/>
      <c r="G581" s="245" t="str">
        <f>IF($F581="","",VLOOKUP($F581,'Tong hop'!$B$10:$P$19999,2,0))</f>
        <v/>
      </c>
      <c r="H581" s="246" t="str">
        <f>IF($F581="","",VLOOKUP($F581,'Tong hop'!$B$10:$P$19999,3,0))</f>
        <v/>
      </c>
      <c r="I581" s="26"/>
      <c r="J581" s="248">
        <f>IF(F581="",0,VLOOKUP(F581,'Tong hop'!$O$10:$P$396,2,0))</f>
        <v>0</v>
      </c>
      <c r="K581" s="249">
        <f t="shared" si="1"/>
        <v>0</v>
      </c>
      <c r="L581" s="250" t="str">
        <f>IF($F581="","",VLOOKUP($F581,'Tong hop'!$B$10:$L$19999,10,0))</f>
        <v/>
      </c>
      <c r="M581" s="251" t="str">
        <f>IF($F581="","",VLOOKUP($F581,'Tong hop'!$B$10:$L$19999,11,0))</f>
        <v/>
      </c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ht="15.75" customHeight="1">
      <c r="A582" s="11"/>
      <c r="B582" s="11"/>
      <c r="C582" s="12"/>
      <c r="D582" s="11"/>
      <c r="E582" s="11"/>
      <c r="F582" s="11"/>
      <c r="G582" s="245" t="str">
        <f>IF($F582="","",VLOOKUP($F582,'Tong hop'!$B$10:$P$19999,2,0))</f>
        <v/>
      </c>
      <c r="H582" s="246" t="str">
        <f>IF($F582="","",VLOOKUP($F582,'Tong hop'!$B$10:$P$19999,3,0))</f>
        <v/>
      </c>
      <c r="I582" s="26"/>
      <c r="J582" s="248">
        <f>IF(F582="",0,VLOOKUP(F582,'Tong hop'!$O$10:$P$396,2,0))</f>
        <v>0</v>
      </c>
      <c r="K582" s="249">
        <f t="shared" si="1"/>
        <v>0</v>
      </c>
      <c r="L582" s="250" t="str">
        <f>IF($F582="","",VLOOKUP($F582,'Tong hop'!$B$10:$L$19999,10,0))</f>
        <v/>
      </c>
      <c r="M582" s="251" t="str">
        <f>IF($F582="","",VLOOKUP($F582,'Tong hop'!$B$10:$L$19999,11,0))</f>
        <v/>
      </c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ht="15.75" customHeight="1">
      <c r="A583" s="11"/>
      <c r="B583" s="11"/>
      <c r="C583" s="12"/>
      <c r="D583" s="11"/>
      <c r="E583" s="11"/>
      <c r="F583" s="11"/>
      <c r="G583" s="245" t="str">
        <f>IF($F583="","",VLOOKUP($F583,'Tong hop'!$B$10:$P$19999,2,0))</f>
        <v/>
      </c>
      <c r="H583" s="246" t="str">
        <f>IF($F583="","",VLOOKUP($F583,'Tong hop'!$B$10:$P$19999,3,0))</f>
        <v/>
      </c>
      <c r="I583" s="26"/>
      <c r="J583" s="248">
        <f>IF(F583="",0,VLOOKUP(F583,'Tong hop'!$O$10:$P$396,2,0))</f>
        <v>0</v>
      </c>
      <c r="K583" s="249">
        <f t="shared" si="1"/>
        <v>0</v>
      </c>
      <c r="L583" s="250" t="str">
        <f>IF($F583="","",VLOOKUP($F583,'Tong hop'!$B$10:$L$19999,10,0))</f>
        <v/>
      </c>
      <c r="M583" s="251" t="str">
        <f>IF($F583="","",VLOOKUP($F583,'Tong hop'!$B$10:$L$19999,11,0))</f>
        <v/>
      </c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ht="15.75" customHeight="1">
      <c r="A584" s="11"/>
      <c r="B584" s="11"/>
      <c r="C584" s="12"/>
      <c r="D584" s="11"/>
      <c r="E584" s="11"/>
      <c r="F584" s="11"/>
      <c r="G584" s="245" t="str">
        <f>IF($F584="","",VLOOKUP($F584,'Tong hop'!$B$10:$P$19999,2,0))</f>
        <v/>
      </c>
      <c r="H584" s="246" t="str">
        <f>IF($F584="","",VLOOKUP($F584,'Tong hop'!$B$10:$P$19999,3,0))</f>
        <v/>
      </c>
      <c r="I584" s="26"/>
      <c r="J584" s="248">
        <f>IF(F584="",0,VLOOKUP(F584,'Tong hop'!$O$10:$P$396,2,0))</f>
        <v>0</v>
      </c>
      <c r="K584" s="249">
        <f t="shared" si="1"/>
        <v>0</v>
      </c>
      <c r="L584" s="250" t="str">
        <f>IF($F584="","",VLOOKUP($F584,'Tong hop'!$B$10:$L$19999,10,0))</f>
        <v/>
      </c>
      <c r="M584" s="251" t="str">
        <f>IF($F584="","",VLOOKUP($F584,'Tong hop'!$B$10:$L$19999,11,0))</f>
        <v/>
      </c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ht="15.75" customHeight="1">
      <c r="A585" s="11"/>
      <c r="B585" s="11"/>
      <c r="C585" s="12"/>
      <c r="D585" s="11"/>
      <c r="E585" s="11"/>
      <c r="F585" s="11"/>
      <c r="G585" s="245" t="str">
        <f>IF($F585="","",VLOOKUP($F585,'Tong hop'!$B$10:$P$19999,2,0))</f>
        <v/>
      </c>
      <c r="H585" s="246" t="str">
        <f>IF($F585="","",VLOOKUP($F585,'Tong hop'!$B$10:$P$19999,3,0))</f>
        <v/>
      </c>
      <c r="I585" s="26"/>
      <c r="J585" s="248">
        <f>IF(F585="",0,VLOOKUP(F585,'Tong hop'!$O$10:$P$396,2,0))</f>
        <v>0</v>
      </c>
      <c r="K585" s="249">
        <f t="shared" si="1"/>
        <v>0</v>
      </c>
      <c r="L585" s="250" t="str">
        <f>IF($F585="","",VLOOKUP($F585,'Tong hop'!$B$10:$L$19999,10,0))</f>
        <v/>
      </c>
      <c r="M585" s="251" t="str">
        <f>IF($F585="","",VLOOKUP($F585,'Tong hop'!$B$10:$L$19999,11,0))</f>
        <v/>
      </c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ht="15.75" customHeight="1">
      <c r="A586" s="11"/>
      <c r="B586" s="11"/>
      <c r="C586" s="12"/>
      <c r="D586" s="11"/>
      <c r="E586" s="11"/>
      <c r="F586" s="11"/>
      <c r="G586" s="245" t="str">
        <f>IF($F586="","",VLOOKUP($F586,'Tong hop'!$B$10:$P$19999,2,0))</f>
        <v/>
      </c>
      <c r="H586" s="246" t="str">
        <f>IF($F586="","",VLOOKUP($F586,'Tong hop'!$B$10:$P$19999,3,0))</f>
        <v/>
      </c>
      <c r="I586" s="26"/>
      <c r="J586" s="248">
        <f>IF(F586="",0,VLOOKUP(F586,'Tong hop'!$O$10:$P$396,2,0))</f>
        <v>0</v>
      </c>
      <c r="K586" s="249">
        <f t="shared" si="1"/>
        <v>0</v>
      </c>
      <c r="L586" s="250" t="str">
        <f>IF($F586="","",VLOOKUP($F586,'Tong hop'!$B$10:$L$19999,10,0))</f>
        <v/>
      </c>
      <c r="M586" s="251" t="str">
        <f>IF($F586="","",VLOOKUP($F586,'Tong hop'!$B$10:$L$19999,11,0))</f>
        <v/>
      </c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ht="15.75" customHeight="1">
      <c r="A587" s="11"/>
      <c r="B587" s="11"/>
      <c r="C587" s="12"/>
      <c r="D587" s="11"/>
      <c r="E587" s="11"/>
      <c r="F587" s="11"/>
      <c r="G587" s="245" t="str">
        <f>IF($F587="","",VLOOKUP($F587,'Tong hop'!$B$10:$P$19999,2,0))</f>
        <v/>
      </c>
      <c r="H587" s="246" t="str">
        <f>IF($F587="","",VLOOKUP($F587,'Tong hop'!$B$10:$P$19999,3,0))</f>
        <v/>
      </c>
      <c r="I587" s="26"/>
      <c r="J587" s="248">
        <f>IF(F587="",0,VLOOKUP(F587,'Tong hop'!$O$10:$P$396,2,0))</f>
        <v>0</v>
      </c>
      <c r="K587" s="249">
        <f t="shared" si="1"/>
        <v>0</v>
      </c>
      <c r="L587" s="250" t="str">
        <f>IF($F587="","",VLOOKUP($F587,'Tong hop'!$B$10:$L$19999,10,0))</f>
        <v/>
      </c>
      <c r="M587" s="251" t="str">
        <f>IF($F587="","",VLOOKUP($F587,'Tong hop'!$B$10:$L$19999,11,0))</f>
        <v/>
      </c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ht="15.75" customHeight="1">
      <c r="A588" s="11"/>
      <c r="B588" s="11"/>
      <c r="C588" s="12"/>
      <c r="D588" s="11"/>
      <c r="E588" s="11"/>
      <c r="F588" s="11"/>
      <c r="G588" s="245" t="str">
        <f>IF($F588="","",VLOOKUP($F588,'Tong hop'!$B$10:$P$19999,2,0))</f>
        <v/>
      </c>
      <c r="H588" s="246" t="str">
        <f>IF($F588="","",VLOOKUP($F588,'Tong hop'!$B$10:$P$19999,3,0))</f>
        <v/>
      </c>
      <c r="I588" s="26"/>
      <c r="J588" s="248">
        <f>IF(F588="",0,VLOOKUP(F588,'Tong hop'!$O$10:$P$396,2,0))</f>
        <v>0</v>
      </c>
      <c r="K588" s="249">
        <f t="shared" si="1"/>
        <v>0</v>
      </c>
      <c r="L588" s="250" t="str">
        <f>IF($F588="","",VLOOKUP($F588,'Tong hop'!$B$10:$L$19999,10,0))</f>
        <v/>
      </c>
      <c r="M588" s="251" t="str">
        <f>IF($F588="","",VLOOKUP($F588,'Tong hop'!$B$10:$L$19999,11,0))</f>
        <v/>
      </c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ht="15.75" customHeight="1">
      <c r="A589" s="11"/>
      <c r="B589" s="11"/>
      <c r="C589" s="12"/>
      <c r="D589" s="11"/>
      <c r="E589" s="11"/>
      <c r="F589" s="11"/>
      <c r="G589" s="245" t="str">
        <f>IF($F589="","",VLOOKUP($F589,'Tong hop'!$B$10:$P$19999,2,0))</f>
        <v/>
      </c>
      <c r="H589" s="246" t="str">
        <f>IF($F589="","",VLOOKUP($F589,'Tong hop'!$B$10:$P$19999,3,0))</f>
        <v/>
      </c>
      <c r="I589" s="26"/>
      <c r="J589" s="248">
        <f>IF(F589="",0,VLOOKUP(F589,'Tong hop'!$O$10:$P$396,2,0))</f>
        <v>0</v>
      </c>
      <c r="K589" s="249">
        <f t="shared" si="1"/>
        <v>0</v>
      </c>
      <c r="L589" s="250" t="str">
        <f>IF($F589="","",VLOOKUP($F589,'Tong hop'!$B$10:$L$19999,10,0))</f>
        <v/>
      </c>
      <c r="M589" s="251" t="str">
        <f>IF($F589="","",VLOOKUP($F589,'Tong hop'!$B$10:$L$19999,11,0))</f>
        <v/>
      </c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ht="15.75" customHeight="1">
      <c r="A590" s="11"/>
      <c r="B590" s="11"/>
      <c r="C590" s="12"/>
      <c r="D590" s="11"/>
      <c r="E590" s="11"/>
      <c r="F590" s="11"/>
      <c r="G590" s="245" t="str">
        <f>IF($F590="","",VLOOKUP($F590,'Tong hop'!$B$10:$P$19999,2,0))</f>
        <v/>
      </c>
      <c r="H590" s="246" t="str">
        <f>IF($F590="","",VLOOKUP($F590,'Tong hop'!$B$10:$P$19999,3,0))</f>
        <v/>
      </c>
      <c r="I590" s="26"/>
      <c r="J590" s="248">
        <f>IF(F590="",0,VLOOKUP(F590,'Tong hop'!$O$10:$P$396,2,0))</f>
        <v>0</v>
      </c>
      <c r="K590" s="249">
        <f t="shared" si="1"/>
        <v>0</v>
      </c>
      <c r="L590" s="250" t="str">
        <f>IF($F590="","",VLOOKUP($F590,'Tong hop'!$B$10:$L$19999,10,0))</f>
        <v/>
      </c>
      <c r="M590" s="251" t="str">
        <f>IF($F590="","",VLOOKUP($F590,'Tong hop'!$B$10:$L$19999,11,0))</f>
        <v/>
      </c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ht="15.75" customHeight="1">
      <c r="A591" s="11"/>
      <c r="B591" s="11"/>
      <c r="C591" s="12"/>
      <c r="D591" s="11"/>
      <c r="E591" s="11"/>
      <c r="F591" s="11"/>
      <c r="G591" s="245" t="str">
        <f>IF($F591="","",VLOOKUP($F591,'Tong hop'!$B$10:$P$19999,2,0))</f>
        <v/>
      </c>
      <c r="H591" s="246" t="str">
        <f>IF($F591="","",VLOOKUP($F591,'Tong hop'!$B$10:$P$19999,3,0))</f>
        <v/>
      </c>
      <c r="I591" s="26"/>
      <c r="J591" s="248">
        <f>IF(F591="",0,VLOOKUP(F591,'Tong hop'!$O$10:$P$396,2,0))</f>
        <v>0</v>
      </c>
      <c r="K591" s="249">
        <f t="shared" si="1"/>
        <v>0</v>
      </c>
      <c r="L591" s="250" t="str">
        <f>IF($F591="","",VLOOKUP($F591,'Tong hop'!$B$10:$L$19999,10,0))</f>
        <v/>
      </c>
      <c r="M591" s="251" t="str">
        <f>IF($F591="","",VLOOKUP($F591,'Tong hop'!$B$10:$L$19999,11,0))</f>
        <v/>
      </c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ht="15.75" customHeight="1">
      <c r="A592" s="11"/>
      <c r="B592" s="11"/>
      <c r="C592" s="12"/>
      <c r="D592" s="11"/>
      <c r="E592" s="11"/>
      <c r="F592" s="11"/>
      <c r="G592" s="245" t="str">
        <f>IF($F592="","",VLOOKUP($F592,'Tong hop'!$B$10:$P$19999,2,0))</f>
        <v/>
      </c>
      <c r="H592" s="246" t="str">
        <f>IF($F592="","",VLOOKUP($F592,'Tong hop'!$B$10:$P$19999,3,0))</f>
        <v/>
      </c>
      <c r="I592" s="26"/>
      <c r="J592" s="248">
        <f>IF(F592="",0,VLOOKUP(F592,'Tong hop'!$O$10:$P$396,2,0))</f>
        <v>0</v>
      </c>
      <c r="K592" s="249">
        <f t="shared" si="1"/>
        <v>0</v>
      </c>
      <c r="L592" s="250" t="str">
        <f>IF($F592="","",VLOOKUP($F592,'Tong hop'!$B$10:$L$19999,10,0))</f>
        <v/>
      </c>
      <c r="M592" s="251" t="str">
        <f>IF($F592="","",VLOOKUP($F592,'Tong hop'!$B$10:$L$19999,11,0))</f>
        <v/>
      </c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ht="15.75" customHeight="1">
      <c r="A593" s="11"/>
      <c r="B593" s="11"/>
      <c r="C593" s="12"/>
      <c r="D593" s="11"/>
      <c r="E593" s="11"/>
      <c r="F593" s="11"/>
      <c r="G593" s="245" t="str">
        <f>IF($F593="","",VLOOKUP($F593,'Tong hop'!$B$10:$P$19999,2,0))</f>
        <v/>
      </c>
      <c r="H593" s="246" t="str">
        <f>IF($F593="","",VLOOKUP($F593,'Tong hop'!$B$10:$P$19999,3,0))</f>
        <v/>
      </c>
      <c r="I593" s="26"/>
      <c r="J593" s="248">
        <f>IF(F593="",0,VLOOKUP(F593,'Tong hop'!$O$10:$P$396,2,0))</f>
        <v>0</v>
      </c>
      <c r="K593" s="249">
        <f t="shared" si="1"/>
        <v>0</v>
      </c>
      <c r="L593" s="250" t="str">
        <f>IF($F593="","",VLOOKUP($F593,'Tong hop'!$B$10:$L$19999,10,0))</f>
        <v/>
      </c>
      <c r="M593" s="251" t="str">
        <f>IF($F593="","",VLOOKUP($F593,'Tong hop'!$B$10:$L$19999,11,0))</f>
        <v/>
      </c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ht="15.75" customHeight="1">
      <c r="A594" s="11"/>
      <c r="B594" s="11"/>
      <c r="C594" s="12"/>
      <c r="D594" s="11"/>
      <c r="E594" s="11"/>
      <c r="F594" s="11"/>
      <c r="G594" s="245" t="str">
        <f>IF($F594="","",VLOOKUP($F594,'Tong hop'!$B$10:$P$19999,2,0))</f>
        <v/>
      </c>
      <c r="H594" s="246" t="str">
        <f>IF($F594="","",VLOOKUP($F594,'Tong hop'!$B$10:$P$19999,3,0))</f>
        <v/>
      </c>
      <c r="I594" s="26"/>
      <c r="J594" s="248">
        <f>IF(F594="",0,VLOOKUP(F594,'Tong hop'!$O$10:$P$396,2,0))</f>
        <v>0</v>
      </c>
      <c r="K594" s="249">
        <f t="shared" si="1"/>
        <v>0</v>
      </c>
      <c r="L594" s="250" t="str">
        <f>IF($F594="","",VLOOKUP($F594,'Tong hop'!$B$10:$L$19999,10,0))</f>
        <v/>
      </c>
      <c r="M594" s="251" t="str">
        <f>IF($F594="","",VLOOKUP($F594,'Tong hop'!$B$10:$L$19999,11,0))</f>
        <v/>
      </c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ht="15.75" customHeight="1">
      <c r="A595" s="11"/>
      <c r="B595" s="11"/>
      <c r="C595" s="12"/>
      <c r="D595" s="11"/>
      <c r="E595" s="11"/>
      <c r="F595" s="11"/>
      <c r="G595" s="245" t="str">
        <f>IF($F595="","",VLOOKUP($F595,'Tong hop'!$B$10:$P$19999,2,0))</f>
        <v/>
      </c>
      <c r="H595" s="246" t="str">
        <f>IF($F595="","",VLOOKUP($F595,'Tong hop'!$B$10:$P$19999,3,0))</f>
        <v/>
      </c>
      <c r="I595" s="26"/>
      <c r="J595" s="248">
        <f>IF(F595="",0,VLOOKUP(F595,'Tong hop'!$O$10:$P$396,2,0))</f>
        <v>0</v>
      </c>
      <c r="K595" s="249">
        <f t="shared" si="1"/>
        <v>0</v>
      </c>
      <c r="L595" s="250" t="str">
        <f>IF($F595="","",VLOOKUP($F595,'Tong hop'!$B$10:$L$19999,10,0))</f>
        <v/>
      </c>
      <c r="M595" s="251" t="str">
        <f>IF($F595="","",VLOOKUP($F595,'Tong hop'!$B$10:$L$19999,11,0))</f>
        <v/>
      </c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ht="15.75" customHeight="1">
      <c r="A596" s="11"/>
      <c r="B596" s="11"/>
      <c r="C596" s="12"/>
      <c r="D596" s="11"/>
      <c r="E596" s="11"/>
      <c r="F596" s="11"/>
      <c r="G596" s="245" t="str">
        <f>IF($F596="","",VLOOKUP($F596,'Tong hop'!$B$10:$P$19999,2,0))</f>
        <v/>
      </c>
      <c r="H596" s="246" t="str">
        <f>IF($F596="","",VLOOKUP($F596,'Tong hop'!$B$10:$P$19999,3,0))</f>
        <v/>
      </c>
      <c r="I596" s="26"/>
      <c r="J596" s="248">
        <f>IF(F596="",0,VLOOKUP(F596,'Tong hop'!$O$10:$P$396,2,0))</f>
        <v>0</v>
      </c>
      <c r="K596" s="249">
        <f t="shared" si="1"/>
        <v>0</v>
      </c>
      <c r="L596" s="250" t="str">
        <f>IF($F596="","",VLOOKUP($F596,'Tong hop'!$B$10:$L$19999,10,0))</f>
        <v/>
      </c>
      <c r="M596" s="251" t="str">
        <f>IF($F596="","",VLOOKUP($F596,'Tong hop'!$B$10:$L$19999,11,0))</f>
        <v/>
      </c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ht="15.75" customHeight="1">
      <c r="A597" s="11"/>
      <c r="B597" s="11"/>
      <c r="C597" s="12"/>
      <c r="D597" s="11"/>
      <c r="E597" s="11"/>
      <c r="F597" s="11"/>
      <c r="G597" s="245" t="str">
        <f>IF($F597="","",VLOOKUP($F597,'Tong hop'!$B$10:$P$19999,2,0))</f>
        <v/>
      </c>
      <c r="H597" s="246" t="str">
        <f>IF($F597="","",VLOOKUP($F597,'Tong hop'!$B$10:$P$19999,3,0))</f>
        <v/>
      </c>
      <c r="I597" s="26"/>
      <c r="J597" s="248">
        <f>IF(F597="",0,VLOOKUP(F597,'Tong hop'!$O$10:$P$396,2,0))</f>
        <v>0</v>
      </c>
      <c r="K597" s="249">
        <f t="shared" si="1"/>
        <v>0</v>
      </c>
      <c r="L597" s="250" t="str">
        <f>IF($F597="","",VLOOKUP($F597,'Tong hop'!$B$10:$L$19999,10,0))</f>
        <v/>
      </c>
      <c r="M597" s="251" t="str">
        <f>IF($F597="","",VLOOKUP($F597,'Tong hop'!$B$10:$L$19999,11,0))</f>
        <v/>
      </c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ht="15.75" customHeight="1">
      <c r="A598" s="11"/>
      <c r="B598" s="11"/>
      <c r="C598" s="12"/>
      <c r="D598" s="11"/>
      <c r="E598" s="11"/>
      <c r="F598" s="11"/>
      <c r="G598" s="245" t="str">
        <f>IF($F598="","",VLOOKUP($F598,'Tong hop'!$B$10:$P$19999,2,0))</f>
        <v/>
      </c>
      <c r="H598" s="246" t="str">
        <f>IF($F598="","",VLOOKUP($F598,'Tong hop'!$B$10:$P$19999,3,0))</f>
        <v/>
      </c>
      <c r="I598" s="26"/>
      <c r="J598" s="248">
        <f>IF(F598="",0,VLOOKUP(F598,'Tong hop'!$O$10:$P$396,2,0))</f>
        <v>0</v>
      </c>
      <c r="K598" s="249">
        <f t="shared" si="1"/>
        <v>0</v>
      </c>
      <c r="L598" s="250" t="str">
        <f>IF($F598="","",VLOOKUP($F598,'Tong hop'!$B$10:$L$19999,10,0))</f>
        <v/>
      </c>
      <c r="M598" s="251" t="str">
        <f>IF($F598="","",VLOOKUP($F598,'Tong hop'!$B$10:$L$19999,11,0))</f>
        <v/>
      </c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ht="15.75" customHeight="1">
      <c r="A599" s="11"/>
      <c r="B599" s="11"/>
      <c r="C599" s="12"/>
      <c r="D599" s="11"/>
      <c r="E599" s="11"/>
      <c r="F599" s="11"/>
      <c r="G599" s="245" t="str">
        <f>IF($F599="","",VLOOKUP($F599,'Tong hop'!$B$10:$P$19999,2,0))</f>
        <v/>
      </c>
      <c r="H599" s="246" t="str">
        <f>IF($F599="","",VLOOKUP($F599,'Tong hop'!$B$10:$P$19999,3,0))</f>
        <v/>
      </c>
      <c r="I599" s="26"/>
      <c r="J599" s="248">
        <f>IF(F599="",0,VLOOKUP(F599,'Tong hop'!$O$10:$P$396,2,0))</f>
        <v>0</v>
      </c>
      <c r="K599" s="249">
        <f t="shared" si="1"/>
        <v>0</v>
      </c>
      <c r="L599" s="250" t="str">
        <f>IF($F599="","",VLOOKUP($F599,'Tong hop'!$B$10:$L$19999,10,0))</f>
        <v/>
      </c>
      <c r="M599" s="251" t="str">
        <f>IF($F599="","",VLOOKUP($F599,'Tong hop'!$B$10:$L$19999,11,0))</f>
        <v/>
      </c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ht="15.75" customHeight="1">
      <c r="A600" s="11"/>
      <c r="B600" s="11"/>
      <c r="C600" s="12"/>
      <c r="D600" s="11"/>
      <c r="E600" s="11"/>
      <c r="F600" s="11"/>
      <c r="G600" s="245" t="str">
        <f>IF($F600="","",VLOOKUP($F600,'Tong hop'!$B$10:$P$19999,2,0))</f>
        <v/>
      </c>
      <c r="H600" s="246" t="str">
        <f>IF($F600="","",VLOOKUP($F600,'Tong hop'!$B$10:$P$19999,3,0))</f>
        <v/>
      </c>
      <c r="I600" s="26"/>
      <c r="J600" s="248">
        <f>IF(F600="",0,VLOOKUP(F600,'Tong hop'!$O$10:$P$396,2,0))</f>
        <v>0</v>
      </c>
      <c r="K600" s="249">
        <f t="shared" si="1"/>
        <v>0</v>
      </c>
      <c r="L600" s="250" t="str">
        <f>IF($F600="","",VLOOKUP($F600,'Tong hop'!$B$10:$L$19999,10,0))</f>
        <v/>
      </c>
      <c r="M600" s="251" t="str">
        <f>IF($F600="","",VLOOKUP($F600,'Tong hop'!$B$10:$L$19999,11,0))</f>
        <v/>
      </c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ht="15.75" customHeight="1">
      <c r="A601" s="11"/>
      <c r="B601" s="11"/>
      <c r="C601" s="12"/>
      <c r="D601" s="11"/>
      <c r="E601" s="11"/>
      <c r="F601" s="11"/>
      <c r="G601" s="245" t="str">
        <f>IF($F601="","",VLOOKUP($F601,'Tong hop'!$B$10:$P$19999,2,0))</f>
        <v/>
      </c>
      <c r="H601" s="246" t="str">
        <f>IF($F601="","",VLOOKUP($F601,'Tong hop'!$B$10:$P$19999,3,0))</f>
        <v/>
      </c>
      <c r="I601" s="26"/>
      <c r="J601" s="248">
        <f>IF(F601="",0,VLOOKUP(F601,'Tong hop'!$O$10:$P$396,2,0))</f>
        <v>0</v>
      </c>
      <c r="K601" s="249">
        <f t="shared" si="1"/>
        <v>0</v>
      </c>
      <c r="L601" s="250" t="str">
        <f>IF($F601="","",VLOOKUP($F601,'Tong hop'!$B$10:$L$19999,10,0))</f>
        <v/>
      </c>
      <c r="M601" s="251" t="str">
        <f>IF($F601="","",VLOOKUP($F601,'Tong hop'!$B$10:$L$19999,11,0))</f>
        <v/>
      </c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ht="15.75" customHeight="1">
      <c r="A602" s="11"/>
      <c r="B602" s="11"/>
      <c r="C602" s="12"/>
      <c r="D602" s="11"/>
      <c r="E602" s="11"/>
      <c r="F602" s="11"/>
      <c r="G602" s="245" t="str">
        <f>IF($F602="","",VLOOKUP($F602,'Tong hop'!$B$10:$P$19999,2,0))</f>
        <v/>
      </c>
      <c r="H602" s="246" t="str">
        <f>IF($F602="","",VLOOKUP($F602,'Tong hop'!$B$10:$P$19999,3,0))</f>
        <v/>
      </c>
      <c r="I602" s="26"/>
      <c r="J602" s="248">
        <f>IF(F602="",0,VLOOKUP(F602,'Tong hop'!$O$10:$P$396,2,0))</f>
        <v>0</v>
      </c>
      <c r="K602" s="249">
        <f t="shared" si="1"/>
        <v>0</v>
      </c>
      <c r="L602" s="250" t="str">
        <f>IF($F602="","",VLOOKUP($F602,'Tong hop'!$B$10:$L$19999,10,0))</f>
        <v/>
      </c>
      <c r="M602" s="251" t="str">
        <f>IF($F602="","",VLOOKUP($F602,'Tong hop'!$B$10:$L$19999,11,0))</f>
        <v/>
      </c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ht="15.75" customHeight="1">
      <c r="A603" s="11"/>
      <c r="B603" s="11"/>
      <c r="C603" s="12"/>
      <c r="D603" s="11"/>
      <c r="E603" s="11"/>
      <c r="F603" s="11"/>
      <c r="G603" s="245" t="str">
        <f>IF($F603="","",VLOOKUP($F603,'Tong hop'!$B$10:$P$19999,2,0))</f>
        <v/>
      </c>
      <c r="H603" s="246" t="str">
        <f>IF($F603="","",VLOOKUP($F603,'Tong hop'!$B$10:$P$19999,3,0))</f>
        <v/>
      </c>
      <c r="I603" s="26"/>
      <c r="J603" s="248">
        <f>IF(F603="",0,VLOOKUP(F603,'Tong hop'!$O$10:$P$396,2,0))</f>
        <v>0</v>
      </c>
      <c r="K603" s="249">
        <f t="shared" si="1"/>
        <v>0</v>
      </c>
      <c r="L603" s="250" t="str">
        <f>IF($F603="","",VLOOKUP($F603,'Tong hop'!$B$10:$L$19999,10,0))</f>
        <v/>
      </c>
      <c r="M603" s="251" t="str">
        <f>IF($F603="","",VLOOKUP($F603,'Tong hop'!$B$10:$L$19999,11,0))</f>
        <v/>
      </c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ht="15.75" customHeight="1">
      <c r="A604" s="11"/>
      <c r="B604" s="11"/>
      <c r="C604" s="12"/>
      <c r="D604" s="11"/>
      <c r="E604" s="11"/>
      <c r="F604" s="11"/>
      <c r="G604" s="245" t="str">
        <f>IF($F604="","",VLOOKUP($F604,'Tong hop'!$B$10:$P$19999,2,0))</f>
        <v/>
      </c>
      <c r="H604" s="246" t="str">
        <f>IF($F604="","",VLOOKUP($F604,'Tong hop'!$B$10:$P$19999,3,0))</f>
        <v/>
      </c>
      <c r="I604" s="26"/>
      <c r="J604" s="248">
        <f>IF(F604="",0,VLOOKUP(F604,'Tong hop'!$O$10:$P$396,2,0))</f>
        <v>0</v>
      </c>
      <c r="K604" s="249">
        <f t="shared" si="1"/>
        <v>0</v>
      </c>
      <c r="L604" s="250" t="str">
        <f>IF($F604="","",VLOOKUP($F604,'Tong hop'!$B$10:$L$19999,10,0))</f>
        <v/>
      </c>
      <c r="M604" s="251" t="str">
        <f>IF($F604="","",VLOOKUP($F604,'Tong hop'!$B$10:$L$19999,11,0))</f>
        <v/>
      </c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ht="15.75" customHeight="1">
      <c r="A605" s="11"/>
      <c r="B605" s="11"/>
      <c r="C605" s="12"/>
      <c r="D605" s="11"/>
      <c r="E605" s="11"/>
      <c r="F605" s="11"/>
      <c r="G605" s="245" t="str">
        <f>IF($F605="","",VLOOKUP($F605,'Tong hop'!$B$10:$P$19999,2,0))</f>
        <v/>
      </c>
      <c r="H605" s="246" t="str">
        <f>IF($F605="","",VLOOKUP($F605,'Tong hop'!$B$10:$P$19999,3,0))</f>
        <v/>
      </c>
      <c r="I605" s="26"/>
      <c r="J605" s="248">
        <f>IF(F605="",0,VLOOKUP(F605,'Tong hop'!$O$10:$P$396,2,0))</f>
        <v>0</v>
      </c>
      <c r="K605" s="249">
        <f t="shared" si="1"/>
        <v>0</v>
      </c>
      <c r="L605" s="250" t="str">
        <f>IF($F605="","",VLOOKUP($F605,'Tong hop'!$B$10:$L$19999,10,0))</f>
        <v/>
      </c>
      <c r="M605" s="251" t="str">
        <f>IF($F605="","",VLOOKUP($F605,'Tong hop'!$B$10:$L$19999,11,0))</f>
        <v/>
      </c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ht="15.75" customHeight="1">
      <c r="A606" s="11"/>
      <c r="B606" s="11"/>
      <c r="C606" s="12"/>
      <c r="D606" s="11"/>
      <c r="E606" s="11"/>
      <c r="F606" s="11"/>
      <c r="G606" s="245" t="str">
        <f>IF($F606="","",VLOOKUP($F606,'Tong hop'!$B$10:$P$19999,2,0))</f>
        <v/>
      </c>
      <c r="H606" s="246" t="str">
        <f>IF($F606="","",VLOOKUP($F606,'Tong hop'!$B$10:$P$19999,3,0))</f>
        <v/>
      </c>
      <c r="I606" s="26"/>
      <c r="J606" s="248">
        <f>IF(F606="",0,VLOOKUP(F606,'Tong hop'!$O$10:$P$396,2,0))</f>
        <v>0</v>
      </c>
      <c r="K606" s="249">
        <f t="shared" si="1"/>
        <v>0</v>
      </c>
      <c r="L606" s="250" t="str">
        <f>IF($F606="","",VLOOKUP($F606,'Tong hop'!$B$10:$L$19999,10,0))</f>
        <v/>
      </c>
      <c r="M606" s="251" t="str">
        <f>IF($F606="","",VLOOKUP($F606,'Tong hop'!$B$10:$L$19999,11,0))</f>
        <v/>
      </c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ht="15.75" customHeight="1">
      <c r="A607" s="11"/>
      <c r="B607" s="11"/>
      <c r="C607" s="12"/>
      <c r="D607" s="11"/>
      <c r="E607" s="11"/>
      <c r="F607" s="11"/>
      <c r="G607" s="245" t="str">
        <f>IF($F607="","",VLOOKUP($F607,'Tong hop'!$B$10:$P$19999,2,0))</f>
        <v/>
      </c>
      <c r="H607" s="246" t="str">
        <f>IF($F607="","",VLOOKUP($F607,'Tong hop'!$B$10:$P$19999,3,0))</f>
        <v/>
      </c>
      <c r="I607" s="26"/>
      <c r="J607" s="248">
        <f>IF(F607="",0,VLOOKUP(F607,'Tong hop'!$O$10:$P$396,2,0))</f>
        <v>0</v>
      </c>
      <c r="K607" s="249">
        <f t="shared" si="1"/>
        <v>0</v>
      </c>
      <c r="L607" s="250" t="str">
        <f>IF($F607="","",VLOOKUP($F607,'Tong hop'!$B$10:$L$19999,10,0))</f>
        <v/>
      </c>
      <c r="M607" s="251" t="str">
        <f>IF($F607="","",VLOOKUP($F607,'Tong hop'!$B$10:$L$19999,11,0))</f>
        <v/>
      </c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ht="15.75" customHeight="1">
      <c r="A608" s="11"/>
      <c r="B608" s="11"/>
      <c r="C608" s="12"/>
      <c r="D608" s="11"/>
      <c r="E608" s="11"/>
      <c r="F608" s="11"/>
      <c r="G608" s="245" t="str">
        <f>IF($F608="","",VLOOKUP($F608,'Tong hop'!$B$10:$P$19999,2,0))</f>
        <v/>
      </c>
      <c r="H608" s="246" t="str">
        <f>IF($F608="","",VLOOKUP($F608,'Tong hop'!$B$10:$P$19999,3,0))</f>
        <v/>
      </c>
      <c r="I608" s="26"/>
      <c r="J608" s="248">
        <f>IF(F608="",0,VLOOKUP(F608,'Tong hop'!$O$10:$P$396,2,0))</f>
        <v>0</v>
      </c>
      <c r="K608" s="249">
        <f t="shared" si="1"/>
        <v>0</v>
      </c>
      <c r="L608" s="250" t="str">
        <f>IF($F608="","",VLOOKUP($F608,'Tong hop'!$B$10:$L$19999,10,0))</f>
        <v/>
      </c>
      <c r="M608" s="251" t="str">
        <f>IF($F608="","",VLOOKUP($F608,'Tong hop'!$B$10:$L$19999,11,0))</f>
        <v/>
      </c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ht="15.75" customHeight="1">
      <c r="A609" s="11"/>
      <c r="B609" s="11"/>
      <c r="C609" s="12"/>
      <c r="D609" s="11"/>
      <c r="E609" s="11"/>
      <c r="F609" s="11"/>
      <c r="G609" s="245" t="str">
        <f>IF($F609="","",VLOOKUP($F609,'Tong hop'!$B$10:$P$19999,2,0))</f>
        <v/>
      </c>
      <c r="H609" s="246" t="str">
        <f>IF($F609="","",VLOOKUP($F609,'Tong hop'!$B$10:$P$19999,3,0))</f>
        <v/>
      </c>
      <c r="I609" s="26"/>
      <c r="J609" s="248">
        <f>IF(F609="",0,VLOOKUP(F609,'Tong hop'!$O$10:$P$396,2,0))</f>
        <v>0</v>
      </c>
      <c r="K609" s="249">
        <f t="shared" si="1"/>
        <v>0</v>
      </c>
      <c r="L609" s="250" t="str">
        <f>IF($F609="","",VLOOKUP($F609,'Tong hop'!$B$10:$L$19999,10,0))</f>
        <v/>
      </c>
      <c r="M609" s="251" t="str">
        <f>IF($F609="","",VLOOKUP($F609,'Tong hop'!$B$10:$L$19999,11,0))</f>
        <v/>
      </c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ht="15.75" customHeight="1">
      <c r="A610" s="11"/>
      <c r="B610" s="11"/>
      <c r="C610" s="12"/>
      <c r="D610" s="11"/>
      <c r="E610" s="11"/>
      <c r="F610" s="11"/>
      <c r="G610" s="245" t="str">
        <f>IF($F610="","",VLOOKUP($F610,'Tong hop'!$B$10:$P$19999,2,0))</f>
        <v/>
      </c>
      <c r="H610" s="246" t="str">
        <f>IF($F610="","",VLOOKUP($F610,'Tong hop'!$B$10:$P$19999,3,0))</f>
        <v/>
      </c>
      <c r="I610" s="26"/>
      <c r="J610" s="248">
        <f>IF(F610="",0,VLOOKUP(F610,'Tong hop'!$O$10:$P$396,2,0))</f>
        <v>0</v>
      </c>
      <c r="K610" s="249">
        <f t="shared" si="1"/>
        <v>0</v>
      </c>
      <c r="L610" s="250" t="str">
        <f>IF($F610="","",VLOOKUP($F610,'Tong hop'!$B$10:$L$19999,10,0))</f>
        <v/>
      </c>
      <c r="M610" s="251" t="str">
        <f>IF($F610="","",VLOOKUP($F610,'Tong hop'!$B$10:$L$19999,11,0))</f>
        <v/>
      </c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ht="15.75" customHeight="1">
      <c r="A611" s="11"/>
      <c r="B611" s="11"/>
      <c r="C611" s="12"/>
      <c r="D611" s="11"/>
      <c r="E611" s="11"/>
      <c r="F611" s="11"/>
      <c r="G611" s="245" t="str">
        <f>IF($F611="","",VLOOKUP($F611,'Tong hop'!$B$10:$P$19999,2,0))</f>
        <v/>
      </c>
      <c r="H611" s="246" t="str">
        <f>IF($F611="","",VLOOKUP($F611,'Tong hop'!$B$10:$P$19999,3,0))</f>
        <v/>
      </c>
      <c r="I611" s="26"/>
      <c r="J611" s="248">
        <f>IF(F611="",0,VLOOKUP(F611,'Tong hop'!$O$10:$P$396,2,0))</f>
        <v>0</v>
      </c>
      <c r="K611" s="249">
        <f t="shared" si="1"/>
        <v>0</v>
      </c>
      <c r="L611" s="250" t="str">
        <f>IF($F611="","",VLOOKUP($F611,'Tong hop'!$B$10:$L$19999,10,0))</f>
        <v/>
      </c>
      <c r="M611" s="251" t="str">
        <f>IF($F611="","",VLOOKUP($F611,'Tong hop'!$B$10:$L$19999,11,0))</f>
        <v/>
      </c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ht="15.75" customHeight="1">
      <c r="A612" s="11"/>
      <c r="B612" s="11"/>
      <c r="C612" s="12"/>
      <c r="D612" s="11"/>
      <c r="E612" s="11"/>
      <c r="F612" s="11"/>
      <c r="G612" s="245" t="str">
        <f>IF($F612="","",VLOOKUP($F612,'Tong hop'!$B$10:$P$19999,2,0))</f>
        <v/>
      </c>
      <c r="H612" s="246" t="str">
        <f>IF($F612="","",VLOOKUP($F612,'Tong hop'!$B$10:$P$19999,3,0))</f>
        <v/>
      </c>
      <c r="I612" s="26"/>
      <c r="J612" s="248">
        <f>IF(F612="",0,VLOOKUP(F612,'Tong hop'!$O$10:$P$396,2,0))</f>
        <v>0</v>
      </c>
      <c r="K612" s="249">
        <f t="shared" si="1"/>
        <v>0</v>
      </c>
      <c r="L612" s="250" t="str">
        <f>IF($F612="","",VLOOKUP($F612,'Tong hop'!$B$10:$L$19999,10,0))</f>
        <v/>
      </c>
      <c r="M612" s="251" t="str">
        <f>IF($F612="","",VLOOKUP($F612,'Tong hop'!$B$10:$L$19999,11,0))</f>
        <v/>
      </c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ht="15.75" customHeight="1">
      <c r="A613" s="11"/>
      <c r="B613" s="11"/>
      <c r="C613" s="12"/>
      <c r="D613" s="11"/>
      <c r="E613" s="11"/>
      <c r="F613" s="11"/>
      <c r="G613" s="245" t="str">
        <f>IF($F613="","",VLOOKUP($F613,'Tong hop'!$B$10:$P$19999,2,0))</f>
        <v/>
      </c>
      <c r="H613" s="246" t="str">
        <f>IF($F613="","",VLOOKUP($F613,'Tong hop'!$B$10:$P$19999,3,0))</f>
        <v/>
      </c>
      <c r="I613" s="26"/>
      <c r="J613" s="248">
        <f>IF(F613="",0,VLOOKUP(F613,'Tong hop'!$O$10:$P$396,2,0))</f>
        <v>0</v>
      </c>
      <c r="K613" s="249">
        <f t="shared" si="1"/>
        <v>0</v>
      </c>
      <c r="L613" s="250" t="str">
        <f>IF($F613="","",VLOOKUP($F613,'Tong hop'!$B$10:$L$19999,10,0))</f>
        <v/>
      </c>
      <c r="M613" s="251" t="str">
        <f>IF($F613="","",VLOOKUP($F613,'Tong hop'!$B$10:$L$19999,11,0))</f>
        <v/>
      </c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ht="15.75" customHeight="1">
      <c r="A614" s="11"/>
      <c r="B614" s="11"/>
      <c r="C614" s="12"/>
      <c r="D614" s="11"/>
      <c r="E614" s="11"/>
      <c r="F614" s="11"/>
      <c r="G614" s="245" t="str">
        <f>IF($F614="","",VLOOKUP($F614,'Tong hop'!$B$10:$P$19999,2,0))</f>
        <v/>
      </c>
      <c r="H614" s="246" t="str">
        <f>IF($F614="","",VLOOKUP($F614,'Tong hop'!$B$10:$P$19999,3,0))</f>
        <v/>
      </c>
      <c r="I614" s="26"/>
      <c r="J614" s="248">
        <f>IF(F614="",0,VLOOKUP(F614,'Tong hop'!$O$10:$P$396,2,0))</f>
        <v>0</v>
      </c>
      <c r="K614" s="249">
        <f t="shared" si="1"/>
        <v>0</v>
      </c>
      <c r="L614" s="250" t="str">
        <f>IF($F614="","",VLOOKUP($F614,'Tong hop'!$B$10:$L$19999,10,0))</f>
        <v/>
      </c>
      <c r="M614" s="251" t="str">
        <f>IF($F614="","",VLOOKUP($F614,'Tong hop'!$B$10:$L$19999,11,0))</f>
        <v/>
      </c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ht="15.75" customHeight="1">
      <c r="A615" s="11"/>
      <c r="B615" s="11"/>
      <c r="C615" s="12"/>
      <c r="D615" s="11"/>
      <c r="E615" s="11"/>
      <c r="F615" s="11"/>
      <c r="G615" s="245" t="str">
        <f>IF($F615="","",VLOOKUP($F615,'Tong hop'!$B$10:$P$19999,2,0))</f>
        <v/>
      </c>
      <c r="H615" s="246" t="str">
        <f>IF($F615="","",VLOOKUP($F615,'Tong hop'!$B$10:$P$19999,3,0))</f>
        <v/>
      </c>
      <c r="I615" s="26"/>
      <c r="J615" s="248">
        <f>IF(F615="",0,VLOOKUP(F615,'Tong hop'!$O$10:$P$396,2,0))</f>
        <v>0</v>
      </c>
      <c r="K615" s="249">
        <f t="shared" si="1"/>
        <v>0</v>
      </c>
      <c r="L615" s="250" t="str">
        <f>IF($F615="","",VLOOKUP($F615,'Tong hop'!$B$10:$L$19999,10,0))</f>
        <v/>
      </c>
      <c r="M615" s="251" t="str">
        <f>IF($F615="","",VLOOKUP($F615,'Tong hop'!$B$10:$L$19999,11,0))</f>
        <v/>
      </c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ht="15.75" customHeight="1">
      <c r="A616" s="11"/>
      <c r="B616" s="11"/>
      <c r="C616" s="12"/>
      <c r="D616" s="11"/>
      <c r="E616" s="11"/>
      <c r="F616" s="11"/>
      <c r="G616" s="245" t="str">
        <f>IF($F616="","",VLOOKUP($F616,'Tong hop'!$B$10:$P$19999,2,0))</f>
        <v/>
      </c>
      <c r="H616" s="246" t="str">
        <f>IF($F616="","",VLOOKUP($F616,'Tong hop'!$B$10:$P$19999,3,0))</f>
        <v/>
      </c>
      <c r="I616" s="26"/>
      <c r="J616" s="248">
        <f>IF(F616="",0,VLOOKUP(F616,'Tong hop'!$O$10:$P$396,2,0))</f>
        <v>0</v>
      </c>
      <c r="K616" s="249">
        <f t="shared" si="1"/>
        <v>0</v>
      </c>
      <c r="L616" s="250" t="str">
        <f>IF($F616="","",VLOOKUP($F616,'Tong hop'!$B$10:$L$19999,10,0))</f>
        <v/>
      </c>
      <c r="M616" s="251" t="str">
        <f>IF($F616="","",VLOOKUP($F616,'Tong hop'!$B$10:$L$19999,11,0))</f>
        <v/>
      </c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ht="15.75" customHeight="1">
      <c r="A617" s="11"/>
      <c r="B617" s="11"/>
      <c r="C617" s="12"/>
      <c r="D617" s="11"/>
      <c r="E617" s="11"/>
      <c r="F617" s="11"/>
      <c r="G617" s="245" t="str">
        <f>IF($F617="","",VLOOKUP($F617,'Tong hop'!$B$10:$P$19999,2,0))</f>
        <v/>
      </c>
      <c r="H617" s="246" t="str">
        <f>IF($F617="","",VLOOKUP($F617,'Tong hop'!$B$10:$P$19999,3,0))</f>
        <v/>
      </c>
      <c r="I617" s="26"/>
      <c r="J617" s="248">
        <f>IF(F617="",0,VLOOKUP(F617,'Tong hop'!$O$10:$P$396,2,0))</f>
        <v>0</v>
      </c>
      <c r="K617" s="249">
        <f t="shared" si="1"/>
        <v>0</v>
      </c>
      <c r="L617" s="250" t="str">
        <f>IF($F617="","",VLOOKUP($F617,'Tong hop'!$B$10:$L$19999,10,0))</f>
        <v/>
      </c>
      <c r="M617" s="251" t="str">
        <f>IF($F617="","",VLOOKUP($F617,'Tong hop'!$B$10:$L$19999,11,0))</f>
        <v/>
      </c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ht="15.75" customHeight="1">
      <c r="A618" s="11"/>
      <c r="B618" s="11"/>
      <c r="C618" s="12"/>
      <c r="D618" s="11"/>
      <c r="E618" s="11"/>
      <c r="F618" s="11"/>
      <c r="G618" s="245" t="str">
        <f>IF($F618="","",VLOOKUP($F618,'Tong hop'!$B$10:$P$19999,2,0))</f>
        <v/>
      </c>
      <c r="H618" s="246" t="str">
        <f>IF($F618="","",VLOOKUP($F618,'Tong hop'!$B$10:$P$19999,3,0))</f>
        <v/>
      </c>
      <c r="I618" s="26"/>
      <c r="J618" s="248">
        <f>IF(F618="",0,VLOOKUP(F618,'Tong hop'!$O$10:$P$396,2,0))</f>
        <v>0</v>
      </c>
      <c r="K618" s="249">
        <f t="shared" si="1"/>
        <v>0</v>
      </c>
      <c r="L618" s="250" t="str">
        <f>IF($F618="","",VLOOKUP($F618,'Tong hop'!$B$10:$L$19999,10,0))</f>
        <v/>
      </c>
      <c r="M618" s="251" t="str">
        <f>IF($F618="","",VLOOKUP($F618,'Tong hop'!$B$10:$L$19999,11,0))</f>
        <v/>
      </c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ht="15.75" customHeight="1">
      <c r="A619" s="11"/>
      <c r="B619" s="11"/>
      <c r="C619" s="12"/>
      <c r="D619" s="11"/>
      <c r="E619" s="11"/>
      <c r="F619" s="11"/>
      <c r="G619" s="245" t="str">
        <f>IF($F619="","",VLOOKUP($F619,'Tong hop'!$B$10:$P$19999,2,0))</f>
        <v/>
      </c>
      <c r="H619" s="246" t="str">
        <f>IF($F619="","",VLOOKUP($F619,'Tong hop'!$B$10:$P$19999,3,0))</f>
        <v/>
      </c>
      <c r="I619" s="26"/>
      <c r="J619" s="248">
        <f>IF(F619="",0,VLOOKUP(F619,'Tong hop'!$O$10:$P$396,2,0))</f>
        <v>0</v>
      </c>
      <c r="K619" s="249">
        <f t="shared" si="1"/>
        <v>0</v>
      </c>
      <c r="L619" s="250" t="str">
        <f>IF($F619="","",VLOOKUP($F619,'Tong hop'!$B$10:$L$19999,10,0))</f>
        <v/>
      </c>
      <c r="M619" s="251" t="str">
        <f>IF($F619="","",VLOOKUP($F619,'Tong hop'!$B$10:$L$19999,11,0))</f>
        <v/>
      </c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ht="15.75" customHeight="1">
      <c r="A620" s="11"/>
      <c r="B620" s="11"/>
      <c r="C620" s="12"/>
      <c r="D620" s="11"/>
      <c r="E620" s="11"/>
      <c r="F620" s="11"/>
      <c r="G620" s="245" t="str">
        <f>IF($F620="","",VLOOKUP($F620,'Tong hop'!$B$10:$P$19999,2,0))</f>
        <v/>
      </c>
      <c r="H620" s="246" t="str">
        <f>IF($F620="","",VLOOKUP($F620,'Tong hop'!$B$10:$P$19999,3,0))</f>
        <v/>
      </c>
      <c r="I620" s="26"/>
      <c r="J620" s="248">
        <f>IF(F620="",0,VLOOKUP(F620,'Tong hop'!$O$10:$P$396,2,0))</f>
        <v>0</v>
      </c>
      <c r="K620" s="249">
        <f t="shared" si="1"/>
        <v>0</v>
      </c>
      <c r="L620" s="250" t="str">
        <f>IF($F620="","",VLOOKUP($F620,'Tong hop'!$B$10:$L$19999,10,0))</f>
        <v/>
      </c>
      <c r="M620" s="251" t="str">
        <f>IF($F620="","",VLOOKUP($F620,'Tong hop'!$B$10:$L$19999,11,0))</f>
        <v/>
      </c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ht="15.75" customHeight="1">
      <c r="A621" s="11"/>
      <c r="B621" s="11"/>
      <c r="C621" s="12"/>
      <c r="D621" s="11"/>
      <c r="E621" s="11"/>
      <c r="F621" s="11"/>
      <c r="G621" s="245" t="str">
        <f>IF($F621="","",VLOOKUP($F621,'Tong hop'!$B$10:$P$19999,2,0))</f>
        <v/>
      </c>
      <c r="H621" s="246" t="str">
        <f>IF($F621="","",VLOOKUP($F621,'Tong hop'!$B$10:$P$19999,3,0))</f>
        <v/>
      </c>
      <c r="I621" s="26"/>
      <c r="J621" s="248">
        <f>IF(F621="",0,VLOOKUP(F621,'Tong hop'!$O$10:$P$396,2,0))</f>
        <v>0</v>
      </c>
      <c r="K621" s="249">
        <f t="shared" si="1"/>
        <v>0</v>
      </c>
      <c r="L621" s="250" t="str">
        <f>IF($F621="","",VLOOKUP($F621,'Tong hop'!$B$10:$L$19999,10,0))</f>
        <v/>
      </c>
      <c r="M621" s="251" t="str">
        <f>IF($F621="","",VLOOKUP($F621,'Tong hop'!$B$10:$L$19999,11,0))</f>
        <v/>
      </c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ht="15.75" customHeight="1">
      <c r="A622" s="11"/>
      <c r="B622" s="11"/>
      <c r="C622" s="12"/>
      <c r="D622" s="11"/>
      <c r="E622" s="11"/>
      <c r="F622" s="11"/>
      <c r="G622" s="245" t="str">
        <f>IF($F622="","",VLOOKUP($F622,'Tong hop'!$B$10:$P$19999,2,0))</f>
        <v/>
      </c>
      <c r="H622" s="246" t="str">
        <f>IF($F622="","",VLOOKUP($F622,'Tong hop'!$B$10:$P$19999,3,0))</f>
        <v/>
      </c>
      <c r="I622" s="26"/>
      <c r="J622" s="248">
        <f>IF(F622="",0,VLOOKUP(F622,'Tong hop'!$O$10:$P$396,2,0))</f>
        <v>0</v>
      </c>
      <c r="K622" s="249">
        <f t="shared" si="1"/>
        <v>0</v>
      </c>
      <c r="L622" s="250" t="str">
        <f>IF($F622="","",VLOOKUP($F622,'Tong hop'!$B$10:$L$19999,10,0))</f>
        <v/>
      </c>
      <c r="M622" s="251" t="str">
        <f>IF($F622="","",VLOOKUP($F622,'Tong hop'!$B$10:$L$19999,11,0))</f>
        <v/>
      </c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ht="15.75" customHeight="1">
      <c r="A623" s="11"/>
      <c r="B623" s="11"/>
      <c r="C623" s="12"/>
      <c r="D623" s="11"/>
      <c r="E623" s="11"/>
      <c r="F623" s="11"/>
      <c r="G623" s="245" t="str">
        <f>IF($F623="","",VLOOKUP($F623,'Tong hop'!$B$10:$P$19999,2,0))</f>
        <v/>
      </c>
      <c r="H623" s="246" t="str">
        <f>IF($F623="","",VLOOKUP($F623,'Tong hop'!$B$10:$P$19999,3,0))</f>
        <v/>
      </c>
      <c r="I623" s="26"/>
      <c r="J623" s="248">
        <f>IF(F623="",0,VLOOKUP(F623,'Tong hop'!$O$10:$P$396,2,0))</f>
        <v>0</v>
      </c>
      <c r="K623" s="249">
        <f t="shared" si="1"/>
        <v>0</v>
      </c>
      <c r="L623" s="250" t="str">
        <f>IF($F623="","",VLOOKUP($F623,'Tong hop'!$B$10:$L$19999,10,0))</f>
        <v/>
      </c>
      <c r="M623" s="251" t="str">
        <f>IF($F623="","",VLOOKUP($F623,'Tong hop'!$B$10:$L$19999,11,0))</f>
        <v/>
      </c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ht="15.75" customHeight="1">
      <c r="A624" s="11"/>
      <c r="B624" s="11"/>
      <c r="C624" s="12"/>
      <c r="D624" s="11"/>
      <c r="E624" s="11"/>
      <c r="F624" s="11"/>
      <c r="G624" s="245" t="str">
        <f>IF($F624="","",VLOOKUP($F624,'Tong hop'!$B$10:$P$19999,2,0))</f>
        <v/>
      </c>
      <c r="H624" s="246" t="str">
        <f>IF($F624="","",VLOOKUP($F624,'Tong hop'!$B$10:$P$19999,3,0))</f>
        <v/>
      </c>
      <c r="I624" s="26"/>
      <c r="J624" s="248">
        <f>IF(F624="",0,VLOOKUP(F624,'Tong hop'!$O$10:$P$396,2,0))</f>
        <v>0</v>
      </c>
      <c r="K624" s="249">
        <f t="shared" si="1"/>
        <v>0</v>
      </c>
      <c r="L624" s="250" t="str">
        <f>IF($F624="","",VLOOKUP($F624,'Tong hop'!$B$10:$L$19999,10,0))</f>
        <v/>
      </c>
      <c r="M624" s="251" t="str">
        <f>IF($F624="","",VLOOKUP($F624,'Tong hop'!$B$10:$L$19999,11,0))</f>
        <v/>
      </c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ht="15.75" customHeight="1">
      <c r="A625" s="11"/>
      <c r="B625" s="11"/>
      <c r="C625" s="12"/>
      <c r="D625" s="11"/>
      <c r="E625" s="11"/>
      <c r="F625" s="11"/>
      <c r="G625" s="245" t="str">
        <f>IF($F625="","",VLOOKUP($F625,'Tong hop'!$B$10:$P$19999,2,0))</f>
        <v/>
      </c>
      <c r="H625" s="246" t="str">
        <f>IF($F625="","",VLOOKUP($F625,'Tong hop'!$B$10:$P$19999,3,0))</f>
        <v/>
      </c>
      <c r="I625" s="26"/>
      <c r="J625" s="248">
        <f>IF(F625="",0,VLOOKUP(F625,'Tong hop'!$O$10:$P$396,2,0))</f>
        <v>0</v>
      </c>
      <c r="K625" s="249">
        <f t="shared" si="1"/>
        <v>0</v>
      </c>
      <c r="L625" s="250" t="str">
        <f>IF($F625="","",VLOOKUP($F625,'Tong hop'!$B$10:$L$19999,10,0))</f>
        <v/>
      </c>
      <c r="M625" s="251" t="str">
        <f>IF($F625="","",VLOOKUP($F625,'Tong hop'!$B$10:$L$19999,11,0))</f>
        <v/>
      </c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ht="15.75" customHeight="1">
      <c r="A626" s="11"/>
      <c r="B626" s="11"/>
      <c r="C626" s="12"/>
      <c r="D626" s="11"/>
      <c r="E626" s="11"/>
      <c r="F626" s="11"/>
      <c r="G626" s="245" t="str">
        <f>IF($F626="","",VLOOKUP($F626,'Tong hop'!$B$10:$P$19999,2,0))</f>
        <v/>
      </c>
      <c r="H626" s="246" t="str">
        <f>IF($F626="","",VLOOKUP($F626,'Tong hop'!$B$10:$P$19999,3,0))</f>
        <v/>
      </c>
      <c r="I626" s="26"/>
      <c r="J626" s="248">
        <f>IF(F626="",0,VLOOKUP(F626,'Tong hop'!$O$10:$P$396,2,0))</f>
        <v>0</v>
      </c>
      <c r="K626" s="249">
        <f t="shared" si="1"/>
        <v>0</v>
      </c>
      <c r="L626" s="250" t="str">
        <f>IF($F626="","",VLOOKUP($F626,'Tong hop'!$B$10:$L$19999,10,0))</f>
        <v/>
      </c>
      <c r="M626" s="251" t="str">
        <f>IF($F626="","",VLOOKUP($F626,'Tong hop'!$B$10:$L$19999,11,0))</f>
        <v/>
      </c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ht="15.75" customHeight="1">
      <c r="A627" s="11"/>
      <c r="B627" s="11"/>
      <c r="C627" s="12"/>
      <c r="D627" s="11"/>
      <c r="E627" s="11"/>
      <c r="F627" s="11"/>
      <c r="G627" s="245" t="str">
        <f>IF($F627="","",VLOOKUP($F627,'Tong hop'!$B$10:$P$19999,2,0))</f>
        <v/>
      </c>
      <c r="H627" s="246" t="str">
        <f>IF($F627="","",VLOOKUP($F627,'Tong hop'!$B$10:$P$19999,3,0))</f>
        <v/>
      </c>
      <c r="I627" s="26"/>
      <c r="J627" s="248">
        <f>IF(F627="",0,VLOOKUP(F627,'Tong hop'!$O$10:$P$396,2,0))</f>
        <v>0</v>
      </c>
      <c r="K627" s="249">
        <f t="shared" si="1"/>
        <v>0</v>
      </c>
      <c r="L627" s="250" t="str">
        <f>IF($F627="","",VLOOKUP($F627,'Tong hop'!$B$10:$L$19999,10,0))</f>
        <v/>
      </c>
      <c r="M627" s="251" t="str">
        <f>IF($F627="","",VLOOKUP($F627,'Tong hop'!$B$10:$L$19999,11,0))</f>
        <v/>
      </c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ht="15.75" customHeight="1">
      <c r="A628" s="11"/>
      <c r="B628" s="11"/>
      <c r="C628" s="12"/>
      <c r="D628" s="11"/>
      <c r="E628" s="11"/>
      <c r="F628" s="11"/>
      <c r="G628" s="245" t="str">
        <f>IF($F628="","",VLOOKUP($F628,'Tong hop'!$B$10:$P$19999,2,0))</f>
        <v/>
      </c>
      <c r="H628" s="246" t="str">
        <f>IF($F628="","",VLOOKUP($F628,'Tong hop'!$B$10:$P$19999,3,0))</f>
        <v/>
      </c>
      <c r="I628" s="26"/>
      <c r="J628" s="248">
        <f>IF(F628="",0,VLOOKUP(F628,'Tong hop'!$O$10:$P$396,2,0))</f>
        <v>0</v>
      </c>
      <c r="K628" s="249">
        <f t="shared" si="1"/>
        <v>0</v>
      </c>
      <c r="L628" s="250" t="str">
        <f>IF($F628="","",VLOOKUP($F628,'Tong hop'!$B$10:$L$19999,10,0))</f>
        <v/>
      </c>
      <c r="M628" s="251" t="str">
        <f>IF($F628="","",VLOOKUP($F628,'Tong hop'!$B$10:$L$19999,11,0))</f>
        <v/>
      </c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ht="15.75" customHeight="1">
      <c r="A629" s="11"/>
      <c r="B629" s="11"/>
      <c r="C629" s="12"/>
      <c r="D629" s="11"/>
      <c r="E629" s="11"/>
      <c r="F629" s="11"/>
      <c r="G629" s="245" t="str">
        <f>IF($F629="","",VLOOKUP($F629,'Tong hop'!$B$10:$P$19999,2,0))</f>
        <v/>
      </c>
      <c r="H629" s="246" t="str">
        <f>IF($F629="","",VLOOKUP($F629,'Tong hop'!$B$10:$P$19999,3,0))</f>
        <v/>
      </c>
      <c r="I629" s="26"/>
      <c r="J629" s="248">
        <f>IF(F629="",0,VLOOKUP(F629,'Tong hop'!$O$10:$P$396,2,0))</f>
        <v>0</v>
      </c>
      <c r="K629" s="249">
        <f t="shared" si="1"/>
        <v>0</v>
      </c>
      <c r="L629" s="250" t="str">
        <f>IF($F629="","",VLOOKUP($F629,'Tong hop'!$B$10:$L$19999,10,0))</f>
        <v/>
      </c>
      <c r="M629" s="251" t="str">
        <f>IF($F629="","",VLOOKUP($F629,'Tong hop'!$B$10:$L$19999,11,0))</f>
        <v/>
      </c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ht="15.75" customHeight="1">
      <c r="A630" s="11"/>
      <c r="B630" s="11"/>
      <c r="C630" s="12"/>
      <c r="D630" s="11"/>
      <c r="E630" s="11"/>
      <c r="F630" s="11"/>
      <c r="G630" s="245" t="str">
        <f>IF($F630="","",VLOOKUP($F630,'Tong hop'!$B$10:$P$19999,2,0))</f>
        <v/>
      </c>
      <c r="H630" s="246" t="str">
        <f>IF($F630="","",VLOOKUP($F630,'Tong hop'!$B$10:$P$19999,3,0))</f>
        <v/>
      </c>
      <c r="I630" s="26"/>
      <c r="J630" s="248">
        <f>IF(F630="",0,VLOOKUP(F630,'Tong hop'!$O$10:$P$396,2,0))</f>
        <v>0</v>
      </c>
      <c r="K630" s="249">
        <f t="shared" si="1"/>
        <v>0</v>
      </c>
      <c r="L630" s="250" t="str">
        <f>IF($F630="","",VLOOKUP($F630,'Tong hop'!$B$10:$L$19999,10,0))</f>
        <v/>
      </c>
      <c r="M630" s="251" t="str">
        <f>IF($F630="","",VLOOKUP($F630,'Tong hop'!$B$10:$L$19999,11,0))</f>
        <v/>
      </c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ht="15.75" customHeight="1">
      <c r="A631" s="11"/>
      <c r="B631" s="11"/>
      <c r="C631" s="12"/>
      <c r="D631" s="11"/>
      <c r="E631" s="11"/>
      <c r="F631" s="11"/>
      <c r="G631" s="245" t="str">
        <f>IF($F631="","",VLOOKUP($F631,'Tong hop'!$B$10:$P$19999,2,0))</f>
        <v/>
      </c>
      <c r="H631" s="246" t="str">
        <f>IF($F631="","",VLOOKUP($F631,'Tong hop'!$B$10:$P$19999,3,0))</f>
        <v/>
      </c>
      <c r="I631" s="26"/>
      <c r="J631" s="248">
        <f>IF(F631="",0,VLOOKUP(F631,'Tong hop'!$O$10:$P$396,2,0))</f>
        <v>0</v>
      </c>
      <c r="K631" s="249">
        <f t="shared" si="1"/>
        <v>0</v>
      </c>
      <c r="L631" s="250" t="str">
        <f>IF($F631="","",VLOOKUP($F631,'Tong hop'!$B$10:$L$19999,10,0))</f>
        <v/>
      </c>
      <c r="M631" s="251" t="str">
        <f>IF($F631="","",VLOOKUP($F631,'Tong hop'!$B$10:$L$19999,11,0))</f>
        <v/>
      </c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ht="15.75" customHeight="1">
      <c r="A632" s="11"/>
      <c r="B632" s="11"/>
      <c r="C632" s="12"/>
      <c r="D632" s="11"/>
      <c r="E632" s="11"/>
      <c r="F632" s="11"/>
      <c r="G632" s="245" t="str">
        <f>IF($F632="","",VLOOKUP($F632,'Tong hop'!$B$10:$P$19999,2,0))</f>
        <v/>
      </c>
      <c r="H632" s="246" t="str">
        <f>IF($F632="","",VLOOKUP($F632,'Tong hop'!$B$10:$P$19999,3,0))</f>
        <v/>
      </c>
      <c r="I632" s="26"/>
      <c r="J632" s="248">
        <f>IF(F632="",0,VLOOKUP(F632,'Tong hop'!$O$10:$P$396,2,0))</f>
        <v>0</v>
      </c>
      <c r="K632" s="249">
        <f t="shared" si="1"/>
        <v>0</v>
      </c>
      <c r="L632" s="250" t="str">
        <f>IF($F632="","",VLOOKUP($F632,'Tong hop'!$B$10:$L$19999,10,0))</f>
        <v/>
      </c>
      <c r="M632" s="251" t="str">
        <f>IF($F632="","",VLOOKUP($F632,'Tong hop'!$B$10:$L$19999,11,0))</f>
        <v/>
      </c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ht="15.75" customHeight="1">
      <c r="A633" s="11"/>
      <c r="B633" s="11"/>
      <c r="C633" s="12"/>
      <c r="D633" s="11"/>
      <c r="E633" s="11"/>
      <c r="F633" s="11"/>
      <c r="G633" s="245" t="str">
        <f>IF($F633="","",VLOOKUP($F633,'Tong hop'!$B$10:$P$19999,2,0))</f>
        <v/>
      </c>
      <c r="H633" s="246" t="str">
        <f>IF($F633="","",VLOOKUP($F633,'Tong hop'!$B$10:$P$19999,3,0))</f>
        <v/>
      </c>
      <c r="I633" s="26"/>
      <c r="J633" s="248">
        <f>IF(F633="",0,VLOOKUP(F633,'Tong hop'!$O$10:$P$396,2,0))</f>
        <v>0</v>
      </c>
      <c r="K633" s="249">
        <f t="shared" si="1"/>
        <v>0</v>
      </c>
      <c r="L633" s="250" t="str">
        <f>IF($F633="","",VLOOKUP($F633,'Tong hop'!$B$10:$L$19999,10,0))</f>
        <v/>
      </c>
      <c r="M633" s="251" t="str">
        <f>IF($F633="","",VLOOKUP($F633,'Tong hop'!$B$10:$L$19999,11,0))</f>
        <v/>
      </c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ht="15.75" customHeight="1">
      <c r="A634" s="11"/>
      <c r="B634" s="11"/>
      <c r="C634" s="12"/>
      <c r="D634" s="11"/>
      <c r="E634" s="11"/>
      <c r="F634" s="11"/>
      <c r="G634" s="245" t="str">
        <f>IF($F634="","",VLOOKUP($F634,'Tong hop'!$B$10:$P$19999,2,0))</f>
        <v/>
      </c>
      <c r="H634" s="246" t="str">
        <f>IF($F634="","",VLOOKUP($F634,'Tong hop'!$B$10:$P$19999,3,0))</f>
        <v/>
      </c>
      <c r="I634" s="26"/>
      <c r="J634" s="248">
        <f>IF(F634="",0,VLOOKUP(F634,'Tong hop'!$O$10:$P$396,2,0))</f>
        <v>0</v>
      </c>
      <c r="K634" s="249">
        <f t="shared" si="1"/>
        <v>0</v>
      </c>
      <c r="L634" s="250" t="str">
        <f>IF($F634="","",VLOOKUP($F634,'Tong hop'!$B$10:$L$19999,10,0))</f>
        <v/>
      </c>
      <c r="M634" s="251" t="str">
        <f>IF($F634="","",VLOOKUP($F634,'Tong hop'!$B$10:$L$19999,11,0))</f>
        <v/>
      </c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ht="15.75" customHeight="1">
      <c r="A635" s="11"/>
      <c r="B635" s="11"/>
      <c r="C635" s="12"/>
      <c r="D635" s="11"/>
      <c r="E635" s="11"/>
      <c r="F635" s="11"/>
      <c r="G635" s="245" t="str">
        <f>IF($F635="","",VLOOKUP($F635,'Tong hop'!$B$10:$P$19999,2,0))</f>
        <v/>
      </c>
      <c r="H635" s="246" t="str">
        <f>IF($F635="","",VLOOKUP($F635,'Tong hop'!$B$10:$P$19999,3,0))</f>
        <v/>
      </c>
      <c r="I635" s="26"/>
      <c r="J635" s="248">
        <f>IF(F635="",0,VLOOKUP(F635,'Tong hop'!$O$10:$P$396,2,0))</f>
        <v>0</v>
      </c>
      <c r="K635" s="249">
        <f t="shared" si="1"/>
        <v>0</v>
      </c>
      <c r="L635" s="250" t="str">
        <f>IF($F635="","",VLOOKUP($F635,'Tong hop'!$B$10:$L$19999,10,0))</f>
        <v/>
      </c>
      <c r="M635" s="251" t="str">
        <f>IF($F635="","",VLOOKUP($F635,'Tong hop'!$B$10:$L$19999,11,0))</f>
        <v/>
      </c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ht="15.75" customHeight="1">
      <c r="A636" s="11"/>
      <c r="B636" s="11"/>
      <c r="C636" s="12"/>
      <c r="D636" s="11"/>
      <c r="E636" s="11"/>
      <c r="F636" s="11"/>
      <c r="G636" s="245" t="str">
        <f>IF($F636="","",VLOOKUP($F636,'Tong hop'!$B$10:$P$19999,2,0))</f>
        <v/>
      </c>
      <c r="H636" s="246" t="str">
        <f>IF($F636="","",VLOOKUP($F636,'Tong hop'!$B$10:$P$19999,3,0))</f>
        <v/>
      </c>
      <c r="I636" s="26"/>
      <c r="J636" s="248">
        <f>IF(F636="",0,VLOOKUP(F636,'Tong hop'!$O$10:$P$396,2,0))</f>
        <v>0</v>
      </c>
      <c r="K636" s="249">
        <f t="shared" si="1"/>
        <v>0</v>
      </c>
      <c r="L636" s="250" t="str">
        <f>IF($F636="","",VLOOKUP($F636,'Tong hop'!$B$10:$L$19999,10,0))</f>
        <v/>
      </c>
      <c r="M636" s="251" t="str">
        <f>IF($F636="","",VLOOKUP($F636,'Tong hop'!$B$10:$L$19999,11,0))</f>
        <v/>
      </c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ht="15.75" customHeight="1">
      <c r="A637" s="11"/>
      <c r="B637" s="11"/>
      <c r="C637" s="12"/>
      <c r="D637" s="11"/>
      <c r="E637" s="11"/>
      <c r="F637" s="11"/>
      <c r="G637" s="245" t="str">
        <f>IF($F637="","",VLOOKUP($F637,'Tong hop'!$B$10:$P$19999,2,0))</f>
        <v/>
      </c>
      <c r="H637" s="246" t="str">
        <f>IF($F637="","",VLOOKUP($F637,'Tong hop'!$B$10:$P$19999,3,0))</f>
        <v/>
      </c>
      <c r="I637" s="26"/>
      <c r="J637" s="248">
        <f>IF(F637="",0,VLOOKUP(F637,'Tong hop'!$O$10:$P$396,2,0))</f>
        <v>0</v>
      </c>
      <c r="K637" s="249">
        <f t="shared" si="1"/>
        <v>0</v>
      </c>
      <c r="L637" s="250" t="str">
        <f>IF($F637="","",VLOOKUP($F637,'Tong hop'!$B$10:$L$19999,10,0))</f>
        <v/>
      </c>
      <c r="M637" s="251" t="str">
        <f>IF($F637="","",VLOOKUP($F637,'Tong hop'!$B$10:$L$19999,11,0))</f>
        <v/>
      </c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ht="15.75" customHeight="1">
      <c r="A638" s="11"/>
      <c r="B638" s="11"/>
      <c r="C638" s="12"/>
      <c r="D638" s="11"/>
      <c r="E638" s="11"/>
      <c r="F638" s="11"/>
      <c r="G638" s="245" t="str">
        <f>IF($F638="","",VLOOKUP($F638,'Tong hop'!$B$10:$P$19999,2,0))</f>
        <v/>
      </c>
      <c r="H638" s="246" t="str">
        <f>IF($F638="","",VLOOKUP($F638,'Tong hop'!$B$10:$P$19999,3,0))</f>
        <v/>
      </c>
      <c r="I638" s="26"/>
      <c r="J638" s="248">
        <f>IF(F638="",0,VLOOKUP(F638,'Tong hop'!$O$10:$P$396,2,0))</f>
        <v>0</v>
      </c>
      <c r="K638" s="249">
        <f t="shared" si="1"/>
        <v>0</v>
      </c>
      <c r="L638" s="250" t="str">
        <f>IF($F638="","",VLOOKUP($F638,'Tong hop'!$B$10:$L$19999,10,0))</f>
        <v/>
      </c>
      <c r="M638" s="251" t="str">
        <f>IF($F638="","",VLOOKUP($F638,'Tong hop'!$B$10:$L$19999,11,0))</f>
        <v/>
      </c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ht="15.75" customHeight="1">
      <c r="A639" s="11"/>
      <c r="B639" s="11"/>
      <c r="C639" s="12"/>
      <c r="D639" s="11"/>
      <c r="E639" s="11"/>
      <c r="F639" s="11"/>
      <c r="G639" s="245" t="str">
        <f>IF($F639="","",VLOOKUP($F639,'Tong hop'!$B$10:$P$19999,2,0))</f>
        <v/>
      </c>
      <c r="H639" s="246" t="str">
        <f>IF($F639="","",VLOOKUP($F639,'Tong hop'!$B$10:$P$19999,3,0))</f>
        <v/>
      </c>
      <c r="I639" s="26"/>
      <c r="J639" s="248">
        <f>IF(F639="",0,VLOOKUP(F639,'Tong hop'!$O$10:$P$396,2,0))</f>
        <v>0</v>
      </c>
      <c r="K639" s="249">
        <f t="shared" si="1"/>
        <v>0</v>
      </c>
      <c r="L639" s="250" t="str">
        <f>IF($F639="","",VLOOKUP($F639,'Tong hop'!$B$10:$L$19999,10,0))</f>
        <v/>
      </c>
      <c r="M639" s="251" t="str">
        <f>IF($F639="","",VLOOKUP($F639,'Tong hop'!$B$10:$L$19999,11,0))</f>
        <v/>
      </c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ht="15.75" customHeight="1">
      <c r="A640" s="11"/>
      <c r="B640" s="11"/>
      <c r="C640" s="12"/>
      <c r="D640" s="11"/>
      <c r="E640" s="11"/>
      <c r="F640" s="11"/>
      <c r="G640" s="245" t="str">
        <f>IF($F640="","",VLOOKUP($F640,'Tong hop'!$B$10:$P$19999,2,0))</f>
        <v/>
      </c>
      <c r="H640" s="246" t="str">
        <f>IF($F640="","",VLOOKUP($F640,'Tong hop'!$B$10:$P$19999,3,0))</f>
        <v/>
      </c>
      <c r="I640" s="26"/>
      <c r="J640" s="248">
        <f>IF(F640="",0,VLOOKUP(F640,'Tong hop'!$O$10:$P$396,2,0))</f>
        <v>0</v>
      </c>
      <c r="K640" s="249">
        <f t="shared" si="1"/>
        <v>0</v>
      </c>
      <c r="L640" s="250" t="str">
        <f>IF($F640="","",VLOOKUP($F640,'Tong hop'!$B$10:$L$19999,10,0))</f>
        <v/>
      </c>
      <c r="M640" s="251" t="str">
        <f>IF($F640="","",VLOOKUP($F640,'Tong hop'!$B$10:$L$19999,11,0))</f>
        <v/>
      </c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ht="15.75" customHeight="1">
      <c r="A641" s="11"/>
      <c r="B641" s="11"/>
      <c r="C641" s="12"/>
      <c r="D641" s="11"/>
      <c r="E641" s="11"/>
      <c r="F641" s="11"/>
      <c r="G641" s="245" t="str">
        <f>IF($F641="","",VLOOKUP($F641,'Tong hop'!$B$10:$P$19999,2,0))</f>
        <v/>
      </c>
      <c r="H641" s="246" t="str">
        <f>IF($F641="","",VLOOKUP($F641,'Tong hop'!$B$10:$P$19999,3,0))</f>
        <v/>
      </c>
      <c r="I641" s="26"/>
      <c r="J641" s="248">
        <f>IF(F641="",0,VLOOKUP(F641,'Tong hop'!$O$10:$P$396,2,0))</f>
        <v>0</v>
      </c>
      <c r="K641" s="249">
        <f t="shared" si="1"/>
        <v>0</v>
      </c>
      <c r="L641" s="250" t="str">
        <f>IF($F641="","",VLOOKUP($F641,'Tong hop'!$B$10:$L$19999,10,0))</f>
        <v/>
      </c>
      <c r="M641" s="251" t="str">
        <f>IF($F641="","",VLOOKUP($F641,'Tong hop'!$B$10:$L$19999,11,0))</f>
        <v/>
      </c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ht="15.75" customHeight="1">
      <c r="A642" s="11"/>
      <c r="B642" s="11"/>
      <c r="C642" s="12"/>
      <c r="D642" s="11"/>
      <c r="E642" s="11"/>
      <c r="F642" s="11"/>
      <c r="G642" s="245" t="str">
        <f>IF($F642="","",VLOOKUP($F642,'Tong hop'!$B$10:$P$19999,2,0))</f>
        <v/>
      </c>
      <c r="H642" s="246" t="str">
        <f>IF($F642="","",VLOOKUP($F642,'Tong hop'!$B$10:$P$19999,3,0))</f>
        <v/>
      </c>
      <c r="I642" s="26"/>
      <c r="J642" s="248">
        <f>IF(F642="",0,VLOOKUP(F642,'Tong hop'!$O$10:$P$396,2,0))</f>
        <v>0</v>
      </c>
      <c r="K642" s="249">
        <f t="shared" si="1"/>
        <v>0</v>
      </c>
      <c r="L642" s="250" t="str">
        <f>IF($F642="","",VLOOKUP($F642,'Tong hop'!$B$10:$L$19999,10,0))</f>
        <v/>
      </c>
      <c r="M642" s="251" t="str">
        <f>IF($F642="","",VLOOKUP($F642,'Tong hop'!$B$10:$L$19999,11,0))</f>
        <v/>
      </c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ht="15.75" customHeight="1">
      <c r="A643" s="11"/>
      <c r="B643" s="11"/>
      <c r="C643" s="12"/>
      <c r="D643" s="11"/>
      <c r="E643" s="11"/>
      <c r="F643" s="11"/>
      <c r="G643" s="245" t="str">
        <f>IF($F643="","",VLOOKUP($F643,'Tong hop'!$B$10:$P$19999,2,0))</f>
        <v/>
      </c>
      <c r="H643" s="246" t="str">
        <f>IF($F643="","",VLOOKUP($F643,'Tong hop'!$B$10:$P$19999,3,0))</f>
        <v/>
      </c>
      <c r="I643" s="26"/>
      <c r="J643" s="248">
        <f>IF(F643="",0,VLOOKUP(F643,'Tong hop'!$O$10:$P$396,2,0))</f>
        <v>0</v>
      </c>
      <c r="K643" s="249">
        <f t="shared" si="1"/>
        <v>0</v>
      </c>
      <c r="L643" s="250" t="str">
        <f>IF($F643="","",VLOOKUP($F643,'Tong hop'!$B$10:$L$19999,10,0))</f>
        <v/>
      </c>
      <c r="M643" s="251" t="str">
        <f>IF($F643="","",VLOOKUP($F643,'Tong hop'!$B$10:$L$19999,11,0))</f>
        <v/>
      </c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ht="15.75" customHeight="1">
      <c r="A644" s="11"/>
      <c r="B644" s="11"/>
      <c r="C644" s="12"/>
      <c r="D644" s="11"/>
      <c r="E644" s="11"/>
      <c r="F644" s="11"/>
      <c r="G644" s="245" t="str">
        <f>IF($F644="","",VLOOKUP($F644,'Tong hop'!$B$10:$P$19999,2,0))</f>
        <v/>
      </c>
      <c r="H644" s="246" t="str">
        <f>IF($F644="","",VLOOKUP($F644,'Tong hop'!$B$10:$P$19999,3,0))</f>
        <v/>
      </c>
      <c r="I644" s="26"/>
      <c r="J644" s="248">
        <f>IF(F644="",0,VLOOKUP(F644,'Tong hop'!$O$10:$P$396,2,0))</f>
        <v>0</v>
      </c>
      <c r="K644" s="249">
        <f t="shared" si="1"/>
        <v>0</v>
      </c>
      <c r="L644" s="250" t="str">
        <f>IF($F644="","",VLOOKUP($F644,'Tong hop'!$B$10:$L$19999,10,0))</f>
        <v/>
      </c>
      <c r="M644" s="251" t="str">
        <f>IF($F644="","",VLOOKUP($F644,'Tong hop'!$B$10:$L$19999,11,0))</f>
        <v/>
      </c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ht="15.75" customHeight="1">
      <c r="A645" s="11"/>
      <c r="B645" s="11"/>
      <c r="C645" s="12"/>
      <c r="D645" s="11"/>
      <c r="E645" s="11"/>
      <c r="F645" s="11"/>
      <c r="G645" s="245" t="str">
        <f>IF($F645="","",VLOOKUP($F645,'Tong hop'!$B$10:$P$19999,2,0))</f>
        <v/>
      </c>
      <c r="H645" s="246" t="str">
        <f>IF($F645="","",VLOOKUP($F645,'Tong hop'!$B$10:$P$19999,3,0))</f>
        <v/>
      </c>
      <c r="I645" s="26"/>
      <c r="J645" s="248">
        <f>IF(F645="",0,VLOOKUP(F645,'Tong hop'!$O$10:$P$396,2,0))</f>
        <v>0</v>
      </c>
      <c r="K645" s="249">
        <f t="shared" si="1"/>
        <v>0</v>
      </c>
      <c r="L645" s="250" t="str">
        <f>IF($F645="","",VLOOKUP($F645,'Tong hop'!$B$10:$L$19999,10,0))</f>
        <v/>
      </c>
      <c r="M645" s="251" t="str">
        <f>IF($F645="","",VLOOKUP($F645,'Tong hop'!$B$10:$L$19999,11,0))</f>
        <v/>
      </c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ht="15.75" customHeight="1">
      <c r="A646" s="11"/>
      <c r="B646" s="11"/>
      <c r="C646" s="12"/>
      <c r="D646" s="11"/>
      <c r="E646" s="11"/>
      <c r="F646" s="11"/>
      <c r="G646" s="245" t="str">
        <f>IF($F646="","",VLOOKUP($F646,'Tong hop'!$B$10:$P$19999,2,0))</f>
        <v/>
      </c>
      <c r="H646" s="246" t="str">
        <f>IF($F646="","",VLOOKUP($F646,'Tong hop'!$B$10:$P$19999,3,0))</f>
        <v/>
      </c>
      <c r="I646" s="26"/>
      <c r="J646" s="248">
        <f>IF(F646="",0,VLOOKUP(F646,'Tong hop'!$O$10:$P$396,2,0))</f>
        <v>0</v>
      </c>
      <c r="K646" s="249">
        <f t="shared" si="1"/>
        <v>0</v>
      </c>
      <c r="L646" s="250" t="str">
        <f>IF($F646="","",VLOOKUP($F646,'Tong hop'!$B$10:$L$19999,10,0))</f>
        <v/>
      </c>
      <c r="M646" s="251" t="str">
        <f>IF($F646="","",VLOOKUP($F646,'Tong hop'!$B$10:$L$19999,11,0))</f>
        <v/>
      </c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ht="15.75" customHeight="1">
      <c r="A647" s="11"/>
      <c r="B647" s="11"/>
      <c r="C647" s="12"/>
      <c r="D647" s="11"/>
      <c r="E647" s="11"/>
      <c r="F647" s="11"/>
      <c r="G647" s="245" t="str">
        <f>IF($F647="","",VLOOKUP($F647,'Tong hop'!$B$10:$P$19999,2,0))</f>
        <v/>
      </c>
      <c r="H647" s="246" t="str">
        <f>IF($F647="","",VLOOKUP($F647,'Tong hop'!$B$10:$P$19999,3,0))</f>
        <v/>
      </c>
      <c r="I647" s="26"/>
      <c r="J647" s="248">
        <f>IF(F647="",0,VLOOKUP(F647,'Tong hop'!$O$10:$P$396,2,0))</f>
        <v>0</v>
      </c>
      <c r="K647" s="249">
        <f t="shared" si="1"/>
        <v>0</v>
      </c>
      <c r="L647" s="250" t="str">
        <f>IF($F647="","",VLOOKUP($F647,'Tong hop'!$B$10:$L$19999,10,0))</f>
        <v/>
      </c>
      <c r="M647" s="251" t="str">
        <f>IF($F647="","",VLOOKUP($F647,'Tong hop'!$B$10:$L$19999,11,0))</f>
        <v/>
      </c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ht="15.75" customHeight="1">
      <c r="A648" s="11"/>
      <c r="B648" s="11"/>
      <c r="C648" s="12"/>
      <c r="D648" s="11"/>
      <c r="E648" s="11"/>
      <c r="F648" s="11"/>
      <c r="G648" s="245" t="str">
        <f>IF($F648="","",VLOOKUP($F648,'Tong hop'!$B$10:$P$19999,2,0))</f>
        <v/>
      </c>
      <c r="H648" s="246" t="str">
        <f>IF($F648="","",VLOOKUP($F648,'Tong hop'!$B$10:$P$19999,3,0))</f>
        <v/>
      </c>
      <c r="I648" s="26"/>
      <c r="J648" s="248">
        <f>IF(F648="",0,VLOOKUP(F648,'Tong hop'!$O$10:$P$396,2,0))</f>
        <v>0</v>
      </c>
      <c r="K648" s="249">
        <f t="shared" si="1"/>
        <v>0</v>
      </c>
      <c r="L648" s="250" t="str">
        <f>IF($F648="","",VLOOKUP($F648,'Tong hop'!$B$10:$L$19999,10,0))</f>
        <v/>
      </c>
      <c r="M648" s="251" t="str">
        <f>IF($F648="","",VLOOKUP($F648,'Tong hop'!$B$10:$L$19999,11,0))</f>
        <v/>
      </c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ht="15.75" customHeight="1">
      <c r="A649" s="11"/>
      <c r="B649" s="11"/>
      <c r="C649" s="12"/>
      <c r="D649" s="11"/>
      <c r="E649" s="11"/>
      <c r="F649" s="11"/>
      <c r="G649" s="245" t="str">
        <f>IF($F649="","",VLOOKUP($F649,'Tong hop'!$B$10:$P$19999,2,0))</f>
        <v/>
      </c>
      <c r="H649" s="246" t="str">
        <f>IF($F649="","",VLOOKUP($F649,'Tong hop'!$B$10:$P$19999,3,0))</f>
        <v/>
      </c>
      <c r="I649" s="26"/>
      <c r="J649" s="248">
        <f>IF(F649="",0,VLOOKUP(F649,'Tong hop'!$O$10:$P$396,2,0))</f>
        <v>0</v>
      </c>
      <c r="K649" s="249">
        <f t="shared" si="1"/>
        <v>0</v>
      </c>
      <c r="L649" s="250" t="str">
        <f>IF($F649="","",VLOOKUP($F649,'Tong hop'!$B$10:$L$19999,10,0))</f>
        <v/>
      </c>
      <c r="M649" s="251" t="str">
        <f>IF($F649="","",VLOOKUP($F649,'Tong hop'!$B$10:$L$19999,11,0))</f>
        <v/>
      </c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ht="15.75" customHeight="1">
      <c r="A650" s="11"/>
      <c r="B650" s="11"/>
      <c r="C650" s="12"/>
      <c r="D650" s="11"/>
      <c r="E650" s="11"/>
      <c r="F650" s="11"/>
      <c r="G650" s="245" t="str">
        <f>IF($F650="","",VLOOKUP($F650,'Tong hop'!$B$10:$P$19999,2,0))</f>
        <v/>
      </c>
      <c r="H650" s="246" t="str">
        <f>IF($F650="","",VLOOKUP($F650,'Tong hop'!$B$10:$P$19999,3,0))</f>
        <v/>
      </c>
      <c r="I650" s="26"/>
      <c r="J650" s="248">
        <f>IF(F650="",0,VLOOKUP(F650,'Tong hop'!$O$10:$P$396,2,0))</f>
        <v>0</v>
      </c>
      <c r="K650" s="249">
        <f t="shared" si="1"/>
        <v>0</v>
      </c>
      <c r="L650" s="250" t="str">
        <f>IF($F650="","",VLOOKUP($F650,'Tong hop'!$B$10:$L$19999,10,0))</f>
        <v/>
      </c>
      <c r="M650" s="251" t="str">
        <f>IF($F650="","",VLOOKUP($F650,'Tong hop'!$B$10:$L$19999,11,0))</f>
        <v/>
      </c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ht="15.75" customHeight="1">
      <c r="A651" s="11"/>
      <c r="B651" s="11"/>
      <c r="C651" s="12"/>
      <c r="D651" s="11"/>
      <c r="E651" s="11"/>
      <c r="F651" s="11"/>
      <c r="G651" s="245" t="str">
        <f>IF($F651="","",VLOOKUP($F651,'Tong hop'!$B$10:$P$19999,2,0))</f>
        <v/>
      </c>
      <c r="H651" s="246" t="str">
        <f>IF($F651="","",VLOOKUP($F651,'Tong hop'!$B$10:$P$19999,3,0))</f>
        <v/>
      </c>
      <c r="I651" s="26"/>
      <c r="J651" s="248">
        <f>IF(F651="",0,VLOOKUP(F651,'Tong hop'!$O$10:$P$396,2,0))</f>
        <v>0</v>
      </c>
      <c r="K651" s="249">
        <f t="shared" si="1"/>
        <v>0</v>
      </c>
      <c r="L651" s="250" t="str">
        <f>IF($F651="","",VLOOKUP($F651,'Tong hop'!$B$10:$L$19999,10,0))</f>
        <v/>
      </c>
      <c r="M651" s="251" t="str">
        <f>IF($F651="","",VLOOKUP($F651,'Tong hop'!$B$10:$L$19999,11,0))</f>
        <v/>
      </c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ht="15.75" customHeight="1">
      <c r="A652" s="11"/>
      <c r="B652" s="11"/>
      <c r="C652" s="12"/>
      <c r="D652" s="11"/>
      <c r="E652" s="11"/>
      <c r="F652" s="11"/>
      <c r="G652" s="245" t="str">
        <f>IF($F652="","",VLOOKUP($F652,'Tong hop'!$B$10:$P$19999,2,0))</f>
        <v/>
      </c>
      <c r="H652" s="246" t="str">
        <f>IF($F652="","",VLOOKUP($F652,'Tong hop'!$B$10:$P$19999,3,0))</f>
        <v/>
      </c>
      <c r="I652" s="26"/>
      <c r="J652" s="248">
        <f>IF(F652="",0,VLOOKUP(F652,'Tong hop'!$O$10:$P$396,2,0))</f>
        <v>0</v>
      </c>
      <c r="K652" s="249">
        <f t="shared" si="1"/>
        <v>0</v>
      </c>
      <c r="L652" s="250" t="str">
        <f>IF($F652="","",VLOOKUP($F652,'Tong hop'!$B$10:$L$19999,10,0))</f>
        <v/>
      </c>
      <c r="M652" s="251" t="str">
        <f>IF($F652="","",VLOOKUP($F652,'Tong hop'!$B$10:$L$19999,11,0))</f>
        <v/>
      </c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ht="15.75" customHeight="1">
      <c r="A653" s="11"/>
      <c r="B653" s="11"/>
      <c r="C653" s="12"/>
      <c r="D653" s="11"/>
      <c r="E653" s="11"/>
      <c r="F653" s="11"/>
      <c r="G653" s="245" t="str">
        <f>IF($F653="","",VLOOKUP($F653,'Tong hop'!$B$10:$P$19999,2,0))</f>
        <v/>
      </c>
      <c r="H653" s="246" t="str">
        <f>IF($F653="","",VLOOKUP($F653,'Tong hop'!$B$10:$P$19999,3,0))</f>
        <v/>
      </c>
      <c r="I653" s="26"/>
      <c r="J653" s="248">
        <f>IF(F653="",0,VLOOKUP(F653,'Tong hop'!$O$10:$P$396,2,0))</f>
        <v>0</v>
      </c>
      <c r="K653" s="249">
        <f t="shared" si="1"/>
        <v>0</v>
      </c>
      <c r="L653" s="250" t="str">
        <f>IF($F653="","",VLOOKUP($F653,'Tong hop'!$B$10:$L$19999,10,0))</f>
        <v/>
      </c>
      <c r="M653" s="251" t="str">
        <f>IF($F653="","",VLOOKUP($F653,'Tong hop'!$B$10:$L$19999,11,0))</f>
        <v/>
      </c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ht="15.75" customHeight="1">
      <c r="A654" s="11"/>
      <c r="B654" s="11"/>
      <c r="C654" s="12"/>
      <c r="D654" s="11"/>
      <c r="E654" s="11"/>
      <c r="F654" s="11"/>
      <c r="G654" s="245" t="str">
        <f>IF($F654="","",VLOOKUP($F654,'Tong hop'!$B$10:$P$19999,2,0))</f>
        <v/>
      </c>
      <c r="H654" s="246" t="str">
        <f>IF($F654="","",VLOOKUP($F654,'Tong hop'!$B$10:$P$19999,3,0))</f>
        <v/>
      </c>
      <c r="I654" s="26"/>
      <c r="J654" s="248">
        <f>IF(F654="",0,VLOOKUP(F654,'Tong hop'!$O$10:$P$396,2,0))</f>
        <v>0</v>
      </c>
      <c r="K654" s="249">
        <f t="shared" si="1"/>
        <v>0</v>
      </c>
      <c r="L654" s="250" t="str">
        <f>IF($F654="","",VLOOKUP($F654,'Tong hop'!$B$10:$L$19999,10,0))</f>
        <v/>
      </c>
      <c r="M654" s="251" t="str">
        <f>IF($F654="","",VLOOKUP($F654,'Tong hop'!$B$10:$L$19999,11,0))</f>
        <v/>
      </c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ht="15.75" customHeight="1">
      <c r="A655" s="11"/>
      <c r="B655" s="11"/>
      <c r="C655" s="12"/>
      <c r="D655" s="11"/>
      <c r="E655" s="11"/>
      <c r="F655" s="11"/>
      <c r="G655" s="245" t="str">
        <f>IF($F655="","",VLOOKUP($F655,'Tong hop'!$B$10:$P$19999,2,0))</f>
        <v/>
      </c>
      <c r="H655" s="246" t="str">
        <f>IF($F655="","",VLOOKUP($F655,'Tong hop'!$B$10:$P$19999,3,0))</f>
        <v/>
      </c>
      <c r="I655" s="26"/>
      <c r="J655" s="248">
        <f>IF(F655="",0,VLOOKUP(F655,'Tong hop'!$O$10:$P$396,2,0))</f>
        <v>0</v>
      </c>
      <c r="K655" s="249">
        <f t="shared" si="1"/>
        <v>0</v>
      </c>
      <c r="L655" s="250" t="str">
        <f>IF($F655="","",VLOOKUP($F655,'Tong hop'!$B$10:$L$19999,10,0))</f>
        <v/>
      </c>
      <c r="M655" s="251" t="str">
        <f>IF($F655="","",VLOOKUP($F655,'Tong hop'!$B$10:$L$19999,11,0))</f>
        <v/>
      </c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ht="15.75" customHeight="1">
      <c r="A656" s="11"/>
      <c r="B656" s="11"/>
      <c r="C656" s="12"/>
      <c r="D656" s="11"/>
      <c r="E656" s="11"/>
      <c r="F656" s="11"/>
      <c r="G656" s="245" t="str">
        <f>IF($F656="","",VLOOKUP($F656,'Tong hop'!$B$10:$P$19999,2,0))</f>
        <v/>
      </c>
      <c r="H656" s="246" t="str">
        <f>IF($F656="","",VLOOKUP($F656,'Tong hop'!$B$10:$P$19999,3,0))</f>
        <v/>
      </c>
      <c r="I656" s="26"/>
      <c r="J656" s="248">
        <f>IF(F656="",0,VLOOKUP(F656,'Tong hop'!$O$10:$P$396,2,0))</f>
        <v>0</v>
      </c>
      <c r="K656" s="249">
        <f t="shared" si="1"/>
        <v>0</v>
      </c>
      <c r="L656" s="250" t="str">
        <f>IF($F656="","",VLOOKUP($F656,'Tong hop'!$B$10:$L$19999,10,0))</f>
        <v/>
      </c>
      <c r="M656" s="251" t="str">
        <f>IF($F656="","",VLOOKUP($F656,'Tong hop'!$B$10:$L$19999,11,0))</f>
        <v/>
      </c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ht="15.75" customHeight="1">
      <c r="A657" s="11"/>
      <c r="B657" s="11"/>
      <c r="C657" s="12"/>
      <c r="D657" s="11"/>
      <c r="E657" s="11"/>
      <c r="F657" s="11"/>
      <c r="G657" s="245" t="str">
        <f>IF($F657="","",VLOOKUP($F657,'Tong hop'!$B$10:$P$19999,2,0))</f>
        <v/>
      </c>
      <c r="H657" s="246" t="str">
        <f>IF($F657="","",VLOOKUP($F657,'Tong hop'!$B$10:$P$19999,3,0))</f>
        <v/>
      </c>
      <c r="I657" s="26"/>
      <c r="J657" s="248">
        <f>IF(F657="",0,VLOOKUP(F657,'Tong hop'!$O$10:$P$396,2,0))</f>
        <v>0</v>
      </c>
      <c r="K657" s="249">
        <f t="shared" si="1"/>
        <v>0</v>
      </c>
      <c r="L657" s="250" t="str">
        <f>IF($F657="","",VLOOKUP($F657,'Tong hop'!$B$10:$L$19999,10,0))</f>
        <v/>
      </c>
      <c r="M657" s="251" t="str">
        <f>IF($F657="","",VLOOKUP($F657,'Tong hop'!$B$10:$L$19999,11,0))</f>
        <v/>
      </c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ht="15.75" customHeight="1">
      <c r="A658" s="11"/>
      <c r="B658" s="11"/>
      <c r="C658" s="12"/>
      <c r="D658" s="11"/>
      <c r="E658" s="11"/>
      <c r="F658" s="11"/>
      <c r="G658" s="245" t="str">
        <f>IF($F658="","",VLOOKUP($F658,'Tong hop'!$B$10:$P$19999,2,0))</f>
        <v/>
      </c>
      <c r="H658" s="246" t="str">
        <f>IF($F658="","",VLOOKUP($F658,'Tong hop'!$B$10:$P$19999,3,0))</f>
        <v/>
      </c>
      <c r="I658" s="26"/>
      <c r="J658" s="248">
        <f>IF(F658="",0,VLOOKUP(F658,'Tong hop'!$O$10:$P$396,2,0))</f>
        <v>0</v>
      </c>
      <c r="K658" s="249">
        <f t="shared" si="1"/>
        <v>0</v>
      </c>
      <c r="L658" s="250" t="str">
        <f>IF($F658="","",VLOOKUP($F658,'Tong hop'!$B$10:$L$19999,10,0))</f>
        <v/>
      </c>
      <c r="M658" s="251" t="str">
        <f>IF($F658="","",VLOOKUP($F658,'Tong hop'!$B$10:$L$19999,11,0))</f>
        <v/>
      </c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ht="15.75" customHeight="1">
      <c r="A659" s="11"/>
      <c r="B659" s="11"/>
      <c r="C659" s="12"/>
      <c r="D659" s="11"/>
      <c r="E659" s="11"/>
      <c r="F659" s="11"/>
      <c r="G659" s="245" t="str">
        <f>IF($F659="","",VLOOKUP($F659,'Tong hop'!$B$10:$P$19999,2,0))</f>
        <v/>
      </c>
      <c r="H659" s="246" t="str">
        <f>IF($F659="","",VLOOKUP($F659,'Tong hop'!$B$10:$P$19999,3,0))</f>
        <v/>
      </c>
      <c r="I659" s="26"/>
      <c r="J659" s="248">
        <f>IF(F659="",0,VLOOKUP(F659,'Tong hop'!$O$10:$P$396,2,0))</f>
        <v>0</v>
      </c>
      <c r="K659" s="249">
        <f t="shared" si="1"/>
        <v>0</v>
      </c>
      <c r="L659" s="250" t="str">
        <f>IF($F659="","",VLOOKUP($F659,'Tong hop'!$B$10:$L$19999,10,0))</f>
        <v/>
      </c>
      <c r="M659" s="251" t="str">
        <f>IF($F659="","",VLOOKUP($F659,'Tong hop'!$B$10:$L$19999,11,0))</f>
        <v/>
      </c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ht="15.75" customHeight="1">
      <c r="A660" s="11"/>
      <c r="B660" s="11"/>
      <c r="C660" s="12"/>
      <c r="D660" s="11"/>
      <c r="E660" s="11"/>
      <c r="F660" s="11"/>
      <c r="G660" s="245" t="str">
        <f>IF($F660="","",VLOOKUP($F660,'Tong hop'!$B$10:$P$19999,2,0))</f>
        <v/>
      </c>
      <c r="H660" s="246" t="str">
        <f>IF($F660="","",VLOOKUP($F660,'Tong hop'!$B$10:$P$19999,3,0))</f>
        <v/>
      </c>
      <c r="I660" s="26"/>
      <c r="J660" s="248">
        <f>IF(F660="",0,VLOOKUP(F660,'Tong hop'!$O$10:$P$396,2,0))</f>
        <v>0</v>
      </c>
      <c r="K660" s="249">
        <f t="shared" si="1"/>
        <v>0</v>
      </c>
      <c r="L660" s="250" t="str">
        <f>IF($F660="","",VLOOKUP($F660,'Tong hop'!$B$10:$L$19999,10,0))</f>
        <v/>
      </c>
      <c r="M660" s="251" t="str">
        <f>IF($F660="","",VLOOKUP($F660,'Tong hop'!$B$10:$L$19999,11,0))</f>
        <v/>
      </c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ht="15.75" customHeight="1">
      <c r="A661" s="11"/>
      <c r="B661" s="11"/>
      <c r="C661" s="12"/>
      <c r="D661" s="11"/>
      <c r="E661" s="11"/>
      <c r="F661" s="11"/>
      <c r="G661" s="245" t="str">
        <f>IF($F661="","",VLOOKUP($F661,'Tong hop'!$B$10:$P$19999,2,0))</f>
        <v/>
      </c>
      <c r="H661" s="246" t="str">
        <f>IF($F661="","",VLOOKUP($F661,'Tong hop'!$B$10:$P$19999,3,0))</f>
        <v/>
      </c>
      <c r="I661" s="26"/>
      <c r="J661" s="248">
        <f>IF(F661="",0,VLOOKUP(F661,'Tong hop'!$O$10:$P$396,2,0))</f>
        <v>0</v>
      </c>
      <c r="K661" s="249">
        <f t="shared" si="1"/>
        <v>0</v>
      </c>
      <c r="L661" s="250" t="str">
        <f>IF($F661="","",VLOOKUP($F661,'Tong hop'!$B$10:$L$19999,10,0))</f>
        <v/>
      </c>
      <c r="M661" s="251" t="str">
        <f>IF($F661="","",VLOOKUP($F661,'Tong hop'!$B$10:$L$19999,11,0))</f>
        <v/>
      </c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ht="15.75" customHeight="1">
      <c r="A662" s="11"/>
      <c r="B662" s="11"/>
      <c r="C662" s="12"/>
      <c r="D662" s="11"/>
      <c r="E662" s="11"/>
      <c r="F662" s="11"/>
      <c r="G662" s="245" t="str">
        <f>IF($F662="","",VLOOKUP($F662,'Tong hop'!$B$10:$P$19999,2,0))</f>
        <v/>
      </c>
      <c r="H662" s="246" t="str">
        <f>IF($F662="","",VLOOKUP($F662,'Tong hop'!$B$10:$P$19999,3,0))</f>
        <v/>
      </c>
      <c r="I662" s="26"/>
      <c r="J662" s="248">
        <f>IF(F662="",0,VLOOKUP(F662,'Tong hop'!$O$10:$P$396,2,0))</f>
        <v>0</v>
      </c>
      <c r="K662" s="249">
        <f t="shared" si="1"/>
        <v>0</v>
      </c>
      <c r="L662" s="250" t="str">
        <f>IF($F662="","",VLOOKUP($F662,'Tong hop'!$B$10:$L$19999,10,0))</f>
        <v/>
      </c>
      <c r="M662" s="251" t="str">
        <f>IF($F662="","",VLOOKUP($F662,'Tong hop'!$B$10:$L$19999,11,0))</f>
        <v/>
      </c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ht="15.75" customHeight="1">
      <c r="A663" s="11"/>
      <c r="B663" s="11"/>
      <c r="C663" s="12"/>
      <c r="D663" s="11"/>
      <c r="E663" s="11"/>
      <c r="F663" s="11"/>
      <c r="G663" s="245" t="str">
        <f>IF($F663="","",VLOOKUP($F663,'Tong hop'!$B$10:$P$19999,2,0))</f>
        <v/>
      </c>
      <c r="H663" s="246" t="str">
        <f>IF($F663="","",VLOOKUP($F663,'Tong hop'!$B$10:$P$19999,3,0))</f>
        <v/>
      </c>
      <c r="I663" s="26"/>
      <c r="J663" s="248">
        <f>IF(F663="",0,VLOOKUP(F663,'Tong hop'!$O$10:$P$396,2,0))</f>
        <v>0</v>
      </c>
      <c r="K663" s="249">
        <f t="shared" si="1"/>
        <v>0</v>
      </c>
      <c r="L663" s="250" t="str">
        <f>IF($F663="","",VLOOKUP($F663,'Tong hop'!$B$10:$L$19999,10,0))</f>
        <v/>
      </c>
      <c r="M663" s="251" t="str">
        <f>IF($F663="","",VLOOKUP($F663,'Tong hop'!$B$10:$L$19999,11,0))</f>
        <v/>
      </c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ht="15.75" customHeight="1">
      <c r="A664" s="11"/>
      <c r="B664" s="11"/>
      <c r="C664" s="12"/>
      <c r="D664" s="11"/>
      <c r="E664" s="11"/>
      <c r="F664" s="11"/>
      <c r="G664" s="245" t="str">
        <f>IF($F664="","",VLOOKUP($F664,'Tong hop'!$B$10:$P$19999,2,0))</f>
        <v/>
      </c>
      <c r="H664" s="246" t="str">
        <f>IF($F664="","",VLOOKUP($F664,'Tong hop'!$B$10:$P$19999,3,0))</f>
        <v/>
      </c>
      <c r="I664" s="26"/>
      <c r="J664" s="248">
        <f>IF(F664="",0,VLOOKUP(F664,'Tong hop'!$O$10:$P$396,2,0))</f>
        <v>0</v>
      </c>
      <c r="K664" s="249">
        <f t="shared" si="1"/>
        <v>0</v>
      </c>
      <c r="L664" s="250" t="str">
        <f>IF($F664="","",VLOOKUP($F664,'Tong hop'!$B$10:$L$19999,10,0))</f>
        <v/>
      </c>
      <c r="M664" s="251" t="str">
        <f>IF($F664="","",VLOOKUP($F664,'Tong hop'!$B$10:$L$19999,11,0))</f>
        <v/>
      </c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ht="15.75" customHeight="1">
      <c r="A665" s="11"/>
      <c r="B665" s="11"/>
      <c r="C665" s="12"/>
      <c r="D665" s="11"/>
      <c r="E665" s="11"/>
      <c r="F665" s="11"/>
      <c r="G665" s="245" t="str">
        <f>IF($F665="","",VLOOKUP($F665,'Tong hop'!$B$10:$P$19999,2,0))</f>
        <v/>
      </c>
      <c r="H665" s="246" t="str">
        <f>IF($F665="","",VLOOKUP($F665,'Tong hop'!$B$10:$P$19999,3,0))</f>
        <v/>
      </c>
      <c r="I665" s="26"/>
      <c r="J665" s="248">
        <f>IF(F665="",0,VLOOKUP(F665,'Tong hop'!$O$10:$P$396,2,0))</f>
        <v>0</v>
      </c>
      <c r="K665" s="249">
        <f t="shared" si="1"/>
        <v>0</v>
      </c>
      <c r="L665" s="250" t="str">
        <f>IF($F665="","",VLOOKUP($F665,'Tong hop'!$B$10:$L$19999,10,0))</f>
        <v/>
      </c>
      <c r="M665" s="251" t="str">
        <f>IF($F665="","",VLOOKUP($F665,'Tong hop'!$B$10:$L$19999,11,0))</f>
        <v/>
      </c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ht="15.75" customHeight="1">
      <c r="A666" s="11"/>
      <c r="B666" s="11"/>
      <c r="C666" s="12"/>
      <c r="D666" s="11"/>
      <c r="E666" s="11"/>
      <c r="F666" s="11"/>
      <c r="G666" s="245" t="str">
        <f>IF($F666="","",VLOOKUP($F666,'Tong hop'!$B$10:$P$19999,2,0))</f>
        <v/>
      </c>
      <c r="H666" s="246" t="str">
        <f>IF($F666="","",VLOOKUP($F666,'Tong hop'!$B$10:$P$19999,3,0))</f>
        <v/>
      </c>
      <c r="I666" s="26"/>
      <c r="J666" s="248">
        <f>IF(F666="",0,VLOOKUP(F666,'Tong hop'!$O$10:$P$396,2,0))</f>
        <v>0</v>
      </c>
      <c r="K666" s="249">
        <f t="shared" si="1"/>
        <v>0</v>
      </c>
      <c r="L666" s="250" t="str">
        <f>IF($F666="","",VLOOKUP($F666,'Tong hop'!$B$10:$L$19999,10,0))</f>
        <v/>
      </c>
      <c r="M666" s="251" t="str">
        <f>IF($F666="","",VLOOKUP($F666,'Tong hop'!$B$10:$L$19999,11,0))</f>
        <v/>
      </c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ht="15.75" customHeight="1">
      <c r="A667" s="11"/>
      <c r="B667" s="11"/>
      <c r="C667" s="12"/>
      <c r="D667" s="11"/>
      <c r="E667" s="11"/>
      <c r="F667" s="11"/>
      <c r="G667" s="245" t="str">
        <f>IF($F667="","",VLOOKUP($F667,'Tong hop'!$B$10:$P$19999,2,0))</f>
        <v/>
      </c>
      <c r="H667" s="246" t="str">
        <f>IF($F667="","",VLOOKUP($F667,'Tong hop'!$B$10:$P$19999,3,0))</f>
        <v/>
      </c>
      <c r="I667" s="26"/>
      <c r="J667" s="248">
        <f>IF(F667="",0,VLOOKUP(F667,'Tong hop'!$O$10:$P$396,2,0))</f>
        <v>0</v>
      </c>
      <c r="K667" s="249">
        <f t="shared" si="1"/>
        <v>0</v>
      </c>
      <c r="L667" s="250" t="str">
        <f>IF($F667="","",VLOOKUP($F667,'Tong hop'!$B$10:$L$19999,10,0))</f>
        <v/>
      </c>
      <c r="M667" s="251" t="str">
        <f>IF($F667="","",VLOOKUP($F667,'Tong hop'!$B$10:$L$19999,11,0))</f>
        <v/>
      </c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ht="15.75" customHeight="1">
      <c r="A668" s="11"/>
      <c r="B668" s="11"/>
      <c r="C668" s="12"/>
      <c r="D668" s="11"/>
      <c r="E668" s="11"/>
      <c r="F668" s="11"/>
      <c r="G668" s="245" t="str">
        <f>IF($F668="","",VLOOKUP($F668,'Tong hop'!$B$10:$P$19999,2,0))</f>
        <v/>
      </c>
      <c r="H668" s="246" t="str">
        <f>IF($F668="","",VLOOKUP($F668,'Tong hop'!$B$10:$P$19999,3,0))</f>
        <v/>
      </c>
      <c r="I668" s="26"/>
      <c r="J668" s="248">
        <f>IF(F668="",0,VLOOKUP(F668,'Tong hop'!$O$10:$P$396,2,0))</f>
        <v>0</v>
      </c>
      <c r="K668" s="249">
        <f t="shared" si="1"/>
        <v>0</v>
      </c>
      <c r="L668" s="250" t="str">
        <f>IF($F668="","",VLOOKUP($F668,'Tong hop'!$B$10:$L$19999,10,0))</f>
        <v/>
      </c>
      <c r="M668" s="251" t="str">
        <f>IF($F668="","",VLOOKUP($F668,'Tong hop'!$B$10:$L$19999,11,0))</f>
        <v/>
      </c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ht="15.75" customHeight="1">
      <c r="A669" s="11"/>
      <c r="B669" s="11"/>
      <c r="C669" s="12"/>
      <c r="D669" s="11"/>
      <c r="E669" s="11"/>
      <c r="F669" s="11"/>
      <c r="G669" s="245" t="str">
        <f>IF($F669="","",VLOOKUP($F669,'Tong hop'!$B$10:$P$19999,2,0))</f>
        <v/>
      </c>
      <c r="H669" s="246" t="str">
        <f>IF($F669="","",VLOOKUP($F669,'Tong hop'!$B$10:$P$19999,3,0))</f>
        <v/>
      </c>
      <c r="I669" s="26"/>
      <c r="J669" s="248">
        <f>IF(F669="",0,VLOOKUP(F669,'Tong hop'!$O$10:$P$396,2,0))</f>
        <v>0</v>
      </c>
      <c r="K669" s="249">
        <f t="shared" si="1"/>
        <v>0</v>
      </c>
      <c r="L669" s="250" t="str">
        <f>IF($F669="","",VLOOKUP($F669,'Tong hop'!$B$10:$L$19999,10,0))</f>
        <v/>
      </c>
      <c r="M669" s="251" t="str">
        <f>IF($F669="","",VLOOKUP($F669,'Tong hop'!$B$10:$L$19999,11,0))</f>
        <v/>
      </c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ht="15.75" customHeight="1">
      <c r="A670" s="11"/>
      <c r="B670" s="11"/>
      <c r="C670" s="12"/>
      <c r="D670" s="11"/>
      <c r="E670" s="11"/>
      <c r="F670" s="11"/>
      <c r="G670" s="245" t="str">
        <f>IF($F670="","",VLOOKUP($F670,'Tong hop'!$B$10:$P$19999,2,0))</f>
        <v/>
      </c>
      <c r="H670" s="246" t="str">
        <f>IF($F670="","",VLOOKUP($F670,'Tong hop'!$B$10:$P$19999,3,0))</f>
        <v/>
      </c>
      <c r="I670" s="26"/>
      <c r="J670" s="248">
        <f>IF(F670="",0,VLOOKUP(F670,'Tong hop'!$O$10:$P$396,2,0))</f>
        <v>0</v>
      </c>
      <c r="K670" s="249">
        <f t="shared" si="1"/>
        <v>0</v>
      </c>
      <c r="L670" s="250" t="str">
        <f>IF($F670="","",VLOOKUP($F670,'Tong hop'!$B$10:$L$19999,10,0))</f>
        <v/>
      </c>
      <c r="M670" s="251" t="str">
        <f>IF($F670="","",VLOOKUP($F670,'Tong hop'!$B$10:$L$19999,11,0))</f>
        <v/>
      </c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ht="15.75" customHeight="1">
      <c r="A671" s="11"/>
      <c r="B671" s="11"/>
      <c r="C671" s="12"/>
      <c r="D671" s="11"/>
      <c r="E671" s="11"/>
      <c r="F671" s="11"/>
      <c r="G671" s="245" t="str">
        <f>IF($F671="","",VLOOKUP($F671,'Tong hop'!$B$10:$P$19999,2,0))</f>
        <v/>
      </c>
      <c r="H671" s="246" t="str">
        <f>IF($F671="","",VLOOKUP($F671,'Tong hop'!$B$10:$P$19999,3,0))</f>
        <v/>
      </c>
      <c r="I671" s="26"/>
      <c r="J671" s="248">
        <f>IF(F671="",0,VLOOKUP(F671,'Tong hop'!$O$10:$P$396,2,0))</f>
        <v>0</v>
      </c>
      <c r="K671" s="249">
        <f t="shared" si="1"/>
        <v>0</v>
      </c>
      <c r="L671" s="250" t="str">
        <f>IF($F671="","",VLOOKUP($F671,'Tong hop'!$B$10:$L$19999,10,0))</f>
        <v/>
      </c>
      <c r="M671" s="251" t="str">
        <f>IF($F671="","",VLOOKUP($F671,'Tong hop'!$B$10:$L$19999,11,0))</f>
        <v/>
      </c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ht="15.75" customHeight="1">
      <c r="A672" s="11"/>
      <c r="B672" s="11"/>
      <c r="C672" s="12"/>
      <c r="D672" s="11"/>
      <c r="E672" s="11"/>
      <c r="F672" s="11"/>
      <c r="G672" s="245" t="str">
        <f>IF($F672="","",VLOOKUP($F672,'Tong hop'!$B$10:$P$19999,2,0))</f>
        <v/>
      </c>
      <c r="H672" s="246" t="str">
        <f>IF($F672="","",VLOOKUP($F672,'Tong hop'!$B$10:$P$19999,3,0))</f>
        <v/>
      </c>
      <c r="I672" s="26"/>
      <c r="J672" s="248">
        <f>IF(F672="",0,VLOOKUP(F672,'Tong hop'!$O$10:$P$396,2,0))</f>
        <v>0</v>
      </c>
      <c r="K672" s="249">
        <f t="shared" si="1"/>
        <v>0</v>
      </c>
      <c r="L672" s="250" t="str">
        <f>IF($F672="","",VLOOKUP($F672,'Tong hop'!$B$10:$L$19999,10,0))</f>
        <v/>
      </c>
      <c r="M672" s="251" t="str">
        <f>IF($F672="","",VLOOKUP($F672,'Tong hop'!$B$10:$L$19999,11,0))</f>
        <v/>
      </c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ht="15.75" customHeight="1">
      <c r="A673" s="11"/>
      <c r="B673" s="11"/>
      <c r="C673" s="12"/>
      <c r="D673" s="11"/>
      <c r="E673" s="11"/>
      <c r="F673" s="11"/>
      <c r="G673" s="245" t="str">
        <f>IF($F673="","",VLOOKUP($F673,'Tong hop'!$B$10:$P$19999,2,0))</f>
        <v/>
      </c>
      <c r="H673" s="246" t="str">
        <f>IF($F673="","",VLOOKUP($F673,'Tong hop'!$B$10:$P$19999,3,0))</f>
        <v/>
      </c>
      <c r="I673" s="26"/>
      <c r="J673" s="248">
        <f>IF(F673="",0,VLOOKUP(F673,'Tong hop'!$O$10:$P$396,2,0))</f>
        <v>0</v>
      </c>
      <c r="K673" s="249">
        <f t="shared" si="1"/>
        <v>0</v>
      </c>
      <c r="L673" s="250" t="str">
        <f>IF($F673="","",VLOOKUP($F673,'Tong hop'!$B$10:$L$19999,10,0))</f>
        <v/>
      </c>
      <c r="M673" s="251" t="str">
        <f>IF($F673="","",VLOOKUP($F673,'Tong hop'!$B$10:$L$19999,11,0))</f>
        <v/>
      </c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ht="15.75" customHeight="1">
      <c r="A674" s="11"/>
      <c r="B674" s="11"/>
      <c r="C674" s="12"/>
      <c r="D674" s="11"/>
      <c r="E674" s="11"/>
      <c r="F674" s="11"/>
      <c r="G674" s="245" t="str">
        <f>IF($F674="","",VLOOKUP($F674,'Tong hop'!$B$10:$P$19999,2,0))</f>
        <v/>
      </c>
      <c r="H674" s="246" t="str">
        <f>IF($F674="","",VLOOKUP($F674,'Tong hop'!$B$10:$P$19999,3,0))</f>
        <v/>
      </c>
      <c r="I674" s="26"/>
      <c r="J674" s="248">
        <f>IF(F674="",0,VLOOKUP(F674,'Tong hop'!$O$10:$P$396,2,0))</f>
        <v>0</v>
      </c>
      <c r="K674" s="249">
        <f t="shared" si="1"/>
        <v>0</v>
      </c>
      <c r="L674" s="250" t="str">
        <f>IF($F674="","",VLOOKUP($F674,'Tong hop'!$B$10:$L$19999,10,0))</f>
        <v/>
      </c>
      <c r="M674" s="251" t="str">
        <f>IF($F674="","",VLOOKUP($F674,'Tong hop'!$B$10:$L$19999,11,0))</f>
        <v/>
      </c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ht="15.75" customHeight="1">
      <c r="A675" s="11"/>
      <c r="B675" s="11"/>
      <c r="C675" s="12"/>
      <c r="D675" s="11"/>
      <c r="E675" s="11"/>
      <c r="F675" s="11"/>
      <c r="G675" s="245" t="str">
        <f>IF($F675="","",VLOOKUP($F675,'Tong hop'!$B$10:$P$19999,2,0))</f>
        <v/>
      </c>
      <c r="H675" s="246" t="str">
        <f>IF($F675="","",VLOOKUP($F675,'Tong hop'!$B$10:$P$19999,3,0))</f>
        <v/>
      </c>
      <c r="I675" s="26"/>
      <c r="J675" s="248">
        <f>IF(F675="",0,VLOOKUP(F675,'Tong hop'!$O$10:$P$396,2,0))</f>
        <v>0</v>
      </c>
      <c r="K675" s="249">
        <f t="shared" si="1"/>
        <v>0</v>
      </c>
      <c r="L675" s="250" t="str">
        <f>IF($F675="","",VLOOKUP($F675,'Tong hop'!$B$10:$L$19999,10,0))</f>
        <v/>
      </c>
      <c r="M675" s="251" t="str">
        <f>IF($F675="","",VLOOKUP($F675,'Tong hop'!$B$10:$L$19999,11,0))</f>
        <v/>
      </c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ht="15.75" customHeight="1">
      <c r="A676" s="11"/>
      <c r="B676" s="11"/>
      <c r="C676" s="12"/>
      <c r="D676" s="11"/>
      <c r="E676" s="11"/>
      <c r="F676" s="11"/>
      <c r="G676" s="245" t="str">
        <f>IF($F676="","",VLOOKUP($F676,'Tong hop'!$B$10:$P$19999,2,0))</f>
        <v/>
      </c>
      <c r="H676" s="246" t="str">
        <f>IF($F676="","",VLOOKUP($F676,'Tong hop'!$B$10:$P$19999,3,0))</f>
        <v/>
      </c>
      <c r="I676" s="26"/>
      <c r="J676" s="248">
        <f>IF(F676="",0,VLOOKUP(F676,'Tong hop'!$O$10:$P$396,2,0))</f>
        <v>0</v>
      </c>
      <c r="K676" s="249">
        <f t="shared" si="1"/>
        <v>0</v>
      </c>
      <c r="L676" s="250" t="str">
        <f>IF($F676="","",VLOOKUP($F676,'Tong hop'!$B$10:$L$19999,10,0))</f>
        <v/>
      </c>
      <c r="M676" s="251" t="str">
        <f>IF($F676="","",VLOOKUP($F676,'Tong hop'!$B$10:$L$19999,11,0))</f>
        <v/>
      </c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ht="15.75" customHeight="1">
      <c r="A677" s="11"/>
      <c r="B677" s="11"/>
      <c r="C677" s="12"/>
      <c r="D677" s="11"/>
      <c r="E677" s="11"/>
      <c r="F677" s="11"/>
      <c r="G677" s="245" t="str">
        <f>IF($F677="","",VLOOKUP($F677,'Tong hop'!$B$10:$P$19999,2,0))</f>
        <v/>
      </c>
      <c r="H677" s="246" t="str">
        <f>IF($F677="","",VLOOKUP($F677,'Tong hop'!$B$10:$P$19999,3,0))</f>
        <v/>
      </c>
      <c r="I677" s="26"/>
      <c r="J677" s="248">
        <f>IF(F677="",0,VLOOKUP(F677,'Tong hop'!$O$10:$P$396,2,0))</f>
        <v>0</v>
      </c>
      <c r="K677" s="249">
        <f t="shared" si="1"/>
        <v>0</v>
      </c>
      <c r="L677" s="250" t="str">
        <f>IF($F677="","",VLOOKUP($F677,'Tong hop'!$B$10:$L$19999,10,0))</f>
        <v/>
      </c>
      <c r="M677" s="251" t="str">
        <f>IF($F677="","",VLOOKUP($F677,'Tong hop'!$B$10:$L$19999,11,0))</f>
        <v/>
      </c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ht="15.75" customHeight="1">
      <c r="A678" s="11"/>
      <c r="B678" s="11"/>
      <c r="C678" s="12"/>
      <c r="D678" s="11"/>
      <c r="E678" s="11"/>
      <c r="F678" s="11"/>
      <c r="G678" s="245" t="str">
        <f>IF($F678="","",VLOOKUP($F678,'Tong hop'!$B$10:$P$19999,2,0))</f>
        <v/>
      </c>
      <c r="H678" s="246" t="str">
        <f>IF($F678="","",VLOOKUP($F678,'Tong hop'!$B$10:$P$19999,3,0))</f>
        <v/>
      </c>
      <c r="I678" s="26"/>
      <c r="J678" s="248">
        <f>IF(F678="",0,VLOOKUP(F678,'Tong hop'!$O$10:$P$396,2,0))</f>
        <v>0</v>
      </c>
      <c r="K678" s="249">
        <f t="shared" si="1"/>
        <v>0</v>
      </c>
      <c r="L678" s="250" t="str">
        <f>IF($F678="","",VLOOKUP($F678,'Tong hop'!$B$10:$L$19999,10,0))</f>
        <v/>
      </c>
      <c r="M678" s="251" t="str">
        <f>IF($F678="","",VLOOKUP($F678,'Tong hop'!$B$10:$L$19999,11,0))</f>
        <v/>
      </c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ht="15.75" customHeight="1">
      <c r="A679" s="11"/>
      <c r="B679" s="11"/>
      <c r="C679" s="12"/>
      <c r="D679" s="11"/>
      <c r="E679" s="11"/>
      <c r="F679" s="11"/>
      <c r="G679" s="245" t="str">
        <f>IF($F679="","",VLOOKUP($F679,'Tong hop'!$B$10:$P$19999,2,0))</f>
        <v/>
      </c>
      <c r="H679" s="246" t="str">
        <f>IF($F679="","",VLOOKUP($F679,'Tong hop'!$B$10:$P$19999,3,0))</f>
        <v/>
      </c>
      <c r="I679" s="26"/>
      <c r="J679" s="248">
        <f>IF(F679="",0,VLOOKUP(F679,'Tong hop'!$O$10:$P$396,2,0))</f>
        <v>0</v>
      </c>
      <c r="K679" s="249">
        <f t="shared" si="1"/>
        <v>0</v>
      </c>
      <c r="L679" s="250" t="str">
        <f>IF($F679="","",VLOOKUP($F679,'Tong hop'!$B$10:$L$19999,10,0))</f>
        <v/>
      </c>
      <c r="M679" s="251" t="str">
        <f>IF($F679="","",VLOOKUP($F679,'Tong hop'!$B$10:$L$19999,11,0))</f>
        <v/>
      </c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ht="15.75" customHeight="1">
      <c r="A680" s="11"/>
      <c r="B680" s="11"/>
      <c r="C680" s="12"/>
      <c r="D680" s="11"/>
      <c r="E680" s="11"/>
      <c r="F680" s="11"/>
      <c r="G680" s="245" t="str">
        <f>IF($F680="","",VLOOKUP($F680,'Tong hop'!$B$10:$P$19999,2,0))</f>
        <v/>
      </c>
      <c r="H680" s="246" t="str">
        <f>IF($F680="","",VLOOKUP($F680,'Tong hop'!$B$10:$P$19999,3,0))</f>
        <v/>
      </c>
      <c r="I680" s="26"/>
      <c r="J680" s="248">
        <f>IF(F680="",0,VLOOKUP(F680,'Tong hop'!$O$10:$P$396,2,0))</f>
        <v>0</v>
      </c>
      <c r="K680" s="249">
        <f t="shared" si="1"/>
        <v>0</v>
      </c>
      <c r="L680" s="250" t="str">
        <f>IF($F680="","",VLOOKUP($F680,'Tong hop'!$B$10:$L$19999,10,0))</f>
        <v/>
      </c>
      <c r="M680" s="251" t="str">
        <f>IF($F680="","",VLOOKUP($F680,'Tong hop'!$B$10:$L$19999,11,0))</f>
        <v/>
      </c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ht="15.75" customHeight="1">
      <c r="A681" s="11"/>
      <c r="B681" s="11"/>
      <c r="C681" s="12"/>
      <c r="D681" s="11"/>
      <c r="E681" s="11"/>
      <c r="F681" s="11"/>
      <c r="G681" s="245" t="str">
        <f>IF($F681="","",VLOOKUP($F681,'Tong hop'!$B$10:$P$19999,2,0))</f>
        <v/>
      </c>
      <c r="H681" s="246" t="str">
        <f>IF($F681="","",VLOOKUP($F681,'Tong hop'!$B$10:$P$19999,3,0))</f>
        <v/>
      </c>
      <c r="I681" s="26"/>
      <c r="J681" s="248">
        <f>IF(F681="",0,VLOOKUP(F681,'Tong hop'!$O$10:$P$396,2,0))</f>
        <v>0</v>
      </c>
      <c r="K681" s="249">
        <f t="shared" si="1"/>
        <v>0</v>
      </c>
      <c r="L681" s="250" t="str">
        <f>IF($F681="","",VLOOKUP($F681,'Tong hop'!$B$10:$L$19999,10,0))</f>
        <v/>
      </c>
      <c r="M681" s="251" t="str">
        <f>IF($F681="","",VLOOKUP($F681,'Tong hop'!$B$10:$L$19999,11,0))</f>
        <v/>
      </c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ht="15.75" customHeight="1">
      <c r="A682" s="11"/>
      <c r="B682" s="11"/>
      <c r="C682" s="12"/>
      <c r="D682" s="11"/>
      <c r="E682" s="11"/>
      <c r="F682" s="11"/>
      <c r="G682" s="245" t="str">
        <f>IF($F682="","",VLOOKUP($F682,'Tong hop'!$B$10:$P$19999,2,0))</f>
        <v/>
      </c>
      <c r="H682" s="246" t="str">
        <f>IF($F682="","",VLOOKUP($F682,'Tong hop'!$B$10:$P$19999,3,0))</f>
        <v/>
      </c>
      <c r="I682" s="26"/>
      <c r="J682" s="248">
        <f>IF(F682="",0,VLOOKUP(F682,'Tong hop'!$O$10:$P$396,2,0))</f>
        <v>0</v>
      </c>
      <c r="K682" s="249">
        <f t="shared" si="1"/>
        <v>0</v>
      </c>
      <c r="L682" s="250" t="str">
        <f>IF($F682="","",VLOOKUP($F682,'Tong hop'!$B$10:$L$19999,10,0))</f>
        <v/>
      </c>
      <c r="M682" s="251" t="str">
        <f>IF($F682="","",VLOOKUP($F682,'Tong hop'!$B$10:$L$19999,11,0))</f>
        <v/>
      </c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ht="15.75" customHeight="1">
      <c r="A683" s="11"/>
      <c r="B683" s="11"/>
      <c r="C683" s="12"/>
      <c r="D683" s="11"/>
      <c r="E683" s="11"/>
      <c r="F683" s="11"/>
      <c r="G683" s="245" t="str">
        <f>IF($F683="","",VLOOKUP($F683,'Tong hop'!$B$10:$P$19999,2,0))</f>
        <v/>
      </c>
      <c r="H683" s="246" t="str">
        <f>IF($F683="","",VLOOKUP($F683,'Tong hop'!$B$10:$P$19999,3,0))</f>
        <v/>
      </c>
      <c r="I683" s="26"/>
      <c r="J683" s="248">
        <f>IF(F683="",0,VLOOKUP(F683,'Tong hop'!$O$10:$P$396,2,0))</f>
        <v>0</v>
      </c>
      <c r="K683" s="249">
        <f t="shared" si="1"/>
        <v>0</v>
      </c>
      <c r="L683" s="250" t="str">
        <f>IF($F683="","",VLOOKUP($F683,'Tong hop'!$B$10:$L$19999,10,0))</f>
        <v/>
      </c>
      <c r="M683" s="251" t="str">
        <f>IF($F683="","",VLOOKUP($F683,'Tong hop'!$B$10:$L$19999,11,0))</f>
        <v/>
      </c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ht="15.75" customHeight="1">
      <c r="A684" s="11"/>
      <c r="B684" s="11"/>
      <c r="C684" s="12"/>
      <c r="D684" s="11"/>
      <c r="E684" s="11"/>
      <c r="F684" s="11"/>
      <c r="G684" s="245" t="str">
        <f>IF($F684="","",VLOOKUP($F684,'Tong hop'!$B$10:$P$19999,2,0))</f>
        <v/>
      </c>
      <c r="H684" s="246" t="str">
        <f>IF($F684="","",VLOOKUP($F684,'Tong hop'!$B$10:$P$19999,3,0))</f>
        <v/>
      </c>
      <c r="I684" s="26"/>
      <c r="J684" s="248">
        <f>IF(F684="",0,VLOOKUP(F684,'Tong hop'!$O$10:$P$396,2,0))</f>
        <v>0</v>
      </c>
      <c r="K684" s="249">
        <f t="shared" si="1"/>
        <v>0</v>
      </c>
      <c r="L684" s="250" t="str">
        <f>IF($F684="","",VLOOKUP($F684,'Tong hop'!$B$10:$L$19999,10,0))</f>
        <v/>
      </c>
      <c r="M684" s="251" t="str">
        <f>IF($F684="","",VLOOKUP($F684,'Tong hop'!$B$10:$L$19999,11,0))</f>
        <v/>
      </c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ht="15.75" customHeight="1">
      <c r="A685" s="11"/>
      <c r="B685" s="11"/>
      <c r="C685" s="12"/>
      <c r="D685" s="11"/>
      <c r="E685" s="11"/>
      <c r="F685" s="11"/>
      <c r="G685" s="245" t="str">
        <f>IF($F685="","",VLOOKUP($F685,'Tong hop'!$B$10:$P$19999,2,0))</f>
        <v/>
      </c>
      <c r="H685" s="246" t="str">
        <f>IF($F685="","",VLOOKUP($F685,'Tong hop'!$B$10:$P$19999,3,0))</f>
        <v/>
      </c>
      <c r="I685" s="26"/>
      <c r="J685" s="248">
        <f>IF(F685="",0,VLOOKUP(F685,'Tong hop'!$O$10:$P$396,2,0))</f>
        <v>0</v>
      </c>
      <c r="K685" s="249">
        <f t="shared" si="1"/>
        <v>0</v>
      </c>
      <c r="L685" s="250" t="str">
        <f>IF($F685="","",VLOOKUP($F685,'Tong hop'!$B$10:$L$19999,10,0))</f>
        <v/>
      </c>
      <c r="M685" s="251" t="str">
        <f>IF($F685="","",VLOOKUP($F685,'Tong hop'!$B$10:$L$19999,11,0))</f>
        <v/>
      </c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ht="15.75" customHeight="1">
      <c r="A686" s="11"/>
      <c r="B686" s="11"/>
      <c r="C686" s="12"/>
      <c r="D686" s="11"/>
      <c r="E686" s="11"/>
      <c r="F686" s="11"/>
      <c r="G686" s="245" t="str">
        <f>IF($F686="","",VLOOKUP($F686,'Tong hop'!$B$10:$P$19999,2,0))</f>
        <v/>
      </c>
      <c r="H686" s="246" t="str">
        <f>IF($F686="","",VLOOKUP($F686,'Tong hop'!$B$10:$P$19999,3,0))</f>
        <v/>
      </c>
      <c r="I686" s="26"/>
      <c r="J686" s="248">
        <f>IF(F686="",0,VLOOKUP(F686,'Tong hop'!$O$10:$P$396,2,0))</f>
        <v>0</v>
      </c>
      <c r="K686" s="249">
        <f t="shared" si="1"/>
        <v>0</v>
      </c>
      <c r="L686" s="250" t="str">
        <f>IF($F686="","",VLOOKUP($F686,'Tong hop'!$B$10:$L$19999,10,0))</f>
        <v/>
      </c>
      <c r="M686" s="251" t="str">
        <f>IF($F686="","",VLOOKUP($F686,'Tong hop'!$B$10:$L$19999,11,0))</f>
        <v/>
      </c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ht="15.75" customHeight="1">
      <c r="A687" s="11"/>
      <c r="B687" s="11"/>
      <c r="C687" s="12"/>
      <c r="D687" s="11"/>
      <c r="E687" s="11"/>
      <c r="F687" s="11"/>
      <c r="G687" s="245" t="str">
        <f>IF($F687="","",VLOOKUP($F687,'Tong hop'!$B$10:$P$19999,2,0))</f>
        <v/>
      </c>
      <c r="H687" s="246" t="str">
        <f>IF($F687="","",VLOOKUP($F687,'Tong hop'!$B$10:$P$19999,3,0))</f>
        <v/>
      </c>
      <c r="I687" s="26"/>
      <c r="J687" s="248">
        <f>IF(F687="",0,VLOOKUP(F687,'Tong hop'!$O$10:$P$396,2,0))</f>
        <v>0</v>
      </c>
      <c r="K687" s="249">
        <f t="shared" si="1"/>
        <v>0</v>
      </c>
      <c r="L687" s="250" t="str">
        <f>IF($F687="","",VLOOKUP($F687,'Tong hop'!$B$10:$L$19999,10,0))</f>
        <v/>
      </c>
      <c r="M687" s="251" t="str">
        <f>IF($F687="","",VLOOKUP($F687,'Tong hop'!$B$10:$L$19999,11,0))</f>
        <v/>
      </c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ht="15.75" customHeight="1">
      <c r="A688" s="11"/>
      <c r="B688" s="11"/>
      <c r="C688" s="12"/>
      <c r="D688" s="11"/>
      <c r="E688" s="11"/>
      <c r="F688" s="11"/>
      <c r="G688" s="245" t="str">
        <f>IF($F688="","",VLOOKUP($F688,'Tong hop'!$B$10:$P$19999,2,0))</f>
        <v/>
      </c>
      <c r="H688" s="246" t="str">
        <f>IF($F688="","",VLOOKUP($F688,'Tong hop'!$B$10:$P$19999,3,0))</f>
        <v/>
      </c>
      <c r="I688" s="26"/>
      <c r="J688" s="248">
        <f>IF(F688="",0,VLOOKUP(F688,'Tong hop'!$O$10:$P$396,2,0))</f>
        <v>0</v>
      </c>
      <c r="K688" s="249">
        <f t="shared" si="1"/>
        <v>0</v>
      </c>
      <c r="L688" s="250" t="str">
        <f>IF($F688="","",VLOOKUP($F688,'Tong hop'!$B$10:$L$19999,10,0))</f>
        <v/>
      </c>
      <c r="M688" s="251" t="str">
        <f>IF($F688="","",VLOOKUP($F688,'Tong hop'!$B$10:$L$19999,11,0))</f>
        <v/>
      </c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ht="15.75" customHeight="1">
      <c r="A689" s="11"/>
      <c r="B689" s="11"/>
      <c r="C689" s="12"/>
      <c r="D689" s="11"/>
      <c r="E689" s="11"/>
      <c r="F689" s="11"/>
      <c r="G689" s="245" t="str">
        <f>IF($F689="","",VLOOKUP($F689,'Tong hop'!$B$10:$P$19999,2,0))</f>
        <v/>
      </c>
      <c r="H689" s="246" t="str">
        <f>IF($F689="","",VLOOKUP($F689,'Tong hop'!$B$10:$P$19999,3,0))</f>
        <v/>
      </c>
      <c r="I689" s="26"/>
      <c r="J689" s="248">
        <f>IF(F689="",0,VLOOKUP(F689,'Tong hop'!$O$10:$P$396,2,0))</f>
        <v>0</v>
      </c>
      <c r="K689" s="249">
        <f t="shared" si="1"/>
        <v>0</v>
      </c>
      <c r="L689" s="250" t="str">
        <f>IF($F689="","",VLOOKUP($F689,'Tong hop'!$B$10:$L$19999,10,0))</f>
        <v/>
      </c>
      <c r="M689" s="251" t="str">
        <f>IF($F689="","",VLOOKUP($F689,'Tong hop'!$B$10:$L$19999,11,0))</f>
        <v/>
      </c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ht="15.75" customHeight="1">
      <c r="A690" s="11"/>
      <c r="B690" s="11"/>
      <c r="C690" s="12"/>
      <c r="D690" s="11"/>
      <c r="E690" s="11"/>
      <c r="F690" s="11"/>
      <c r="G690" s="245" t="str">
        <f>IF($F690="","",VLOOKUP($F690,'Tong hop'!$B$10:$P$19999,2,0))</f>
        <v/>
      </c>
      <c r="H690" s="246" t="str">
        <f>IF($F690="","",VLOOKUP($F690,'Tong hop'!$B$10:$P$19999,3,0))</f>
        <v/>
      </c>
      <c r="I690" s="26"/>
      <c r="J690" s="248">
        <f>IF(F690="",0,VLOOKUP(F690,'Tong hop'!$O$10:$P$396,2,0))</f>
        <v>0</v>
      </c>
      <c r="K690" s="249">
        <f t="shared" si="1"/>
        <v>0</v>
      </c>
      <c r="L690" s="250" t="str">
        <f>IF($F690="","",VLOOKUP($F690,'Tong hop'!$B$10:$L$19999,10,0))</f>
        <v/>
      </c>
      <c r="M690" s="251" t="str">
        <f>IF($F690="","",VLOOKUP($F690,'Tong hop'!$B$10:$L$19999,11,0))</f>
        <v/>
      </c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ht="15.75" customHeight="1">
      <c r="A691" s="11"/>
      <c r="B691" s="11"/>
      <c r="C691" s="12"/>
      <c r="D691" s="11"/>
      <c r="E691" s="11"/>
      <c r="F691" s="11"/>
      <c r="G691" s="245" t="str">
        <f>IF($F691="","",VLOOKUP($F691,'Tong hop'!$B$10:$P$19999,2,0))</f>
        <v/>
      </c>
      <c r="H691" s="246" t="str">
        <f>IF($F691="","",VLOOKUP($F691,'Tong hop'!$B$10:$P$19999,3,0))</f>
        <v/>
      </c>
      <c r="I691" s="26"/>
      <c r="J691" s="248">
        <f>IF(F691="",0,VLOOKUP(F691,'Tong hop'!$O$10:$P$396,2,0))</f>
        <v>0</v>
      </c>
      <c r="K691" s="249">
        <f t="shared" si="1"/>
        <v>0</v>
      </c>
      <c r="L691" s="250" t="str">
        <f>IF($F691="","",VLOOKUP($F691,'Tong hop'!$B$10:$L$19999,10,0))</f>
        <v/>
      </c>
      <c r="M691" s="251" t="str">
        <f>IF($F691="","",VLOOKUP($F691,'Tong hop'!$B$10:$L$19999,11,0))</f>
        <v/>
      </c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ht="15.75" customHeight="1">
      <c r="A692" s="11"/>
      <c r="B692" s="11"/>
      <c r="C692" s="12"/>
      <c r="D692" s="11"/>
      <c r="E692" s="11"/>
      <c r="F692" s="11"/>
      <c r="G692" s="245" t="str">
        <f>IF($F692="","",VLOOKUP($F692,'Tong hop'!$B$10:$P$19999,2,0))</f>
        <v/>
      </c>
      <c r="H692" s="246" t="str">
        <f>IF($F692="","",VLOOKUP($F692,'Tong hop'!$B$10:$P$19999,3,0))</f>
        <v/>
      </c>
      <c r="I692" s="26"/>
      <c r="J692" s="248">
        <f>IF(F692="",0,VLOOKUP(F692,'Tong hop'!$O$10:$P$396,2,0))</f>
        <v>0</v>
      </c>
      <c r="K692" s="249">
        <f t="shared" si="1"/>
        <v>0</v>
      </c>
      <c r="L692" s="250" t="str">
        <f>IF($F692="","",VLOOKUP($F692,'Tong hop'!$B$10:$L$19999,10,0))</f>
        <v/>
      </c>
      <c r="M692" s="251" t="str">
        <f>IF($F692="","",VLOOKUP($F692,'Tong hop'!$B$10:$L$19999,11,0))</f>
        <v/>
      </c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ht="15.75" customHeight="1">
      <c r="A693" s="11"/>
      <c r="B693" s="11"/>
      <c r="C693" s="12"/>
      <c r="D693" s="11"/>
      <c r="E693" s="11"/>
      <c r="F693" s="11"/>
      <c r="G693" s="245" t="str">
        <f>IF($F693="","",VLOOKUP($F693,'Tong hop'!$B$10:$P$19999,2,0))</f>
        <v/>
      </c>
      <c r="H693" s="246" t="str">
        <f>IF($F693="","",VLOOKUP($F693,'Tong hop'!$B$10:$P$19999,3,0))</f>
        <v/>
      </c>
      <c r="I693" s="26"/>
      <c r="J693" s="248">
        <f>IF(F693="",0,VLOOKUP(F693,'Tong hop'!$O$10:$P$396,2,0))</f>
        <v>0</v>
      </c>
      <c r="K693" s="249">
        <f t="shared" si="1"/>
        <v>0</v>
      </c>
      <c r="L693" s="250" t="str">
        <f>IF($F693="","",VLOOKUP($F693,'Tong hop'!$B$10:$L$19999,10,0))</f>
        <v/>
      </c>
      <c r="M693" s="251" t="str">
        <f>IF($F693="","",VLOOKUP($F693,'Tong hop'!$B$10:$L$19999,11,0))</f>
        <v/>
      </c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ht="15.75" customHeight="1">
      <c r="A694" s="11"/>
      <c r="B694" s="11"/>
      <c r="C694" s="12"/>
      <c r="D694" s="11"/>
      <c r="E694" s="11"/>
      <c r="F694" s="11"/>
      <c r="G694" s="245" t="str">
        <f>IF($F694="","",VLOOKUP($F694,'Tong hop'!$B$10:$P$19999,2,0))</f>
        <v/>
      </c>
      <c r="H694" s="246" t="str">
        <f>IF($F694="","",VLOOKUP($F694,'Tong hop'!$B$10:$P$19999,3,0))</f>
        <v/>
      </c>
      <c r="I694" s="26"/>
      <c r="J694" s="248">
        <f>IF(F694="",0,VLOOKUP(F694,'Tong hop'!$O$10:$P$396,2,0))</f>
        <v>0</v>
      </c>
      <c r="K694" s="249">
        <f t="shared" si="1"/>
        <v>0</v>
      </c>
      <c r="L694" s="250" t="str">
        <f>IF($F694="","",VLOOKUP($F694,'Tong hop'!$B$10:$L$19999,10,0))</f>
        <v/>
      </c>
      <c r="M694" s="251" t="str">
        <f>IF($F694="","",VLOOKUP($F694,'Tong hop'!$B$10:$L$19999,11,0))</f>
        <v/>
      </c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ht="15.75" customHeight="1">
      <c r="A695" s="11"/>
      <c r="B695" s="11"/>
      <c r="C695" s="12"/>
      <c r="D695" s="11"/>
      <c r="E695" s="11"/>
      <c r="F695" s="11"/>
      <c r="G695" s="245" t="str">
        <f>IF($F695="","",VLOOKUP($F695,'Tong hop'!$B$10:$P$19999,2,0))</f>
        <v/>
      </c>
      <c r="H695" s="246" t="str">
        <f>IF($F695="","",VLOOKUP($F695,'Tong hop'!$B$10:$P$19999,3,0))</f>
        <v/>
      </c>
      <c r="I695" s="26"/>
      <c r="J695" s="248">
        <f>IF(F695="",0,VLOOKUP(F695,'Tong hop'!$O$10:$P$396,2,0))</f>
        <v>0</v>
      </c>
      <c r="K695" s="249">
        <f t="shared" si="1"/>
        <v>0</v>
      </c>
      <c r="L695" s="250" t="str">
        <f>IF($F695="","",VLOOKUP($F695,'Tong hop'!$B$10:$L$19999,10,0))</f>
        <v/>
      </c>
      <c r="M695" s="251" t="str">
        <f>IF($F695="","",VLOOKUP($F695,'Tong hop'!$B$10:$L$19999,11,0))</f>
        <v/>
      </c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ht="15.75" customHeight="1">
      <c r="A696" s="11"/>
      <c r="B696" s="11"/>
      <c r="C696" s="12"/>
      <c r="D696" s="11"/>
      <c r="E696" s="11"/>
      <c r="F696" s="11"/>
      <c r="G696" s="245" t="str">
        <f>IF($F696="","",VLOOKUP($F696,'Tong hop'!$B$10:$P$19999,2,0))</f>
        <v/>
      </c>
      <c r="H696" s="246" t="str">
        <f>IF($F696="","",VLOOKUP($F696,'Tong hop'!$B$10:$P$19999,3,0))</f>
        <v/>
      </c>
      <c r="I696" s="26"/>
      <c r="J696" s="248">
        <f>IF(F696="",0,VLOOKUP(F696,'Tong hop'!$O$10:$P$396,2,0))</f>
        <v>0</v>
      </c>
      <c r="K696" s="249">
        <f t="shared" si="1"/>
        <v>0</v>
      </c>
      <c r="L696" s="250" t="str">
        <f>IF($F696="","",VLOOKUP($F696,'Tong hop'!$B$10:$L$19999,10,0))</f>
        <v/>
      </c>
      <c r="M696" s="251" t="str">
        <f>IF($F696="","",VLOOKUP($F696,'Tong hop'!$B$10:$L$19999,11,0))</f>
        <v/>
      </c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ht="15.75" customHeight="1">
      <c r="A697" s="11"/>
      <c r="B697" s="11"/>
      <c r="C697" s="12"/>
      <c r="D697" s="11"/>
      <c r="E697" s="11"/>
      <c r="F697" s="11"/>
      <c r="G697" s="245" t="str">
        <f>IF($F697="","",VLOOKUP($F697,'Tong hop'!$B$10:$P$19999,2,0))</f>
        <v/>
      </c>
      <c r="H697" s="246" t="str">
        <f>IF($F697="","",VLOOKUP($F697,'Tong hop'!$B$10:$P$19999,3,0))</f>
        <v/>
      </c>
      <c r="I697" s="26"/>
      <c r="J697" s="248">
        <f>IF(F697="",0,VLOOKUP(F697,'Tong hop'!$O$10:$P$396,2,0))</f>
        <v>0</v>
      </c>
      <c r="K697" s="249">
        <f t="shared" si="1"/>
        <v>0</v>
      </c>
      <c r="L697" s="250" t="str">
        <f>IF($F697="","",VLOOKUP($F697,'Tong hop'!$B$10:$L$19999,10,0))</f>
        <v/>
      </c>
      <c r="M697" s="251" t="str">
        <f>IF($F697="","",VLOOKUP($F697,'Tong hop'!$B$10:$L$19999,11,0))</f>
        <v/>
      </c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ht="15.75" customHeight="1">
      <c r="A698" s="11"/>
      <c r="B698" s="11"/>
      <c r="C698" s="12"/>
      <c r="D698" s="11"/>
      <c r="E698" s="11"/>
      <c r="F698" s="11"/>
      <c r="G698" s="245" t="str">
        <f>IF($F698="","",VLOOKUP($F698,'Tong hop'!$B$10:$P$19999,2,0))</f>
        <v/>
      </c>
      <c r="H698" s="246" t="str">
        <f>IF($F698="","",VLOOKUP($F698,'Tong hop'!$B$10:$P$19999,3,0))</f>
        <v/>
      </c>
      <c r="I698" s="26"/>
      <c r="J698" s="248">
        <f>IF(F698="",0,VLOOKUP(F698,'Tong hop'!$O$10:$P$396,2,0))</f>
        <v>0</v>
      </c>
      <c r="K698" s="249">
        <f t="shared" si="1"/>
        <v>0</v>
      </c>
      <c r="L698" s="250" t="str">
        <f>IF($F698="","",VLOOKUP($F698,'Tong hop'!$B$10:$L$19999,10,0))</f>
        <v/>
      </c>
      <c r="M698" s="251" t="str">
        <f>IF($F698="","",VLOOKUP($F698,'Tong hop'!$B$10:$L$19999,11,0))</f>
        <v/>
      </c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ht="15.75" customHeight="1">
      <c r="A699" s="11"/>
      <c r="B699" s="11"/>
      <c r="C699" s="12"/>
      <c r="D699" s="11"/>
      <c r="E699" s="11"/>
      <c r="F699" s="11"/>
      <c r="G699" s="245" t="str">
        <f>IF($F699="","",VLOOKUP($F699,'Tong hop'!$B$10:$P$19999,2,0))</f>
        <v/>
      </c>
      <c r="H699" s="246" t="str">
        <f>IF($F699="","",VLOOKUP($F699,'Tong hop'!$B$10:$P$19999,3,0))</f>
        <v/>
      </c>
      <c r="I699" s="26"/>
      <c r="J699" s="248">
        <f>IF(F699="",0,VLOOKUP(F699,'Tong hop'!$O$10:$P$396,2,0))</f>
        <v>0</v>
      </c>
      <c r="K699" s="249">
        <f t="shared" si="1"/>
        <v>0</v>
      </c>
      <c r="L699" s="250" t="str">
        <f>IF($F699="","",VLOOKUP($F699,'Tong hop'!$B$10:$L$19999,10,0))</f>
        <v/>
      </c>
      <c r="M699" s="251" t="str">
        <f>IF($F699="","",VLOOKUP($F699,'Tong hop'!$B$10:$L$19999,11,0))</f>
        <v/>
      </c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ht="15.75" customHeight="1">
      <c r="A700" s="11"/>
      <c r="B700" s="11"/>
      <c r="C700" s="12"/>
      <c r="D700" s="11"/>
      <c r="E700" s="11"/>
      <c r="F700" s="11"/>
      <c r="G700" s="245" t="str">
        <f>IF($F700="","",VLOOKUP($F700,'Tong hop'!$B$10:$P$19999,2,0))</f>
        <v/>
      </c>
      <c r="H700" s="246" t="str">
        <f>IF($F700="","",VLOOKUP($F700,'Tong hop'!$B$10:$P$19999,3,0))</f>
        <v/>
      </c>
      <c r="I700" s="26"/>
      <c r="J700" s="248">
        <f>IF(F700="",0,VLOOKUP(F700,'Tong hop'!$O$10:$P$396,2,0))</f>
        <v>0</v>
      </c>
      <c r="K700" s="249">
        <f t="shared" si="1"/>
        <v>0</v>
      </c>
      <c r="L700" s="250" t="str">
        <f>IF($F700="","",VLOOKUP($F700,'Tong hop'!$B$10:$L$19999,10,0))</f>
        <v/>
      </c>
      <c r="M700" s="251" t="str">
        <f>IF($F700="","",VLOOKUP($F700,'Tong hop'!$B$10:$L$19999,11,0))</f>
        <v/>
      </c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ht="15.75" customHeight="1">
      <c r="A701" s="11"/>
      <c r="B701" s="11"/>
      <c r="C701" s="12"/>
      <c r="D701" s="11"/>
      <c r="E701" s="11"/>
      <c r="F701" s="11"/>
      <c r="G701" s="245" t="str">
        <f>IF($F701="","",VLOOKUP($F701,'Tong hop'!$B$10:$P$19999,2,0))</f>
        <v/>
      </c>
      <c r="H701" s="246" t="str">
        <f>IF($F701="","",VLOOKUP($F701,'Tong hop'!$B$10:$P$19999,3,0))</f>
        <v/>
      </c>
      <c r="I701" s="26"/>
      <c r="J701" s="248">
        <f>IF(F701="",0,VLOOKUP(F701,'Tong hop'!$O$10:$P$396,2,0))</f>
        <v>0</v>
      </c>
      <c r="K701" s="249">
        <f t="shared" si="1"/>
        <v>0</v>
      </c>
      <c r="L701" s="250" t="str">
        <f>IF($F701="","",VLOOKUP($F701,'Tong hop'!$B$10:$L$19999,10,0))</f>
        <v/>
      </c>
      <c r="M701" s="251" t="str">
        <f>IF($F701="","",VLOOKUP($F701,'Tong hop'!$B$10:$L$19999,11,0))</f>
        <v/>
      </c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ht="15.75" customHeight="1">
      <c r="A702" s="11"/>
      <c r="B702" s="11"/>
      <c r="C702" s="12"/>
      <c r="D702" s="11"/>
      <c r="E702" s="11"/>
      <c r="F702" s="11"/>
      <c r="G702" s="245" t="str">
        <f>IF($F702="","",VLOOKUP($F702,'Tong hop'!$B$10:$P$19999,2,0))</f>
        <v/>
      </c>
      <c r="H702" s="246" t="str">
        <f>IF($F702="","",VLOOKUP($F702,'Tong hop'!$B$10:$P$19999,3,0))</f>
        <v/>
      </c>
      <c r="I702" s="26"/>
      <c r="J702" s="248">
        <f>IF(F702="",0,VLOOKUP(F702,'Tong hop'!$O$10:$P$396,2,0))</f>
        <v>0</v>
      </c>
      <c r="K702" s="249">
        <f t="shared" si="1"/>
        <v>0</v>
      </c>
      <c r="L702" s="250" t="str">
        <f>IF($F702="","",VLOOKUP($F702,'Tong hop'!$B$10:$L$19999,10,0))</f>
        <v/>
      </c>
      <c r="M702" s="251" t="str">
        <f>IF($F702="","",VLOOKUP($F702,'Tong hop'!$B$10:$L$19999,11,0))</f>
        <v/>
      </c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ht="15.75" customHeight="1">
      <c r="A703" s="11"/>
      <c r="B703" s="11"/>
      <c r="C703" s="12"/>
      <c r="D703" s="11"/>
      <c r="E703" s="11"/>
      <c r="F703" s="11"/>
      <c r="G703" s="245" t="str">
        <f>IF($F703="","",VLOOKUP($F703,'Tong hop'!$B$10:$P$19999,2,0))</f>
        <v/>
      </c>
      <c r="H703" s="246" t="str">
        <f>IF($F703="","",VLOOKUP($F703,'Tong hop'!$B$10:$P$19999,3,0))</f>
        <v/>
      </c>
      <c r="I703" s="26"/>
      <c r="J703" s="248">
        <f>IF(F703="",0,VLOOKUP(F703,'Tong hop'!$O$10:$P$396,2,0))</f>
        <v>0</v>
      </c>
      <c r="K703" s="249">
        <f t="shared" si="1"/>
        <v>0</v>
      </c>
      <c r="L703" s="250" t="str">
        <f>IF($F703="","",VLOOKUP($F703,'Tong hop'!$B$10:$L$19999,10,0))</f>
        <v/>
      </c>
      <c r="M703" s="251" t="str">
        <f>IF($F703="","",VLOOKUP($F703,'Tong hop'!$B$10:$L$19999,11,0))</f>
        <v/>
      </c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ht="15.75" customHeight="1">
      <c r="A704" s="11"/>
      <c r="B704" s="11"/>
      <c r="C704" s="12"/>
      <c r="D704" s="11"/>
      <c r="E704" s="11"/>
      <c r="F704" s="11"/>
      <c r="G704" s="245" t="str">
        <f>IF($F704="","",VLOOKUP($F704,'Tong hop'!$B$10:$P$19999,2,0))</f>
        <v/>
      </c>
      <c r="H704" s="246" t="str">
        <f>IF($F704="","",VLOOKUP($F704,'Tong hop'!$B$10:$P$19999,3,0))</f>
        <v/>
      </c>
      <c r="I704" s="26"/>
      <c r="J704" s="248">
        <f>IF(F704="",0,VLOOKUP(F704,'Tong hop'!$O$10:$P$396,2,0))</f>
        <v>0</v>
      </c>
      <c r="K704" s="249">
        <f t="shared" si="1"/>
        <v>0</v>
      </c>
      <c r="L704" s="250" t="str">
        <f>IF($F704="","",VLOOKUP($F704,'Tong hop'!$B$10:$L$19999,10,0))</f>
        <v/>
      </c>
      <c r="M704" s="251" t="str">
        <f>IF($F704="","",VLOOKUP($F704,'Tong hop'!$B$10:$L$19999,11,0))</f>
        <v/>
      </c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ht="15.75" customHeight="1">
      <c r="A705" s="11"/>
      <c r="B705" s="11"/>
      <c r="C705" s="12"/>
      <c r="D705" s="11"/>
      <c r="E705" s="11"/>
      <c r="F705" s="11"/>
      <c r="G705" s="245" t="str">
        <f>IF($F705="","",VLOOKUP($F705,'Tong hop'!$B$10:$P$19999,2,0))</f>
        <v/>
      </c>
      <c r="H705" s="246" t="str">
        <f>IF($F705="","",VLOOKUP($F705,'Tong hop'!$B$10:$P$19999,3,0))</f>
        <v/>
      </c>
      <c r="I705" s="26"/>
      <c r="J705" s="248">
        <f>IF(F705="",0,VLOOKUP(F705,'Tong hop'!$O$10:$P$396,2,0))</f>
        <v>0</v>
      </c>
      <c r="K705" s="249">
        <f t="shared" si="1"/>
        <v>0</v>
      </c>
      <c r="L705" s="250" t="str">
        <f>IF($F705="","",VLOOKUP($F705,'Tong hop'!$B$10:$L$19999,10,0))</f>
        <v/>
      </c>
      <c r="M705" s="251" t="str">
        <f>IF($F705="","",VLOOKUP($F705,'Tong hop'!$B$10:$L$19999,11,0))</f>
        <v/>
      </c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ht="15.75" customHeight="1">
      <c r="A706" s="11"/>
      <c r="B706" s="11"/>
      <c r="C706" s="12"/>
      <c r="D706" s="11"/>
      <c r="E706" s="11"/>
      <c r="F706" s="11"/>
      <c r="G706" s="245" t="str">
        <f>IF($F706="","",VLOOKUP($F706,'Tong hop'!$B$10:$P$19999,2,0))</f>
        <v/>
      </c>
      <c r="H706" s="246" t="str">
        <f>IF($F706="","",VLOOKUP($F706,'Tong hop'!$B$10:$P$19999,3,0))</f>
        <v/>
      </c>
      <c r="I706" s="26"/>
      <c r="J706" s="248">
        <f>IF(F706="",0,VLOOKUP(F706,'Tong hop'!$O$10:$P$396,2,0))</f>
        <v>0</v>
      </c>
      <c r="K706" s="249">
        <f t="shared" si="1"/>
        <v>0</v>
      </c>
      <c r="L706" s="250" t="str">
        <f>IF($F706="","",VLOOKUP($F706,'Tong hop'!$B$10:$L$19999,10,0))</f>
        <v/>
      </c>
      <c r="M706" s="251" t="str">
        <f>IF($F706="","",VLOOKUP($F706,'Tong hop'!$B$10:$L$19999,11,0))</f>
        <v/>
      </c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ht="15.75" customHeight="1">
      <c r="A707" s="11"/>
      <c r="B707" s="11"/>
      <c r="C707" s="12"/>
      <c r="D707" s="11"/>
      <c r="E707" s="11"/>
      <c r="F707" s="11"/>
      <c r="G707" s="245" t="str">
        <f>IF($F707="","",VLOOKUP($F707,'Tong hop'!$B$10:$P$19999,2,0))</f>
        <v/>
      </c>
      <c r="H707" s="246" t="str">
        <f>IF($F707="","",VLOOKUP($F707,'Tong hop'!$B$10:$P$19999,3,0))</f>
        <v/>
      </c>
      <c r="I707" s="26"/>
      <c r="J707" s="248">
        <f>IF(F707="",0,VLOOKUP(F707,'Tong hop'!$O$10:$P$396,2,0))</f>
        <v>0</v>
      </c>
      <c r="K707" s="249">
        <f t="shared" si="1"/>
        <v>0</v>
      </c>
      <c r="L707" s="250" t="str">
        <f>IF($F707="","",VLOOKUP($F707,'Tong hop'!$B$10:$L$19999,10,0))</f>
        <v/>
      </c>
      <c r="M707" s="251" t="str">
        <f>IF($F707="","",VLOOKUP($F707,'Tong hop'!$B$10:$L$19999,11,0))</f>
        <v/>
      </c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ht="15.75" customHeight="1">
      <c r="A708" s="11"/>
      <c r="B708" s="11"/>
      <c r="C708" s="12"/>
      <c r="D708" s="11"/>
      <c r="E708" s="11"/>
      <c r="F708" s="11"/>
      <c r="G708" s="245" t="str">
        <f>IF($F708="","",VLOOKUP($F708,'Tong hop'!$B$10:$P$19999,2,0))</f>
        <v/>
      </c>
      <c r="H708" s="246" t="str">
        <f>IF($F708="","",VLOOKUP($F708,'Tong hop'!$B$10:$P$19999,3,0))</f>
        <v/>
      </c>
      <c r="I708" s="26"/>
      <c r="J708" s="248">
        <f>IF(F708="",0,VLOOKUP(F708,'Tong hop'!$O$10:$P$396,2,0))</f>
        <v>0</v>
      </c>
      <c r="K708" s="249">
        <f t="shared" si="1"/>
        <v>0</v>
      </c>
      <c r="L708" s="250" t="str">
        <f>IF($F708="","",VLOOKUP($F708,'Tong hop'!$B$10:$L$19999,10,0))</f>
        <v/>
      </c>
      <c r="M708" s="251" t="str">
        <f>IF($F708="","",VLOOKUP($F708,'Tong hop'!$B$10:$L$19999,11,0))</f>
        <v/>
      </c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ht="15.75" customHeight="1">
      <c r="A709" s="11"/>
      <c r="B709" s="11"/>
      <c r="C709" s="12"/>
      <c r="D709" s="11"/>
      <c r="E709" s="11"/>
      <c r="F709" s="11"/>
      <c r="G709" s="245" t="str">
        <f>IF($F709="","",VLOOKUP($F709,'Tong hop'!$B$10:$P$19999,2,0))</f>
        <v/>
      </c>
      <c r="H709" s="246" t="str">
        <f>IF($F709="","",VLOOKUP($F709,'Tong hop'!$B$10:$P$19999,3,0))</f>
        <v/>
      </c>
      <c r="I709" s="26"/>
      <c r="J709" s="248">
        <f>IF(F709="",0,VLOOKUP(F709,'Tong hop'!$O$10:$P$396,2,0))</f>
        <v>0</v>
      </c>
      <c r="K709" s="249">
        <f t="shared" si="1"/>
        <v>0</v>
      </c>
      <c r="L709" s="250" t="str">
        <f>IF($F709="","",VLOOKUP($F709,'Tong hop'!$B$10:$L$19999,10,0))</f>
        <v/>
      </c>
      <c r="M709" s="251" t="str">
        <f>IF($F709="","",VLOOKUP($F709,'Tong hop'!$B$10:$L$19999,11,0))</f>
        <v/>
      </c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ht="15.75" customHeight="1">
      <c r="A710" s="11"/>
      <c r="B710" s="11"/>
      <c r="C710" s="12"/>
      <c r="D710" s="11"/>
      <c r="E710" s="11"/>
      <c r="F710" s="11"/>
      <c r="G710" s="245" t="str">
        <f>IF($F710="","",VLOOKUP($F710,'Tong hop'!$B$10:$P$19999,2,0))</f>
        <v/>
      </c>
      <c r="H710" s="246" t="str">
        <f>IF($F710="","",VLOOKUP($F710,'Tong hop'!$B$10:$P$19999,3,0))</f>
        <v/>
      </c>
      <c r="I710" s="26"/>
      <c r="J710" s="248">
        <f>IF(F710="",0,VLOOKUP(F710,'Tong hop'!$O$10:$P$396,2,0))</f>
        <v>0</v>
      </c>
      <c r="K710" s="249">
        <f t="shared" si="1"/>
        <v>0</v>
      </c>
      <c r="L710" s="250" t="str">
        <f>IF($F710="","",VLOOKUP($F710,'Tong hop'!$B$10:$L$19999,10,0))</f>
        <v/>
      </c>
      <c r="M710" s="251" t="str">
        <f>IF($F710="","",VLOOKUP($F710,'Tong hop'!$B$10:$L$19999,11,0))</f>
        <v/>
      </c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ht="15.75" customHeight="1">
      <c r="A711" s="11"/>
      <c r="B711" s="11"/>
      <c r="C711" s="12"/>
      <c r="D711" s="11"/>
      <c r="E711" s="11"/>
      <c r="F711" s="11"/>
      <c r="G711" s="245" t="str">
        <f>IF($F711="","",VLOOKUP($F711,'Tong hop'!$B$10:$P$19999,2,0))</f>
        <v/>
      </c>
      <c r="H711" s="246" t="str">
        <f>IF($F711="","",VLOOKUP($F711,'Tong hop'!$B$10:$P$19999,3,0))</f>
        <v/>
      </c>
      <c r="I711" s="26"/>
      <c r="J711" s="248">
        <f>IF(F711="",0,VLOOKUP(F711,'Tong hop'!$O$10:$P$396,2,0))</f>
        <v>0</v>
      </c>
      <c r="K711" s="249">
        <f t="shared" si="1"/>
        <v>0</v>
      </c>
      <c r="L711" s="250" t="str">
        <f>IF($F711="","",VLOOKUP($F711,'Tong hop'!$B$10:$L$19999,10,0))</f>
        <v/>
      </c>
      <c r="M711" s="251" t="str">
        <f>IF($F711="","",VLOOKUP($F711,'Tong hop'!$B$10:$L$19999,11,0))</f>
        <v/>
      </c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ht="15.75" customHeight="1">
      <c r="A712" s="11"/>
      <c r="B712" s="11"/>
      <c r="C712" s="12"/>
      <c r="D712" s="11"/>
      <c r="E712" s="11"/>
      <c r="F712" s="11"/>
      <c r="G712" s="245" t="str">
        <f>IF($F712="","",VLOOKUP($F712,'Tong hop'!$B$10:$P$19999,2,0))</f>
        <v/>
      </c>
      <c r="H712" s="246" t="str">
        <f>IF($F712="","",VLOOKUP($F712,'Tong hop'!$B$10:$P$19999,3,0))</f>
        <v/>
      </c>
      <c r="I712" s="26"/>
      <c r="J712" s="248">
        <f>IF(F712="",0,VLOOKUP(F712,'Tong hop'!$O$10:$P$396,2,0))</f>
        <v>0</v>
      </c>
      <c r="K712" s="249">
        <f t="shared" si="1"/>
        <v>0</v>
      </c>
      <c r="L712" s="250" t="str">
        <f>IF($F712="","",VLOOKUP($F712,'Tong hop'!$B$10:$L$19999,10,0))</f>
        <v/>
      </c>
      <c r="M712" s="251" t="str">
        <f>IF($F712="","",VLOOKUP($F712,'Tong hop'!$B$10:$L$19999,11,0))</f>
        <v/>
      </c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ht="15.75" customHeight="1">
      <c r="A713" s="11"/>
      <c r="B713" s="11"/>
      <c r="C713" s="12"/>
      <c r="D713" s="11"/>
      <c r="E713" s="11"/>
      <c r="F713" s="11"/>
      <c r="G713" s="245" t="str">
        <f>IF($F713="","",VLOOKUP($F713,'Tong hop'!$B$10:$P$19999,2,0))</f>
        <v/>
      </c>
      <c r="H713" s="246" t="str">
        <f>IF($F713="","",VLOOKUP($F713,'Tong hop'!$B$10:$P$19999,3,0))</f>
        <v/>
      </c>
      <c r="I713" s="26"/>
      <c r="J713" s="248">
        <f>IF(F713="",0,VLOOKUP(F713,'Tong hop'!$O$10:$P$396,2,0))</f>
        <v>0</v>
      </c>
      <c r="K713" s="249">
        <f t="shared" si="1"/>
        <v>0</v>
      </c>
      <c r="L713" s="250" t="str">
        <f>IF($F713="","",VLOOKUP($F713,'Tong hop'!$B$10:$L$19999,10,0))</f>
        <v/>
      </c>
      <c r="M713" s="251" t="str">
        <f>IF($F713="","",VLOOKUP($F713,'Tong hop'!$B$10:$L$19999,11,0))</f>
        <v/>
      </c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ht="15.75" customHeight="1">
      <c r="A714" s="11"/>
      <c r="B714" s="11"/>
      <c r="C714" s="12"/>
      <c r="D714" s="11"/>
      <c r="E714" s="11"/>
      <c r="F714" s="11"/>
      <c r="G714" s="245" t="str">
        <f>IF($F714="","",VLOOKUP($F714,'Tong hop'!$B$10:$P$19999,2,0))</f>
        <v/>
      </c>
      <c r="H714" s="246" t="str">
        <f>IF($F714="","",VLOOKUP($F714,'Tong hop'!$B$10:$P$19999,3,0))</f>
        <v/>
      </c>
      <c r="I714" s="26"/>
      <c r="J714" s="248">
        <f>IF(F714="",0,VLOOKUP(F714,'Tong hop'!$O$10:$P$396,2,0))</f>
        <v>0</v>
      </c>
      <c r="K714" s="249">
        <f t="shared" si="1"/>
        <v>0</v>
      </c>
      <c r="L714" s="250" t="str">
        <f>IF($F714="","",VLOOKUP($F714,'Tong hop'!$B$10:$L$19999,10,0))</f>
        <v/>
      </c>
      <c r="M714" s="251" t="str">
        <f>IF($F714="","",VLOOKUP($F714,'Tong hop'!$B$10:$L$19999,11,0))</f>
        <v/>
      </c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ht="15.75" customHeight="1">
      <c r="A715" s="11"/>
      <c r="B715" s="11"/>
      <c r="C715" s="12"/>
      <c r="D715" s="11"/>
      <c r="E715" s="11"/>
      <c r="F715" s="11"/>
      <c r="G715" s="245" t="str">
        <f>IF($F715="","",VLOOKUP($F715,'Tong hop'!$B$10:$P$19999,2,0))</f>
        <v/>
      </c>
      <c r="H715" s="246" t="str">
        <f>IF($F715="","",VLOOKUP($F715,'Tong hop'!$B$10:$P$19999,3,0))</f>
        <v/>
      </c>
      <c r="I715" s="26"/>
      <c r="J715" s="248">
        <f>IF(F715="",0,VLOOKUP(F715,'Tong hop'!$O$10:$P$396,2,0))</f>
        <v>0</v>
      </c>
      <c r="K715" s="249">
        <f t="shared" si="1"/>
        <v>0</v>
      </c>
      <c r="L715" s="250" t="str">
        <f>IF($F715="","",VLOOKUP($F715,'Tong hop'!$B$10:$L$19999,10,0))</f>
        <v/>
      </c>
      <c r="M715" s="251" t="str">
        <f>IF($F715="","",VLOOKUP($F715,'Tong hop'!$B$10:$L$19999,11,0))</f>
        <v/>
      </c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ht="15.75" customHeight="1">
      <c r="A716" s="11"/>
      <c r="B716" s="11"/>
      <c r="C716" s="12"/>
      <c r="D716" s="11"/>
      <c r="E716" s="11"/>
      <c r="F716" s="11"/>
      <c r="G716" s="245" t="str">
        <f>IF($F716="","",VLOOKUP($F716,'Tong hop'!$B$10:$P$19999,2,0))</f>
        <v/>
      </c>
      <c r="H716" s="246" t="str">
        <f>IF($F716="","",VLOOKUP($F716,'Tong hop'!$B$10:$P$19999,3,0))</f>
        <v/>
      </c>
      <c r="I716" s="26"/>
      <c r="J716" s="248">
        <f>IF(F716="",0,VLOOKUP(F716,'Tong hop'!$O$10:$P$396,2,0))</f>
        <v>0</v>
      </c>
      <c r="K716" s="249">
        <f t="shared" si="1"/>
        <v>0</v>
      </c>
      <c r="L716" s="250" t="str">
        <f>IF($F716="","",VLOOKUP($F716,'Tong hop'!$B$10:$L$19999,10,0))</f>
        <v/>
      </c>
      <c r="M716" s="251" t="str">
        <f>IF($F716="","",VLOOKUP($F716,'Tong hop'!$B$10:$L$19999,11,0))</f>
        <v/>
      </c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ht="15.75" customHeight="1">
      <c r="A717" s="11"/>
      <c r="B717" s="11"/>
      <c r="C717" s="12"/>
      <c r="D717" s="11"/>
      <c r="E717" s="11"/>
      <c r="F717" s="11"/>
      <c r="G717" s="245" t="str">
        <f>IF($F717="","",VLOOKUP($F717,'Tong hop'!$B$10:$P$19999,2,0))</f>
        <v/>
      </c>
      <c r="H717" s="246" t="str">
        <f>IF($F717="","",VLOOKUP($F717,'Tong hop'!$B$10:$P$19999,3,0))</f>
        <v/>
      </c>
      <c r="I717" s="26"/>
      <c r="J717" s="248">
        <f>IF(F717="",0,VLOOKUP(F717,'Tong hop'!$O$10:$P$396,2,0))</f>
        <v>0</v>
      </c>
      <c r="K717" s="249">
        <f t="shared" si="1"/>
        <v>0</v>
      </c>
      <c r="L717" s="250" t="str">
        <f>IF($F717="","",VLOOKUP($F717,'Tong hop'!$B$10:$L$19999,10,0))</f>
        <v/>
      </c>
      <c r="M717" s="251" t="str">
        <f>IF($F717="","",VLOOKUP($F717,'Tong hop'!$B$10:$L$19999,11,0))</f>
        <v/>
      </c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ht="15.75" customHeight="1">
      <c r="A718" s="11"/>
      <c r="B718" s="11"/>
      <c r="C718" s="12"/>
      <c r="D718" s="11"/>
      <c r="E718" s="11"/>
      <c r="F718" s="11"/>
      <c r="G718" s="245" t="str">
        <f>IF($F718="","",VLOOKUP($F718,'Tong hop'!$B$10:$P$19999,2,0))</f>
        <v/>
      </c>
      <c r="H718" s="246" t="str">
        <f>IF($F718="","",VLOOKUP($F718,'Tong hop'!$B$10:$P$19999,3,0))</f>
        <v/>
      </c>
      <c r="I718" s="26"/>
      <c r="J718" s="248">
        <f>IF(F718="",0,VLOOKUP(F718,'Tong hop'!$O$10:$P$396,2,0))</f>
        <v>0</v>
      </c>
      <c r="K718" s="249">
        <f t="shared" si="1"/>
        <v>0</v>
      </c>
      <c r="L718" s="250" t="str">
        <f>IF($F718="","",VLOOKUP($F718,'Tong hop'!$B$10:$L$19999,10,0))</f>
        <v/>
      </c>
      <c r="M718" s="251" t="str">
        <f>IF($F718="","",VLOOKUP($F718,'Tong hop'!$B$10:$L$19999,11,0))</f>
        <v/>
      </c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ht="15.75" customHeight="1">
      <c r="A719" s="11"/>
      <c r="B719" s="11"/>
      <c r="C719" s="12"/>
      <c r="D719" s="11"/>
      <c r="E719" s="11"/>
      <c r="F719" s="11"/>
      <c r="G719" s="245" t="str">
        <f>IF($F719="","",VLOOKUP($F719,'Tong hop'!$B$10:$P$19999,2,0))</f>
        <v/>
      </c>
      <c r="H719" s="246" t="str">
        <f>IF($F719="","",VLOOKUP($F719,'Tong hop'!$B$10:$P$19999,3,0))</f>
        <v/>
      </c>
      <c r="I719" s="26"/>
      <c r="J719" s="248">
        <f>IF(F719="",0,VLOOKUP(F719,'Tong hop'!$O$10:$P$396,2,0))</f>
        <v>0</v>
      </c>
      <c r="K719" s="249">
        <f t="shared" si="1"/>
        <v>0</v>
      </c>
      <c r="L719" s="250" t="str">
        <f>IF($F719="","",VLOOKUP($F719,'Tong hop'!$B$10:$L$19999,10,0))</f>
        <v/>
      </c>
      <c r="M719" s="251" t="str">
        <f>IF($F719="","",VLOOKUP($F719,'Tong hop'!$B$10:$L$19999,11,0))</f>
        <v/>
      </c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ht="15.75" customHeight="1">
      <c r="A720" s="11"/>
      <c r="B720" s="11"/>
      <c r="C720" s="12"/>
      <c r="D720" s="11"/>
      <c r="E720" s="11"/>
      <c r="F720" s="11"/>
      <c r="G720" s="245" t="str">
        <f>IF($F720="","",VLOOKUP($F720,'Tong hop'!$B$10:$P$19999,2,0))</f>
        <v/>
      </c>
      <c r="H720" s="246" t="str">
        <f>IF($F720="","",VLOOKUP($F720,'Tong hop'!$B$10:$P$19999,3,0))</f>
        <v/>
      </c>
      <c r="I720" s="26"/>
      <c r="J720" s="248">
        <f>IF(F720="",0,VLOOKUP(F720,'Tong hop'!$O$10:$P$396,2,0))</f>
        <v>0</v>
      </c>
      <c r="K720" s="249">
        <f t="shared" si="1"/>
        <v>0</v>
      </c>
      <c r="L720" s="250" t="str">
        <f>IF($F720="","",VLOOKUP($F720,'Tong hop'!$B$10:$L$19999,10,0))</f>
        <v/>
      </c>
      <c r="M720" s="251" t="str">
        <f>IF($F720="","",VLOOKUP($F720,'Tong hop'!$B$10:$L$19999,11,0))</f>
        <v/>
      </c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ht="15.75" customHeight="1">
      <c r="A721" s="11"/>
      <c r="B721" s="11"/>
      <c r="C721" s="12"/>
      <c r="D721" s="11"/>
      <c r="E721" s="11"/>
      <c r="F721" s="11"/>
      <c r="G721" s="245" t="str">
        <f>IF($F721="","",VLOOKUP($F721,'Tong hop'!$B$10:$P$19999,2,0))</f>
        <v/>
      </c>
      <c r="H721" s="246" t="str">
        <f>IF($F721="","",VLOOKUP($F721,'Tong hop'!$B$10:$P$19999,3,0))</f>
        <v/>
      </c>
      <c r="I721" s="26"/>
      <c r="J721" s="248">
        <f>IF(F721="",0,VLOOKUP(F721,'Tong hop'!$O$10:$P$396,2,0))</f>
        <v>0</v>
      </c>
      <c r="K721" s="249">
        <f t="shared" si="1"/>
        <v>0</v>
      </c>
      <c r="L721" s="250" t="str">
        <f>IF($F721="","",VLOOKUP($F721,'Tong hop'!$B$10:$L$19999,10,0))</f>
        <v/>
      </c>
      <c r="M721" s="251" t="str">
        <f>IF($F721="","",VLOOKUP($F721,'Tong hop'!$B$10:$L$19999,11,0))</f>
        <v/>
      </c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ht="15.75" customHeight="1">
      <c r="A722" s="11"/>
      <c r="B722" s="11"/>
      <c r="C722" s="12"/>
      <c r="D722" s="11"/>
      <c r="E722" s="11"/>
      <c r="F722" s="11"/>
      <c r="G722" s="245" t="str">
        <f>IF($F722="","",VLOOKUP($F722,'Tong hop'!$B$10:$P$19999,2,0))</f>
        <v/>
      </c>
      <c r="H722" s="246" t="str">
        <f>IF($F722="","",VLOOKUP($F722,'Tong hop'!$B$10:$P$19999,3,0))</f>
        <v/>
      </c>
      <c r="I722" s="26"/>
      <c r="J722" s="248">
        <f>IF(F722="",0,VLOOKUP(F722,'Tong hop'!$O$10:$P$396,2,0))</f>
        <v>0</v>
      </c>
      <c r="K722" s="249">
        <f t="shared" si="1"/>
        <v>0</v>
      </c>
      <c r="L722" s="250" t="str">
        <f>IF($F722="","",VLOOKUP($F722,'Tong hop'!$B$10:$L$19999,10,0))</f>
        <v/>
      </c>
      <c r="M722" s="251" t="str">
        <f>IF($F722="","",VLOOKUP($F722,'Tong hop'!$B$10:$L$19999,11,0))</f>
        <v/>
      </c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ht="15.75" customHeight="1">
      <c r="A723" s="11"/>
      <c r="B723" s="11"/>
      <c r="C723" s="12"/>
      <c r="D723" s="11"/>
      <c r="E723" s="11"/>
      <c r="F723" s="11"/>
      <c r="G723" s="245" t="str">
        <f>IF($F723="","",VLOOKUP($F723,'Tong hop'!$B$10:$P$19999,2,0))</f>
        <v/>
      </c>
      <c r="H723" s="246" t="str">
        <f>IF($F723="","",VLOOKUP($F723,'Tong hop'!$B$10:$P$19999,3,0))</f>
        <v/>
      </c>
      <c r="I723" s="26"/>
      <c r="J723" s="248">
        <f>IF(F723="",0,VLOOKUP(F723,'Tong hop'!$O$10:$P$396,2,0))</f>
        <v>0</v>
      </c>
      <c r="K723" s="249">
        <f t="shared" si="1"/>
        <v>0</v>
      </c>
      <c r="L723" s="250" t="str">
        <f>IF($F723="","",VLOOKUP($F723,'Tong hop'!$B$10:$L$19999,10,0))</f>
        <v/>
      </c>
      <c r="M723" s="251" t="str">
        <f>IF($F723="","",VLOOKUP($F723,'Tong hop'!$B$10:$L$19999,11,0))</f>
        <v/>
      </c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ht="15.75" customHeight="1">
      <c r="A724" s="11"/>
      <c r="B724" s="11"/>
      <c r="C724" s="12"/>
      <c r="D724" s="11"/>
      <c r="E724" s="11"/>
      <c r="F724" s="11"/>
      <c r="G724" s="245" t="str">
        <f>IF($F724="","",VLOOKUP($F724,'Tong hop'!$B$10:$P$19999,2,0))</f>
        <v/>
      </c>
      <c r="H724" s="246" t="str">
        <f>IF($F724="","",VLOOKUP($F724,'Tong hop'!$B$10:$P$19999,3,0))</f>
        <v/>
      </c>
      <c r="I724" s="26"/>
      <c r="J724" s="248">
        <f>IF(F724="",0,VLOOKUP(F724,'Tong hop'!$O$10:$P$396,2,0))</f>
        <v>0</v>
      </c>
      <c r="K724" s="249">
        <f t="shared" si="1"/>
        <v>0</v>
      </c>
      <c r="L724" s="250" t="str">
        <f>IF($F724="","",VLOOKUP($F724,'Tong hop'!$B$10:$L$19999,10,0))</f>
        <v/>
      </c>
      <c r="M724" s="251" t="str">
        <f>IF($F724="","",VLOOKUP($F724,'Tong hop'!$B$10:$L$19999,11,0))</f>
        <v/>
      </c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ht="15.75" customHeight="1">
      <c r="A725" s="11"/>
      <c r="B725" s="11"/>
      <c r="C725" s="12"/>
      <c r="D725" s="11"/>
      <c r="E725" s="11"/>
      <c r="F725" s="11"/>
      <c r="G725" s="245" t="str">
        <f>IF($F725="","",VLOOKUP($F725,'Tong hop'!$B$10:$P$19999,2,0))</f>
        <v/>
      </c>
      <c r="H725" s="246" t="str">
        <f>IF($F725="","",VLOOKUP($F725,'Tong hop'!$B$10:$P$19999,3,0))</f>
        <v/>
      </c>
      <c r="I725" s="26"/>
      <c r="J725" s="248">
        <f>IF(F725="",0,VLOOKUP(F725,'Tong hop'!$O$10:$P$396,2,0))</f>
        <v>0</v>
      </c>
      <c r="K725" s="249">
        <f t="shared" si="1"/>
        <v>0</v>
      </c>
      <c r="L725" s="250" t="str">
        <f>IF($F725="","",VLOOKUP($F725,'Tong hop'!$B$10:$L$19999,10,0))</f>
        <v/>
      </c>
      <c r="M725" s="251" t="str">
        <f>IF($F725="","",VLOOKUP($F725,'Tong hop'!$B$10:$L$19999,11,0))</f>
        <v/>
      </c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ht="15.75" customHeight="1">
      <c r="A726" s="11"/>
      <c r="B726" s="11"/>
      <c r="C726" s="12"/>
      <c r="D726" s="11"/>
      <c r="E726" s="11"/>
      <c r="F726" s="11"/>
      <c r="G726" s="245" t="str">
        <f>IF($F726="","",VLOOKUP($F726,'Tong hop'!$B$10:$P$19999,2,0))</f>
        <v/>
      </c>
      <c r="H726" s="246" t="str">
        <f>IF($F726="","",VLOOKUP($F726,'Tong hop'!$B$10:$P$19999,3,0))</f>
        <v/>
      </c>
      <c r="I726" s="26"/>
      <c r="J726" s="248">
        <f>IF(F726="",0,VLOOKUP(F726,'Tong hop'!$O$10:$P$396,2,0))</f>
        <v>0</v>
      </c>
      <c r="K726" s="249">
        <f t="shared" si="1"/>
        <v>0</v>
      </c>
      <c r="L726" s="250" t="str">
        <f>IF($F726="","",VLOOKUP($F726,'Tong hop'!$B$10:$L$19999,10,0))</f>
        <v/>
      </c>
      <c r="M726" s="251" t="str">
        <f>IF($F726="","",VLOOKUP($F726,'Tong hop'!$B$10:$L$19999,11,0))</f>
        <v/>
      </c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ht="15.75" customHeight="1">
      <c r="A727" s="11"/>
      <c r="B727" s="11"/>
      <c r="C727" s="12"/>
      <c r="D727" s="11"/>
      <c r="E727" s="11"/>
      <c r="F727" s="11"/>
      <c r="G727" s="245" t="str">
        <f>IF($F727="","",VLOOKUP($F727,'Tong hop'!$B$10:$P$19999,2,0))</f>
        <v/>
      </c>
      <c r="H727" s="246" t="str">
        <f>IF($F727="","",VLOOKUP($F727,'Tong hop'!$B$10:$P$19999,3,0))</f>
        <v/>
      </c>
      <c r="I727" s="26"/>
      <c r="J727" s="248">
        <f>IF(F727="",0,VLOOKUP(F727,'Tong hop'!$O$10:$P$396,2,0))</f>
        <v>0</v>
      </c>
      <c r="K727" s="249">
        <f t="shared" si="1"/>
        <v>0</v>
      </c>
      <c r="L727" s="250" t="str">
        <f>IF($F727="","",VLOOKUP($F727,'Tong hop'!$B$10:$L$19999,10,0))</f>
        <v/>
      </c>
      <c r="M727" s="251" t="str">
        <f>IF($F727="","",VLOOKUP($F727,'Tong hop'!$B$10:$L$19999,11,0))</f>
        <v/>
      </c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ht="15.75" customHeight="1">
      <c r="A728" s="11"/>
      <c r="B728" s="11"/>
      <c r="C728" s="12"/>
      <c r="D728" s="11"/>
      <c r="E728" s="11"/>
      <c r="F728" s="11"/>
      <c r="G728" s="245" t="str">
        <f>IF($F728="","",VLOOKUP($F728,'Tong hop'!$B$10:$P$19999,2,0))</f>
        <v/>
      </c>
      <c r="H728" s="246" t="str">
        <f>IF($F728="","",VLOOKUP($F728,'Tong hop'!$B$10:$P$19999,3,0))</f>
        <v/>
      </c>
      <c r="I728" s="26"/>
      <c r="J728" s="248">
        <f>IF(F728="",0,VLOOKUP(F728,'Tong hop'!$O$10:$P$396,2,0))</f>
        <v>0</v>
      </c>
      <c r="K728" s="249">
        <f t="shared" si="1"/>
        <v>0</v>
      </c>
      <c r="L728" s="250" t="str">
        <f>IF($F728="","",VLOOKUP($F728,'Tong hop'!$B$10:$L$19999,10,0))</f>
        <v/>
      </c>
      <c r="M728" s="251" t="str">
        <f>IF($F728="","",VLOOKUP($F728,'Tong hop'!$B$10:$L$19999,11,0))</f>
        <v/>
      </c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ht="15.75" customHeight="1">
      <c r="A729" s="11"/>
      <c r="B729" s="11"/>
      <c r="C729" s="12"/>
      <c r="D729" s="11"/>
      <c r="E729" s="11"/>
      <c r="F729" s="11"/>
      <c r="G729" s="245" t="str">
        <f>IF($F729="","",VLOOKUP($F729,'Tong hop'!$B$10:$P$19999,2,0))</f>
        <v/>
      </c>
      <c r="H729" s="246" t="str">
        <f>IF($F729="","",VLOOKUP($F729,'Tong hop'!$B$10:$P$19999,3,0))</f>
        <v/>
      </c>
      <c r="I729" s="26"/>
      <c r="J729" s="248">
        <f>IF(F729="",0,VLOOKUP(F729,'Tong hop'!$O$10:$P$396,2,0))</f>
        <v>0</v>
      </c>
      <c r="K729" s="249">
        <f t="shared" si="1"/>
        <v>0</v>
      </c>
      <c r="L729" s="250" t="str">
        <f>IF($F729="","",VLOOKUP($F729,'Tong hop'!$B$10:$L$19999,10,0))</f>
        <v/>
      </c>
      <c r="M729" s="251" t="str">
        <f>IF($F729="","",VLOOKUP($F729,'Tong hop'!$B$10:$L$19999,11,0))</f>
        <v/>
      </c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ht="15.75" customHeight="1">
      <c r="A730" s="11"/>
      <c r="B730" s="11"/>
      <c r="C730" s="12"/>
      <c r="D730" s="11"/>
      <c r="E730" s="11"/>
      <c r="F730" s="11"/>
      <c r="G730" s="245" t="str">
        <f>IF($F730="","",VLOOKUP($F730,'Tong hop'!$B$10:$P$19999,2,0))</f>
        <v/>
      </c>
      <c r="H730" s="246" t="str">
        <f>IF($F730="","",VLOOKUP($F730,'Tong hop'!$B$10:$P$19999,3,0))</f>
        <v/>
      </c>
      <c r="I730" s="26"/>
      <c r="J730" s="248">
        <f>IF(F730="",0,VLOOKUP(F730,'Tong hop'!$O$10:$P$396,2,0))</f>
        <v>0</v>
      </c>
      <c r="K730" s="249">
        <f t="shared" si="1"/>
        <v>0</v>
      </c>
      <c r="L730" s="250" t="str">
        <f>IF($F730="","",VLOOKUP($F730,'Tong hop'!$B$10:$L$19999,10,0))</f>
        <v/>
      </c>
      <c r="M730" s="251" t="str">
        <f>IF($F730="","",VLOOKUP($F730,'Tong hop'!$B$10:$L$19999,11,0))</f>
        <v/>
      </c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ht="15.75" customHeight="1">
      <c r="A731" s="11"/>
      <c r="B731" s="11"/>
      <c r="C731" s="12"/>
      <c r="D731" s="11"/>
      <c r="E731" s="11"/>
      <c r="F731" s="11"/>
      <c r="G731" s="245" t="str">
        <f>IF($F731="","",VLOOKUP($F731,'Tong hop'!$B$10:$P$19999,2,0))</f>
        <v/>
      </c>
      <c r="H731" s="246" t="str">
        <f>IF($F731="","",VLOOKUP($F731,'Tong hop'!$B$10:$P$19999,3,0))</f>
        <v/>
      </c>
      <c r="I731" s="26"/>
      <c r="J731" s="248">
        <f>IF(F731="",0,VLOOKUP(F731,'Tong hop'!$O$10:$P$396,2,0))</f>
        <v>0</v>
      </c>
      <c r="K731" s="249">
        <f t="shared" si="1"/>
        <v>0</v>
      </c>
      <c r="L731" s="250" t="str">
        <f>IF($F731="","",VLOOKUP($F731,'Tong hop'!$B$10:$L$19999,10,0))</f>
        <v/>
      </c>
      <c r="M731" s="251" t="str">
        <f>IF($F731="","",VLOOKUP($F731,'Tong hop'!$B$10:$L$19999,11,0))</f>
        <v/>
      </c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ht="15.75" customHeight="1">
      <c r="A732" s="11"/>
      <c r="B732" s="11"/>
      <c r="C732" s="12"/>
      <c r="D732" s="11"/>
      <c r="E732" s="11"/>
      <c r="F732" s="11"/>
      <c r="G732" s="245" t="str">
        <f>IF($F732="","",VLOOKUP($F732,'Tong hop'!$B$10:$P$19999,2,0))</f>
        <v/>
      </c>
      <c r="H732" s="246" t="str">
        <f>IF($F732="","",VLOOKUP($F732,'Tong hop'!$B$10:$P$19999,3,0))</f>
        <v/>
      </c>
      <c r="I732" s="26"/>
      <c r="J732" s="248">
        <f>IF(F732="",0,VLOOKUP(F732,'Tong hop'!$O$10:$P$396,2,0))</f>
        <v>0</v>
      </c>
      <c r="K732" s="249">
        <f t="shared" si="1"/>
        <v>0</v>
      </c>
      <c r="L732" s="250" t="str">
        <f>IF($F732="","",VLOOKUP($F732,'Tong hop'!$B$10:$L$19999,10,0))</f>
        <v/>
      </c>
      <c r="M732" s="251" t="str">
        <f>IF($F732="","",VLOOKUP($F732,'Tong hop'!$B$10:$L$19999,11,0))</f>
        <v/>
      </c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ht="15.75" customHeight="1">
      <c r="A733" s="11"/>
      <c r="B733" s="11"/>
      <c r="C733" s="12"/>
      <c r="D733" s="11"/>
      <c r="E733" s="11"/>
      <c r="F733" s="11"/>
      <c r="G733" s="245" t="str">
        <f>IF($F733="","",VLOOKUP($F733,'Tong hop'!$B$10:$P$19999,2,0))</f>
        <v/>
      </c>
      <c r="H733" s="246" t="str">
        <f>IF($F733="","",VLOOKUP($F733,'Tong hop'!$B$10:$P$19999,3,0))</f>
        <v/>
      </c>
      <c r="I733" s="26"/>
      <c r="J733" s="248">
        <f>IF(F733="",0,VLOOKUP(F733,'Tong hop'!$O$10:$P$396,2,0))</f>
        <v>0</v>
      </c>
      <c r="K733" s="249">
        <f t="shared" si="1"/>
        <v>0</v>
      </c>
      <c r="L733" s="250" t="str">
        <f>IF($F733="","",VLOOKUP($F733,'Tong hop'!$B$10:$L$19999,10,0))</f>
        <v/>
      </c>
      <c r="M733" s="251" t="str">
        <f>IF($F733="","",VLOOKUP($F733,'Tong hop'!$B$10:$L$19999,11,0))</f>
        <v/>
      </c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ht="15.75" customHeight="1">
      <c r="A734" s="11"/>
      <c r="B734" s="11"/>
      <c r="C734" s="12"/>
      <c r="D734" s="11"/>
      <c r="E734" s="11"/>
      <c r="F734" s="11"/>
      <c r="G734" s="245" t="str">
        <f>IF($F734="","",VLOOKUP($F734,'Tong hop'!$B$10:$P$19999,2,0))</f>
        <v/>
      </c>
      <c r="H734" s="246" t="str">
        <f>IF($F734="","",VLOOKUP($F734,'Tong hop'!$B$10:$P$19999,3,0))</f>
        <v/>
      </c>
      <c r="I734" s="26"/>
      <c r="J734" s="248">
        <f>IF(F734="",0,VLOOKUP(F734,'Tong hop'!$O$10:$P$396,2,0))</f>
        <v>0</v>
      </c>
      <c r="K734" s="249">
        <f t="shared" si="1"/>
        <v>0</v>
      </c>
      <c r="L734" s="250" t="str">
        <f>IF($F734="","",VLOOKUP($F734,'Tong hop'!$B$10:$L$19999,10,0))</f>
        <v/>
      </c>
      <c r="M734" s="251" t="str">
        <f>IF($F734="","",VLOOKUP($F734,'Tong hop'!$B$10:$L$19999,11,0))</f>
        <v/>
      </c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ht="15.75" customHeight="1">
      <c r="A735" s="11"/>
      <c r="B735" s="11"/>
      <c r="C735" s="12"/>
      <c r="D735" s="11"/>
      <c r="E735" s="11"/>
      <c r="F735" s="11"/>
      <c r="G735" s="245" t="str">
        <f>IF($F735="","",VLOOKUP($F735,'Tong hop'!$B$10:$P$19999,2,0))</f>
        <v/>
      </c>
      <c r="H735" s="246" t="str">
        <f>IF($F735="","",VLOOKUP($F735,'Tong hop'!$B$10:$P$19999,3,0))</f>
        <v/>
      </c>
      <c r="I735" s="26"/>
      <c r="J735" s="248">
        <f>IF(F735="",0,VLOOKUP(F735,'Tong hop'!$O$10:$P$396,2,0))</f>
        <v>0</v>
      </c>
      <c r="K735" s="249">
        <f t="shared" si="1"/>
        <v>0</v>
      </c>
      <c r="L735" s="250" t="str">
        <f>IF($F735="","",VLOOKUP($F735,'Tong hop'!$B$10:$L$19999,10,0))</f>
        <v/>
      </c>
      <c r="M735" s="251" t="str">
        <f>IF($F735="","",VLOOKUP($F735,'Tong hop'!$B$10:$L$19999,11,0))</f>
        <v/>
      </c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ht="15.75" customHeight="1">
      <c r="A736" s="11"/>
      <c r="B736" s="11"/>
      <c r="C736" s="12"/>
      <c r="D736" s="11"/>
      <c r="E736" s="11"/>
      <c r="F736" s="11"/>
      <c r="G736" s="245" t="str">
        <f>IF($F736="","",VLOOKUP($F736,'Tong hop'!$B$10:$P$19999,2,0))</f>
        <v/>
      </c>
      <c r="H736" s="246" t="str">
        <f>IF($F736="","",VLOOKUP($F736,'Tong hop'!$B$10:$P$19999,3,0))</f>
        <v/>
      </c>
      <c r="I736" s="26"/>
      <c r="J736" s="248">
        <f>IF(F736="",0,VLOOKUP(F736,'Tong hop'!$O$10:$P$396,2,0))</f>
        <v>0</v>
      </c>
      <c r="K736" s="249">
        <f t="shared" si="1"/>
        <v>0</v>
      </c>
      <c r="L736" s="250" t="str">
        <f>IF($F736="","",VLOOKUP($F736,'Tong hop'!$B$10:$L$19999,10,0))</f>
        <v/>
      </c>
      <c r="M736" s="251" t="str">
        <f>IF($F736="","",VLOOKUP($F736,'Tong hop'!$B$10:$L$19999,11,0))</f>
        <v/>
      </c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ht="15.75" customHeight="1">
      <c r="A737" s="11"/>
      <c r="B737" s="11"/>
      <c r="C737" s="12"/>
      <c r="D737" s="11"/>
      <c r="E737" s="11"/>
      <c r="F737" s="11"/>
      <c r="G737" s="245" t="str">
        <f>IF($F737="","",VLOOKUP($F737,'Tong hop'!$B$10:$P$19999,2,0))</f>
        <v/>
      </c>
      <c r="H737" s="246" t="str">
        <f>IF($F737="","",VLOOKUP($F737,'Tong hop'!$B$10:$P$19999,3,0))</f>
        <v/>
      </c>
      <c r="I737" s="26"/>
      <c r="J737" s="248">
        <f>IF(F737="",0,VLOOKUP(F737,'Tong hop'!$O$10:$P$396,2,0))</f>
        <v>0</v>
      </c>
      <c r="K737" s="249">
        <f t="shared" si="1"/>
        <v>0</v>
      </c>
      <c r="L737" s="250" t="str">
        <f>IF($F737="","",VLOOKUP($F737,'Tong hop'!$B$10:$L$19999,10,0))</f>
        <v/>
      </c>
      <c r="M737" s="251" t="str">
        <f>IF($F737="","",VLOOKUP($F737,'Tong hop'!$B$10:$L$19999,11,0))</f>
        <v/>
      </c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ht="15.75" customHeight="1">
      <c r="A738" s="11"/>
      <c r="B738" s="11"/>
      <c r="C738" s="12"/>
      <c r="D738" s="11"/>
      <c r="E738" s="11"/>
      <c r="F738" s="11"/>
      <c r="G738" s="245" t="str">
        <f>IF($F738="","",VLOOKUP($F738,'Tong hop'!$B$10:$P$19999,2,0))</f>
        <v/>
      </c>
      <c r="H738" s="246" t="str">
        <f>IF($F738="","",VLOOKUP($F738,'Tong hop'!$B$10:$P$19999,3,0))</f>
        <v/>
      </c>
      <c r="I738" s="26"/>
      <c r="J738" s="248">
        <f>IF(F738="",0,VLOOKUP(F738,'Tong hop'!$O$10:$P$396,2,0))</f>
        <v>0</v>
      </c>
      <c r="K738" s="249">
        <f t="shared" si="1"/>
        <v>0</v>
      </c>
      <c r="L738" s="250" t="str">
        <f>IF($F738="","",VLOOKUP($F738,'Tong hop'!$B$10:$L$19999,10,0))</f>
        <v/>
      </c>
      <c r="M738" s="251" t="str">
        <f>IF($F738="","",VLOOKUP($F738,'Tong hop'!$B$10:$L$19999,11,0))</f>
        <v/>
      </c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ht="15.75" customHeight="1">
      <c r="A739" s="11"/>
      <c r="B739" s="11"/>
      <c r="C739" s="12"/>
      <c r="D739" s="11"/>
      <c r="E739" s="11"/>
      <c r="F739" s="11"/>
      <c r="G739" s="245" t="str">
        <f>IF($F739="","",VLOOKUP($F739,'Tong hop'!$B$10:$P$19999,2,0))</f>
        <v/>
      </c>
      <c r="H739" s="246" t="str">
        <f>IF($F739="","",VLOOKUP($F739,'Tong hop'!$B$10:$P$19999,3,0))</f>
        <v/>
      </c>
      <c r="I739" s="26"/>
      <c r="J739" s="248">
        <f>IF(F739="",0,VLOOKUP(F739,'Tong hop'!$O$10:$P$396,2,0))</f>
        <v>0</v>
      </c>
      <c r="K739" s="249">
        <f t="shared" si="1"/>
        <v>0</v>
      </c>
      <c r="L739" s="250" t="str">
        <f>IF($F739="","",VLOOKUP($F739,'Tong hop'!$B$10:$L$19999,10,0))</f>
        <v/>
      </c>
      <c r="M739" s="251" t="str">
        <f>IF($F739="","",VLOOKUP($F739,'Tong hop'!$B$10:$L$19999,11,0))</f>
        <v/>
      </c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ht="15.75" customHeight="1">
      <c r="A740" s="11"/>
      <c r="B740" s="11"/>
      <c r="C740" s="12"/>
      <c r="D740" s="11"/>
      <c r="E740" s="11"/>
      <c r="F740" s="11"/>
      <c r="G740" s="245" t="str">
        <f>IF($F740="","",VLOOKUP($F740,'Tong hop'!$B$10:$P$19999,2,0))</f>
        <v/>
      </c>
      <c r="H740" s="246" t="str">
        <f>IF($F740="","",VLOOKUP($F740,'Tong hop'!$B$10:$P$19999,3,0))</f>
        <v/>
      </c>
      <c r="I740" s="26"/>
      <c r="J740" s="248">
        <f>IF(F740="",0,VLOOKUP(F740,'Tong hop'!$O$10:$P$396,2,0))</f>
        <v>0</v>
      </c>
      <c r="K740" s="249">
        <f t="shared" si="1"/>
        <v>0</v>
      </c>
      <c r="L740" s="250" t="str">
        <f>IF($F740="","",VLOOKUP($F740,'Tong hop'!$B$10:$L$19999,10,0))</f>
        <v/>
      </c>
      <c r="M740" s="251" t="str">
        <f>IF($F740="","",VLOOKUP($F740,'Tong hop'!$B$10:$L$19999,11,0))</f>
        <v/>
      </c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ht="15.75" customHeight="1">
      <c r="A741" s="11"/>
      <c r="B741" s="11"/>
      <c r="C741" s="12"/>
      <c r="D741" s="11"/>
      <c r="E741" s="11"/>
      <c r="F741" s="11"/>
      <c r="G741" s="245" t="str">
        <f>IF($F741="","",VLOOKUP($F741,'Tong hop'!$B$10:$P$19999,2,0))</f>
        <v/>
      </c>
      <c r="H741" s="246" t="str">
        <f>IF($F741="","",VLOOKUP($F741,'Tong hop'!$B$10:$P$19999,3,0))</f>
        <v/>
      </c>
      <c r="I741" s="26"/>
      <c r="J741" s="248">
        <f>IF(F741="",0,VLOOKUP(F741,'Tong hop'!$O$10:$P$396,2,0))</f>
        <v>0</v>
      </c>
      <c r="K741" s="249">
        <f t="shared" si="1"/>
        <v>0</v>
      </c>
      <c r="L741" s="250" t="str">
        <f>IF($F741="","",VLOOKUP($F741,'Tong hop'!$B$10:$L$19999,10,0))</f>
        <v/>
      </c>
      <c r="M741" s="251" t="str">
        <f>IF($F741="","",VLOOKUP($F741,'Tong hop'!$B$10:$L$19999,11,0))</f>
        <v/>
      </c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ht="15.75" customHeight="1">
      <c r="A742" s="11"/>
      <c r="B742" s="11"/>
      <c r="C742" s="12"/>
      <c r="D742" s="11"/>
      <c r="E742" s="11"/>
      <c r="F742" s="11"/>
      <c r="G742" s="245" t="str">
        <f>IF($F742="","",VLOOKUP($F742,'Tong hop'!$B$10:$P$19999,2,0))</f>
        <v/>
      </c>
      <c r="H742" s="246" t="str">
        <f>IF($F742="","",VLOOKUP($F742,'Tong hop'!$B$10:$P$19999,3,0))</f>
        <v/>
      </c>
      <c r="I742" s="26"/>
      <c r="J742" s="248">
        <f>IF(F742="",0,VLOOKUP(F742,'Tong hop'!$O$10:$P$396,2,0))</f>
        <v>0</v>
      </c>
      <c r="K742" s="249">
        <f t="shared" si="1"/>
        <v>0</v>
      </c>
      <c r="L742" s="250" t="str">
        <f>IF($F742="","",VLOOKUP($F742,'Tong hop'!$B$10:$L$19999,10,0))</f>
        <v/>
      </c>
      <c r="M742" s="251" t="str">
        <f>IF($F742="","",VLOOKUP($F742,'Tong hop'!$B$10:$L$19999,11,0))</f>
        <v/>
      </c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ht="15.75" customHeight="1">
      <c r="A743" s="11"/>
      <c r="B743" s="11"/>
      <c r="C743" s="12"/>
      <c r="D743" s="11"/>
      <c r="E743" s="11"/>
      <c r="F743" s="11"/>
      <c r="G743" s="245" t="str">
        <f>IF($F743="","",VLOOKUP($F743,'Tong hop'!$B$10:$P$19999,2,0))</f>
        <v/>
      </c>
      <c r="H743" s="246" t="str">
        <f>IF($F743="","",VLOOKUP($F743,'Tong hop'!$B$10:$P$19999,3,0))</f>
        <v/>
      </c>
      <c r="I743" s="26"/>
      <c r="J743" s="248">
        <f>IF(F743="",0,VLOOKUP(F743,'Tong hop'!$O$10:$P$396,2,0))</f>
        <v>0</v>
      </c>
      <c r="K743" s="249">
        <f t="shared" si="1"/>
        <v>0</v>
      </c>
      <c r="L743" s="250" t="str">
        <f>IF($F743="","",VLOOKUP($F743,'Tong hop'!$B$10:$L$19999,10,0))</f>
        <v/>
      </c>
      <c r="M743" s="251" t="str">
        <f>IF($F743="","",VLOOKUP($F743,'Tong hop'!$B$10:$L$19999,11,0))</f>
        <v/>
      </c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ht="15.75" customHeight="1">
      <c r="A744" s="11"/>
      <c r="B744" s="11"/>
      <c r="C744" s="12"/>
      <c r="D744" s="11"/>
      <c r="E744" s="11"/>
      <c r="F744" s="11"/>
      <c r="G744" s="245" t="str">
        <f>IF($F744="","",VLOOKUP($F744,'Tong hop'!$B$10:$P$19999,2,0))</f>
        <v/>
      </c>
      <c r="H744" s="246" t="str">
        <f>IF($F744="","",VLOOKUP($F744,'Tong hop'!$B$10:$P$19999,3,0))</f>
        <v/>
      </c>
      <c r="I744" s="26"/>
      <c r="J744" s="248">
        <f>IF(F744="",0,VLOOKUP(F744,'Tong hop'!$O$10:$P$396,2,0))</f>
        <v>0</v>
      </c>
      <c r="K744" s="249">
        <f t="shared" si="1"/>
        <v>0</v>
      </c>
      <c r="L744" s="250" t="str">
        <f>IF($F744="","",VLOOKUP($F744,'Tong hop'!$B$10:$L$19999,10,0))</f>
        <v/>
      </c>
      <c r="M744" s="251" t="str">
        <f>IF($F744="","",VLOOKUP($F744,'Tong hop'!$B$10:$L$19999,11,0))</f>
        <v/>
      </c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ht="15.75" customHeight="1">
      <c r="A745" s="11"/>
      <c r="B745" s="11"/>
      <c r="C745" s="12"/>
      <c r="D745" s="11"/>
      <c r="E745" s="11"/>
      <c r="F745" s="11"/>
      <c r="G745" s="245" t="str">
        <f>IF($F745="","",VLOOKUP($F745,'Tong hop'!$B$10:$P$19999,2,0))</f>
        <v/>
      </c>
      <c r="H745" s="246" t="str">
        <f>IF($F745="","",VLOOKUP($F745,'Tong hop'!$B$10:$P$19999,3,0))</f>
        <v/>
      </c>
      <c r="I745" s="26"/>
      <c r="J745" s="248">
        <f>IF(F745="",0,VLOOKUP(F745,'Tong hop'!$O$10:$P$396,2,0))</f>
        <v>0</v>
      </c>
      <c r="K745" s="249">
        <f t="shared" si="1"/>
        <v>0</v>
      </c>
      <c r="L745" s="250" t="str">
        <f>IF($F745="","",VLOOKUP($F745,'Tong hop'!$B$10:$L$19999,10,0))</f>
        <v/>
      </c>
      <c r="M745" s="251" t="str">
        <f>IF($F745="","",VLOOKUP($F745,'Tong hop'!$B$10:$L$19999,11,0))</f>
        <v/>
      </c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ht="15.75" customHeight="1">
      <c r="A746" s="11"/>
      <c r="B746" s="11"/>
      <c r="C746" s="12"/>
      <c r="D746" s="11"/>
      <c r="E746" s="11"/>
      <c r="F746" s="11"/>
      <c r="G746" s="245" t="str">
        <f>IF($F746="","",VLOOKUP($F746,'Tong hop'!$B$10:$P$19999,2,0))</f>
        <v/>
      </c>
      <c r="H746" s="246" t="str">
        <f>IF($F746="","",VLOOKUP($F746,'Tong hop'!$B$10:$P$19999,3,0))</f>
        <v/>
      </c>
      <c r="I746" s="26"/>
      <c r="J746" s="248">
        <f>IF(F746="",0,VLOOKUP(F746,'Tong hop'!$O$10:$P$396,2,0))</f>
        <v>0</v>
      </c>
      <c r="K746" s="249">
        <f t="shared" si="1"/>
        <v>0</v>
      </c>
      <c r="L746" s="250" t="str">
        <f>IF($F746="","",VLOOKUP($F746,'Tong hop'!$B$10:$L$19999,10,0))</f>
        <v/>
      </c>
      <c r="M746" s="251" t="str">
        <f>IF($F746="","",VLOOKUP($F746,'Tong hop'!$B$10:$L$19999,11,0))</f>
        <v/>
      </c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ht="15.75" customHeight="1">
      <c r="A747" s="11"/>
      <c r="B747" s="11"/>
      <c r="C747" s="12"/>
      <c r="D747" s="11"/>
      <c r="E747" s="11"/>
      <c r="F747" s="11"/>
      <c r="G747" s="245" t="str">
        <f>IF($F747="","",VLOOKUP($F747,'Tong hop'!$B$10:$P$19999,2,0))</f>
        <v/>
      </c>
      <c r="H747" s="246" t="str">
        <f>IF($F747="","",VLOOKUP($F747,'Tong hop'!$B$10:$P$19999,3,0))</f>
        <v/>
      </c>
      <c r="I747" s="26"/>
      <c r="J747" s="248">
        <f>IF(F747="",0,VLOOKUP(F747,'Tong hop'!$O$10:$P$396,2,0))</f>
        <v>0</v>
      </c>
      <c r="K747" s="249">
        <f t="shared" si="1"/>
        <v>0</v>
      </c>
      <c r="L747" s="250" t="str">
        <f>IF($F747="","",VLOOKUP($F747,'Tong hop'!$B$10:$L$19999,10,0))</f>
        <v/>
      </c>
      <c r="M747" s="251" t="str">
        <f>IF($F747="","",VLOOKUP($F747,'Tong hop'!$B$10:$L$19999,11,0))</f>
        <v/>
      </c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ht="15.75" customHeight="1">
      <c r="A748" s="11"/>
      <c r="B748" s="11"/>
      <c r="C748" s="12"/>
      <c r="D748" s="11"/>
      <c r="E748" s="11"/>
      <c r="F748" s="11"/>
      <c r="G748" s="245" t="str">
        <f>IF($F748="","",VLOOKUP($F748,'Tong hop'!$B$10:$P$19999,2,0))</f>
        <v/>
      </c>
      <c r="H748" s="246" t="str">
        <f>IF($F748="","",VLOOKUP($F748,'Tong hop'!$B$10:$P$19999,3,0))</f>
        <v/>
      </c>
      <c r="I748" s="26"/>
      <c r="J748" s="248">
        <f>IF(F748="",0,VLOOKUP(F748,'Tong hop'!$O$10:$P$396,2,0))</f>
        <v>0</v>
      </c>
      <c r="K748" s="249">
        <f t="shared" si="1"/>
        <v>0</v>
      </c>
      <c r="L748" s="250" t="str">
        <f>IF($F748="","",VLOOKUP($F748,'Tong hop'!$B$10:$L$19999,10,0))</f>
        <v/>
      </c>
      <c r="M748" s="251" t="str">
        <f>IF($F748="","",VLOOKUP($F748,'Tong hop'!$B$10:$L$19999,11,0))</f>
        <v/>
      </c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ht="15.75" customHeight="1">
      <c r="A749" s="11"/>
      <c r="B749" s="11"/>
      <c r="C749" s="12"/>
      <c r="D749" s="11"/>
      <c r="E749" s="11"/>
      <c r="F749" s="11"/>
      <c r="G749" s="245" t="str">
        <f>IF($F749="","",VLOOKUP($F749,'Tong hop'!$B$10:$P$19999,2,0))</f>
        <v/>
      </c>
      <c r="H749" s="246" t="str">
        <f>IF($F749="","",VLOOKUP($F749,'Tong hop'!$B$10:$P$19999,3,0))</f>
        <v/>
      </c>
      <c r="I749" s="26"/>
      <c r="J749" s="248">
        <f>IF(F749="",0,VLOOKUP(F749,'Tong hop'!$O$10:$P$396,2,0))</f>
        <v>0</v>
      </c>
      <c r="K749" s="249">
        <f t="shared" si="1"/>
        <v>0</v>
      </c>
      <c r="L749" s="250" t="str">
        <f>IF($F749="","",VLOOKUP($F749,'Tong hop'!$B$10:$L$19999,10,0))</f>
        <v/>
      </c>
      <c r="M749" s="251" t="str">
        <f>IF($F749="","",VLOOKUP($F749,'Tong hop'!$B$10:$L$19999,11,0))</f>
        <v/>
      </c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ht="15.75" customHeight="1">
      <c r="A750" s="11"/>
      <c r="B750" s="11"/>
      <c r="C750" s="12"/>
      <c r="D750" s="11"/>
      <c r="E750" s="11"/>
      <c r="F750" s="11"/>
      <c r="G750" s="245" t="str">
        <f>IF($F750="","",VLOOKUP($F750,'Tong hop'!$B$10:$P$19999,2,0))</f>
        <v/>
      </c>
      <c r="H750" s="246" t="str">
        <f>IF($F750="","",VLOOKUP($F750,'Tong hop'!$B$10:$P$19999,3,0))</f>
        <v/>
      </c>
      <c r="I750" s="26"/>
      <c r="J750" s="248">
        <f>IF(F750="",0,VLOOKUP(F750,'Tong hop'!$O$10:$P$396,2,0))</f>
        <v>0</v>
      </c>
      <c r="K750" s="249">
        <f t="shared" si="1"/>
        <v>0</v>
      </c>
      <c r="L750" s="250" t="str">
        <f>IF($F750="","",VLOOKUP($F750,'Tong hop'!$B$10:$L$19999,10,0))</f>
        <v/>
      </c>
      <c r="M750" s="251" t="str">
        <f>IF($F750="","",VLOOKUP($F750,'Tong hop'!$B$10:$L$19999,11,0))</f>
        <v/>
      </c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ht="15.75" customHeight="1">
      <c r="A751" s="11"/>
      <c r="B751" s="11"/>
      <c r="C751" s="12"/>
      <c r="D751" s="11"/>
      <c r="E751" s="11"/>
      <c r="F751" s="11"/>
      <c r="G751" s="245" t="str">
        <f>IF($F751="","",VLOOKUP($F751,'Tong hop'!$B$10:$P$19999,2,0))</f>
        <v/>
      </c>
      <c r="H751" s="246" t="str">
        <f>IF($F751="","",VLOOKUP($F751,'Tong hop'!$B$10:$P$19999,3,0))</f>
        <v/>
      </c>
      <c r="I751" s="26"/>
      <c r="J751" s="248">
        <f>IF(F751="",0,VLOOKUP(F751,'Tong hop'!$O$10:$P$396,2,0))</f>
        <v>0</v>
      </c>
      <c r="K751" s="249">
        <f t="shared" si="1"/>
        <v>0</v>
      </c>
      <c r="L751" s="250" t="str">
        <f>IF($F751="","",VLOOKUP($F751,'Tong hop'!$B$10:$L$19999,10,0))</f>
        <v/>
      </c>
      <c r="M751" s="251" t="str">
        <f>IF($F751="","",VLOOKUP($F751,'Tong hop'!$B$10:$L$19999,11,0))</f>
        <v/>
      </c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ht="15.75" customHeight="1">
      <c r="A752" s="11"/>
      <c r="B752" s="11"/>
      <c r="C752" s="12"/>
      <c r="D752" s="11"/>
      <c r="E752" s="11"/>
      <c r="F752" s="11"/>
      <c r="G752" s="245" t="str">
        <f>IF($F752="","",VLOOKUP($F752,'Tong hop'!$B$10:$P$19999,2,0))</f>
        <v/>
      </c>
      <c r="H752" s="246" t="str">
        <f>IF($F752="","",VLOOKUP($F752,'Tong hop'!$B$10:$P$19999,3,0))</f>
        <v/>
      </c>
      <c r="I752" s="26"/>
      <c r="J752" s="248">
        <f>IF(F752="",0,VLOOKUP(F752,'Tong hop'!$O$10:$P$396,2,0))</f>
        <v>0</v>
      </c>
      <c r="K752" s="249">
        <f t="shared" si="1"/>
        <v>0</v>
      </c>
      <c r="L752" s="250" t="str">
        <f>IF($F752="","",VLOOKUP($F752,'Tong hop'!$B$10:$L$19999,10,0))</f>
        <v/>
      </c>
      <c r="M752" s="251" t="str">
        <f>IF($F752="","",VLOOKUP($F752,'Tong hop'!$B$10:$L$19999,11,0))</f>
        <v/>
      </c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ht="15.75" customHeight="1">
      <c r="A753" s="11"/>
      <c r="B753" s="11"/>
      <c r="C753" s="12"/>
      <c r="D753" s="11"/>
      <c r="E753" s="11"/>
      <c r="F753" s="11"/>
      <c r="G753" s="245" t="str">
        <f>IF($F753="","",VLOOKUP($F753,'Tong hop'!$B$10:$P$19999,2,0))</f>
        <v/>
      </c>
      <c r="H753" s="246" t="str">
        <f>IF($F753="","",VLOOKUP($F753,'Tong hop'!$B$10:$P$19999,3,0))</f>
        <v/>
      </c>
      <c r="I753" s="26"/>
      <c r="J753" s="248">
        <f>IF(F753="",0,VLOOKUP(F753,'Tong hop'!$O$10:$P$396,2,0))</f>
        <v>0</v>
      </c>
      <c r="K753" s="249">
        <f t="shared" si="1"/>
        <v>0</v>
      </c>
      <c r="L753" s="250" t="str">
        <f>IF($F753="","",VLOOKUP($F753,'Tong hop'!$B$10:$L$19999,10,0))</f>
        <v/>
      </c>
      <c r="M753" s="251" t="str">
        <f>IF($F753="","",VLOOKUP($F753,'Tong hop'!$B$10:$L$19999,11,0))</f>
        <v/>
      </c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ht="15.75" customHeight="1">
      <c r="A754" s="11"/>
      <c r="B754" s="11"/>
      <c r="C754" s="12"/>
      <c r="D754" s="11"/>
      <c r="E754" s="11"/>
      <c r="F754" s="11"/>
      <c r="G754" s="245" t="str">
        <f>IF($F754="","",VLOOKUP($F754,'Tong hop'!$B$10:$P$19999,2,0))</f>
        <v/>
      </c>
      <c r="H754" s="246" t="str">
        <f>IF($F754="","",VLOOKUP($F754,'Tong hop'!$B$10:$P$19999,3,0))</f>
        <v/>
      </c>
      <c r="I754" s="26"/>
      <c r="J754" s="248">
        <f>IF(F754="",0,VLOOKUP(F754,'Tong hop'!$O$10:$P$396,2,0))</f>
        <v>0</v>
      </c>
      <c r="K754" s="249">
        <f t="shared" si="1"/>
        <v>0</v>
      </c>
      <c r="L754" s="250" t="str">
        <f>IF($F754="","",VLOOKUP($F754,'Tong hop'!$B$10:$L$19999,10,0))</f>
        <v/>
      </c>
      <c r="M754" s="251" t="str">
        <f>IF($F754="","",VLOOKUP($F754,'Tong hop'!$B$10:$L$19999,11,0))</f>
        <v/>
      </c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ht="15.75" customHeight="1">
      <c r="A755" s="11"/>
      <c r="B755" s="11"/>
      <c r="C755" s="12"/>
      <c r="D755" s="11"/>
      <c r="E755" s="11"/>
      <c r="F755" s="11"/>
      <c r="G755" s="245" t="str">
        <f>IF($F755="","",VLOOKUP($F755,'Tong hop'!$B$10:$P$19999,2,0))</f>
        <v/>
      </c>
      <c r="H755" s="246" t="str">
        <f>IF($F755="","",VLOOKUP($F755,'Tong hop'!$B$10:$P$19999,3,0))</f>
        <v/>
      </c>
      <c r="I755" s="26"/>
      <c r="J755" s="248">
        <f>IF(F755="",0,VLOOKUP(F755,'Tong hop'!$O$10:$P$396,2,0))</f>
        <v>0</v>
      </c>
      <c r="K755" s="249">
        <f t="shared" si="1"/>
        <v>0</v>
      </c>
      <c r="L755" s="250" t="str">
        <f>IF($F755="","",VLOOKUP($F755,'Tong hop'!$B$10:$L$19999,10,0))</f>
        <v/>
      </c>
      <c r="M755" s="251" t="str">
        <f>IF($F755="","",VLOOKUP($F755,'Tong hop'!$B$10:$L$19999,11,0))</f>
        <v/>
      </c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ht="15.75" customHeight="1">
      <c r="A756" s="11"/>
      <c r="B756" s="11"/>
      <c r="C756" s="12"/>
      <c r="D756" s="11"/>
      <c r="E756" s="11"/>
      <c r="F756" s="11"/>
      <c r="G756" s="245" t="str">
        <f>IF($F756="","",VLOOKUP($F756,'Tong hop'!$B$10:$P$19999,2,0))</f>
        <v/>
      </c>
      <c r="H756" s="246" t="str">
        <f>IF($F756="","",VLOOKUP($F756,'Tong hop'!$B$10:$P$19999,3,0))</f>
        <v/>
      </c>
      <c r="I756" s="26"/>
      <c r="J756" s="248">
        <f>IF(F756="",0,VLOOKUP(F756,'Tong hop'!$O$10:$P$396,2,0))</f>
        <v>0</v>
      </c>
      <c r="K756" s="249">
        <f t="shared" si="1"/>
        <v>0</v>
      </c>
      <c r="L756" s="250" t="str">
        <f>IF($F756="","",VLOOKUP($F756,'Tong hop'!$B$10:$L$19999,10,0))</f>
        <v/>
      </c>
      <c r="M756" s="251" t="str">
        <f>IF($F756="","",VLOOKUP($F756,'Tong hop'!$B$10:$L$19999,11,0))</f>
        <v/>
      </c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ht="15.75" customHeight="1">
      <c r="A757" s="11"/>
      <c r="B757" s="11"/>
      <c r="C757" s="12"/>
      <c r="D757" s="11"/>
      <c r="E757" s="11"/>
      <c r="F757" s="11"/>
      <c r="G757" s="245" t="str">
        <f>IF($F757="","",VLOOKUP($F757,'Tong hop'!$B$10:$P$19999,2,0))</f>
        <v/>
      </c>
      <c r="H757" s="246" t="str">
        <f>IF($F757="","",VLOOKUP($F757,'Tong hop'!$B$10:$P$19999,3,0))</f>
        <v/>
      </c>
      <c r="I757" s="26"/>
      <c r="J757" s="248">
        <f>IF(F757="",0,VLOOKUP(F757,'Tong hop'!$O$10:$P$396,2,0))</f>
        <v>0</v>
      </c>
      <c r="K757" s="249">
        <f t="shared" si="1"/>
        <v>0</v>
      </c>
      <c r="L757" s="250" t="str">
        <f>IF($F757="","",VLOOKUP($F757,'Tong hop'!$B$10:$L$19999,10,0))</f>
        <v/>
      </c>
      <c r="M757" s="251" t="str">
        <f>IF($F757="","",VLOOKUP($F757,'Tong hop'!$B$10:$L$19999,11,0))</f>
        <v/>
      </c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ht="15.75" customHeight="1">
      <c r="A758" s="11"/>
      <c r="B758" s="11"/>
      <c r="C758" s="12"/>
      <c r="D758" s="11"/>
      <c r="E758" s="11"/>
      <c r="F758" s="11"/>
      <c r="G758" s="245" t="str">
        <f>IF($F758="","",VLOOKUP($F758,'Tong hop'!$B$10:$P$19999,2,0))</f>
        <v/>
      </c>
      <c r="H758" s="246" t="str">
        <f>IF($F758="","",VLOOKUP($F758,'Tong hop'!$B$10:$P$19999,3,0))</f>
        <v/>
      </c>
      <c r="I758" s="26"/>
      <c r="J758" s="248">
        <f>IF(F758="",0,VLOOKUP(F758,'Tong hop'!$O$10:$P$396,2,0))</f>
        <v>0</v>
      </c>
      <c r="K758" s="249">
        <f t="shared" si="1"/>
        <v>0</v>
      </c>
      <c r="L758" s="250" t="str">
        <f>IF($F758="","",VLOOKUP($F758,'Tong hop'!$B$10:$L$19999,10,0))</f>
        <v/>
      </c>
      <c r="M758" s="251" t="str">
        <f>IF($F758="","",VLOOKUP($F758,'Tong hop'!$B$10:$L$19999,11,0))</f>
        <v/>
      </c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ht="15.75" customHeight="1">
      <c r="A759" s="11"/>
      <c r="B759" s="11"/>
      <c r="C759" s="12"/>
      <c r="D759" s="11"/>
      <c r="E759" s="11"/>
      <c r="F759" s="11"/>
      <c r="G759" s="245" t="str">
        <f>IF($F759="","",VLOOKUP($F759,'Tong hop'!$B$10:$P$19999,2,0))</f>
        <v/>
      </c>
      <c r="H759" s="246" t="str">
        <f>IF($F759="","",VLOOKUP($F759,'Tong hop'!$B$10:$P$19999,3,0))</f>
        <v/>
      </c>
      <c r="I759" s="26"/>
      <c r="J759" s="248">
        <f>IF(F759="",0,VLOOKUP(F759,'Tong hop'!$O$10:$P$396,2,0))</f>
        <v>0</v>
      </c>
      <c r="K759" s="249">
        <f t="shared" si="1"/>
        <v>0</v>
      </c>
      <c r="L759" s="250" t="str">
        <f>IF($F759="","",VLOOKUP($F759,'Tong hop'!$B$10:$L$19999,10,0))</f>
        <v/>
      </c>
      <c r="M759" s="251" t="str">
        <f>IF($F759="","",VLOOKUP($F759,'Tong hop'!$B$10:$L$19999,11,0))</f>
        <v/>
      </c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ht="15.75" customHeight="1">
      <c r="A760" s="11"/>
      <c r="B760" s="11"/>
      <c r="C760" s="12"/>
      <c r="D760" s="11"/>
      <c r="E760" s="11"/>
      <c r="F760" s="11"/>
      <c r="G760" s="245" t="str">
        <f>IF($F760="","",VLOOKUP($F760,'Tong hop'!$B$10:$P$19999,2,0))</f>
        <v/>
      </c>
      <c r="H760" s="246" t="str">
        <f>IF($F760="","",VLOOKUP($F760,'Tong hop'!$B$10:$P$19999,3,0))</f>
        <v/>
      </c>
      <c r="I760" s="26"/>
      <c r="J760" s="248">
        <f>IF(F760="",0,VLOOKUP(F760,'Tong hop'!$O$10:$P$396,2,0))</f>
        <v>0</v>
      </c>
      <c r="K760" s="249">
        <f t="shared" si="1"/>
        <v>0</v>
      </c>
      <c r="L760" s="250" t="str">
        <f>IF($F760="","",VLOOKUP($F760,'Tong hop'!$B$10:$L$19999,10,0))</f>
        <v/>
      </c>
      <c r="M760" s="251" t="str">
        <f>IF($F760="","",VLOOKUP($F760,'Tong hop'!$B$10:$L$19999,11,0))</f>
        <v/>
      </c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ht="15.75" customHeight="1">
      <c r="A761" s="11"/>
      <c r="B761" s="11"/>
      <c r="C761" s="12"/>
      <c r="D761" s="11"/>
      <c r="E761" s="11"/>
      <c r="F761" s="11"/>
      <c r="G761" s="245" t="str">
        <f>IF($F761="","",VLOOKUP($F761,'Tong hop'!$B$10:$P$19999,2,0))</f>
        <v/>
      </c>
      <c r="H761" s="246" t="str">
        <f>IF($F761="","",VLOOKUP($F761,'Tong hop'!$B$10:$P$19999,3,0))</f>
        <v/>
      </c>
      <c r="I761" s="26"/>
      <c r="J761" s="248">
        <f>IF(F761="",0,VLOOKUP(F761,'Tong hop'!$O$10:$P$396,2,0))</f>
        <v>0</v>
      </c>
      <c r="K761" s="249">
        <f t="shared" si="1"/>
        <v>0</v>
      </c>
      <c r="L761" s="250" t="str">
        <f>IF($F761="","",VLOOKUP($F761,'Tong hop'!$B$10:$L$19999,10,0))</f>
        <v/>
      </c>
      <c r="M761" s="251" t="str">
        <f>IF($F761="","",VLOOKUP($F761,'Tong hop'!$B$10:$L$19999,11,0))</f>
        <v/>
      </c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ht="15.75" customHeight="1">
      <c r="A762" s="11"/>
      <c r="B762" s="11"/>
      <c r="C762" s="12"/>
      <c r="D762" s="11"/>
      <c r="E762" s="11"/>
      <c r="F762" s="11"/>
      <c r="G762" s="245" t="str">
        <f>IF($F762="","",VLOOKUP($F762,'Tong hop'!$B$10:$P$19999,2,0))</f>
        <v/>
      </c>
      <c r="H762" s="246" t="str">
        <f>IF($F762="","",VLOOKUP($F762,'Tong hop'!$B$10:$P$19999,3,0))</f>
        <v/>
      </c>
      <c r="I762" s="26"/>
      <c r="J762" s="248">
        <f>IF(F762="",0,VLOOKUP(F762,'Tong hop'!$O$10:$P$396,2,0))</f>
        <v>0</v>
      </c>
      <c r="K762" s="249">
        <f t="shared" si="1"/>
        <v>0</v>
      </c>
      <c r="L762" s="250" t="str">
        <f>IF($F762="","",VLOOKUP($F762,'Tong hop'!$B$10:$L$19999,10,0))</f>
        <v/>
      </c>
      <c r="M762" s="251" t="str">
        <f>IF($F762="","",VLOOKUP($F762,'Tong hop'!$B$10:$L$19999,11,0))</f>
        <v/>
      </c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ht="15.75" customHeight="1">
      <c r="A763" s="11"/>
      <c r="B763" s="11"/>
      <c r="C763" s="12"/>
      <c r="D763" s="11"/>
      <c r="E763" s="11"/>
      <c r="F763" s="11"/>
      <c r="G763" s="245" t="str">
        <f>IF($F763="","",VLOOKUP($F763,'Tong hop'!$B$10:$P$19999,2,0))</f>
        <v/>
      </c>
      <c r="H763" s="246" t="str">
        <f>IF($F763="","",VLOOKUP($F763,'Tong hop'!$B$10:$P$19999,3,0))</f>
        <v/>
      </c>
      <c r="I763" s="26"/>
      <c r="J763" s="248">
        <f>IF(F763="",0,VLOOKUP(F763,'Tong hop'!$O$10:$P$396,2,0))</f>
        <v>0</v>
      </c>
      <c r="K763" s="249">
        <f t="shared" si="1"/>
        <v>0</v>
      </c>
      <c r="L763" s="250" t="str">
        <f>IF($F763="","",VLOOKUP($F763,'Tong hop'!$B$10:$L$19999,10,0))</f>
        <v/>
      </c>
      <c r="M763" s="251" t="str">
        <f>IF($F763="","",VLOOKUP($F763,'Tong hop'!$B$10:$L$19999,11,0))</f>
        <v/>
      </c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ht="15.75" customHeight="1">
      <c r="A764" s="11"/>
      <c r="B764" s="11"/>
      <c r="C764" s="12"/>
      <c r="D764" s="11"/>
      <c r="E764" s="11"/>
      <c r="F764" s="11"/>
      <c r="G764" s="245" t="str">
        <f>IF($F764="","",VLOOKUP($F764,'Tong hop'!$B$10:$P$19999,2,0))</f>
        <v/>
      </c>
      <c r="H764" s="246" t="str">
        <f>IF($F764="","",VLOOKUP($F764,'Tong hop'!$B$10:$P$19999,3,0))</f>
        <v/>
      </c>
      <c r="I764" s="26"/>
      <c r="J764" s="248">
        <f>IF(F764="",0,VLOOKUP(F764,'Tong hop'!$O$10:$P$396,2,0))</f>
        <v>0</v>
      </c>
      <c r="K764" s="249">
        <f t="shared" si="1"/>
        <v>0</v>
      </c>
      <c r="L764" s="250" t="str">
        <f>IF($F764="","",VLOOKUP($F764,'Tong hop'!$B$10:$L$19999,10,0))</f>
        <v/>
      </c>
      <c r="M764" s="251" t="str">
        <f>IF($F764="","",VLOOKUP($F764,'Tong hop'!$B$10:$L$19999,11,0))</f>
        <v/>
      </c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ht="15.75" customHeight="1">
      <c r="A765" s="11"/>
      <c r="B765" s="11"/>
      <c r="C765" s="12"/>
      <c r="D765" s="11"/>
      <c r="E765" s="11"/>
      <c r="F765" s="11"/>
      <c r="G765" s="245" t="str">
        <f>IF($F765="","",VLOOKUP($F765,'Tong hop'!$B$10:$P$19999,2,0))</f>
        <v/>
      </c>
      <c r="H765" s="246" t="str">
        <f>IF($F765="","",VLOOKUP($F765,'Tong hop'!$B$10:$P$19999,3,0))</f>
        <v/>
      </c>
      <c r="I765" s="26"/>
      <c r="J765" s="248">
        <f>IF(F765="",0,VLOOKUP(F765,'Tong hop'!$O$10:$P$396,2,0))</f>
        <v>0</v>
      </c>
      <c r="K765" s="249">
        <f t="shared" si="1"/>
        <v>0</v>
      </c>
      <c r="L765" s="250" t="str">
        <f>IF($F765="","",VLOOKUP($F765,'Tong hop'!$B$10:$L$19999,10,0))</f>
        <v/>
      </c>
      <c r="M765" s="251" t="str">
        <f>IF($F765="","",VLOOKUP($F765,'Tong hop'!$B$10:$L$19999,11,0))</f>
        <v/>
      </c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ht="15.75" customHeight="1">
      <c r="A766" s="11"/>
      <c r="B766" s="11"/>
      <c r="C766" s="12"/>
      <c r="D766" s="11"/>
      <c r="E766" s="11"/>
      <c r="F766" s="11"/>
      <c r="G766" s="245" t="str">
        <f>IF($F766="","",VLOOKUP($F766,'Tong hop'!$B$10:$P$19999,2,0))</f>
        <v/>
      </c>
      <c r="H766" s="246" t="str">
        <f>IF($F766="","",VLOOKUP($F766,'Tong hop'!$B$10:$P$19999,3,0))</f>
        <v/>
      </c>
      <c r="I766" s="26"/>
      <c r="J766" s="248">
        <f>IF(F766="",0,VLOOKUP(F766,'Tong hop'!$O$10:$P$396,2,0))</f>
        <v>0</v>
      </c>
      <c r="K766" s="249">
        <f t="shared" si="1"/>
        <v>0</v>
      </c>
      <c r="L766" s="250" t="str">
        <f>IF($F766="","",VLOOKUP($F766,'Tong hop'!$B$10:$L$19999,10,0))</f>
        <v/>
      </c>
      <c r="M766" s="251" t="str">
        <f>IF($F766="","",VLOOKUP($F766,'Tong hop'!$B$10:$L$19999,11,0))</f>
        <v/>
      </c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ht="15.75" customHeight="1">
      <c r="A767" s="11"/>
      <c r="B767" s="11"/>
      <c r="C767" s="12"/>
      <c r="D767" s="11"/>
      <c r="E767" s="11"/>
      <c r="F767" s="11"/>
      <c r="G767" s="245" t="str">
        <f>IF($F767="","",VLOOKUP($F767,'Tong hop'!$B$10:$P$19999,2,0))</f>
        <v/>
      </c>
      <c r="H767" s="246" t="str">
        <f>IF($F767="","",VLOOKUP($F767,'Tong hop'!$B$10:$P$19999,3,0))</f>
        <v/>
      </c>
      <c r="I767" s="26"/>
      <c r="J767" s="248">
        <f>IF(F767="",0,VLOOKUP(F767,'Tong hop'!$O$10:$P$396,2,0))</f>
        <v>0</v>
      </c>
      <c r="K767" s="249">
        <f t="shared" si="1"/>
        <v>0</v>
      </c>
      <c r="L767" s="250" t="str">
        <f>IF($F767="","",VLOOKUP($F767,'Tong hop'!$B$10:$L$19999,10,0))</f>
        <v/>
      </c>
      <c r="M767" s="251" t="str">
        <f>IF($F767="","",VLOOKUP($F767,'Tong hop'!$B$10:$L$19999,11,0))</f>
        <v/>
      </c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ht="15.75" customHeight="1">
      <c r="A768" s="11"/>
      <c r="B768" s="11"/>
      <c r="C768" s="12"/>
      <c r="D768" s="11"/>
      <c r="E768" s="11"/>
      <c r="F768" s="11"/>
      <c r="G768" s="245" t="str">
        <f>IF($F768="","",VLOOKUP($F768,'Tong hop'!$B$10:$P$19999,2,0))</f>
        <v/>
      </c>
      <c r="H768" s="246" t="str">
        <f>IF($F768="","",VLOOKUP($F768,'Tong hop'!$B$10:$P$19999,3,0))</f>
        <v/>
      </c>
      <c r="I768" s="26"/>
      <c r="J768" s="248">
        <f>IF(F768="",0,VLOOKUP(F768,'Tong hop'!$O$10:$P$396,2,0))</f>
        <v>0</v>
      </c>
      <c r="K768" s="249">
        <f t="shared" si="1"/>
        <v>0</v>
      </c>
      <c r="L768" s="250" t="str">
        <f>IF($F768="","",VLOOKUP($F768,'Tong hop'!$B$10:$L$19999,10,0))</f>
        <v/>
      </c>
      <c r="M768" s="251" t="str">
        <f>IF($F768="","",VLOOKUP($F768,'Tong hop'!$B$10:$L$19999,11,0))</f>
        <v/>
      </c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ht="15.75" customHeight="1">
      <c r="A769" s="11"/>
      <c r="B769" s="11"/>
      <c r="C769" s="12"/>
      <c r="D769" s="11"/>
      <c r="E769" s="11"/>
      <c r="F769" s="11"/>
      <c r="G769" s="245" t="str">
        <f>IF($F769="","",VLOOKUP($F769,'Tong hop'!$B$10:$P$19999,2,0))</f>
        <v/>
      </c>
      <c r="H769" s="246" t="str">
        <f>IF($F769="","",VLOOKUP($F769,'Tong hop'!$B$10:$P$19999,3,0))</f>
        <v/>
      </c>
      <c r="I769" s="26"/>
      <c r="J769" s="248">
        <f>IF(F769="",0,VLOOKUP(F769,'Tong hop'!$O$10:$P$396,2,0))</f>
        <v>0</v>
      </c>
      <c r="K769" s="249">
        <f t="shared" si="1"/>
        <v>0</v>
      </c>
      <c r="L769" s="250" t="str">
        <f>IF($F769="","",VLOOKUP($F769,'Tong hop'!$B$10:$L$19999,10,0))</f>
        <v/>
      </c>
      <c r="M769" s="251" t="str">
        <f>IF($F769="","",VLOOKUP($F769,'Tong hop'!$B$10:$L$19999,11,0))</f>
        <v/>
      </c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ht="15.75" customHeight="1">
      <c r="A770" s="11"/>
      <c r="B770" s="11"/>
      <c r="C770" s="12"/>
      <c r="D770" s="11"/>
      <c r="E770" s="11"/>
      <c r="F770" s="11"/>
      <c r="G770" s="245" t="str">
        <f>IF($F770="","",VLOOKUP($F770,'Tong hop'!$B$10:$P$19999,2,0))</f>
        <v/>
      </c>
      <c r="H770" s="246" t="str">
        <f>IF($F770="","",VLOOKUP($F770,'Tong hop'!$B$10:$P$19999,3,0))</f>
        <v/>
      </c>
      <c r="I770" s="26"/>
      <c r="J770" s="248">
        <f>IF(F770="",0,VLOOKUP(F770,'Tong hop'!$O$10:$P$396,2,0))</f>
        <v>0</v>
      </c>
      <c r="K770" s="249">
        <f t="shared" si="1"/>
        <v>0</v>
      </c>
      <c r="L770" s="250" t="str">
        <f>IF($F770="","",VLOOKUP($F770,'Tong hop'!$B$10:$L$19999,10,0))</f>
        <v/>
      </c>
      <c r="M770" s="251" t="str">
        <f>IF($F770="","",VLOOKUP($F770,'Tong hop'!$B$10:$L$19999,11,0))</f>
        <v/>
      </c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ht="15.75" customHeight="1">
      <c r="A771" s="11"/>
      <c r="B771" s="11"/>
      <c r="C771" s="12"/>
      <c r="D771" s="11"/>
      <c r="E771" s="11"/>
      <c r="F771" s="11"/>
      <c r="G771" s="245" t="str">
        <f>IF($F771="","",VLOOKUP($F771,'Tong hop'!$B$10:$P$19999,2,0))</f>
        <v/>
      </c>
      <c r="H771" s="246" t="str">
        <f>IF($F771="","",VLOOKUP($F771,'Tong hop'!$B$10:$P$19999,3,0))</f>
        <v/>
      </c>
      <c r="I771" s="26"/>
      <c r="J771" s="248">
        <f>IF(F771="",0,VLOOKUP(F771,'Tong hop'!$O$10:$P$396,2,0))</f>
        <v>0</v>
      </c>
      <c r="K771" s="249">
        <f t="shared" si="1"/>
        <v>0</v>
      </c>
      <c r="L771" s="250" t="str">
        <f>IF($F771="","",VLOOKUP($F771,'Tong hop'!$B$10:$L$19999,10,0))</f>
        <v/>
      </c>
      <c r="M771" s="251" t="str">
        <f>IF($F771="","",VLOOKUP($F771,'Tong hop'!$B$10:$L$19999,11,0))</f>
        <v/>
      </c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ht="15.75" customHeight="1">
      <c r="A772" s="11"/>
      <c r="B772" s="11"/>
      <c r="C772" s="12"/>
      <c r="D772" s="11"/>
      <c r="E772" s="11"/>
      <c r="F772" s="11"/>
      <c r="G772" s="245" t="str">
        <f>IF($F772="","",VLOOKUP($F772,'Tong hop'!$B$10:$P$19999,2,0))</f>
        <v/>
      </c>
      <c r="H772" s="246" t="str">
        <f>IF($F772="","",VLOOKUP($F772,'Tong hop'!$B$10:$P$19999,3,0))</f>
        <v/>
      </c>
      <c r="I772" s="26"/>
      <c r="J772" s="248">
        <f>IF(F772="",0,VLOOKUP(F772,'Tong hop'!$O$10:$P$396,2,0))</f>
        <v>0</v>
      </c>
      <c r="K772" s="249">
        <f t="shared" si="1"/>
        <v>0</v>
      </c>
      <c r="L772" s="250" t="str">
        <f>IF($F772="","",VLOOKUP($F772,'Tong hop'!$B$10:$L$19999,10,0))</f>
        <v/>
      </c>
      <c r="M772" s="251" t="str">
        <f>IF($F772="","",VLOOKUP($F772,'Tong hop'!$B$10:$L$19999,11,0))</f>
        <v/>
      </c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ht="15.75" customHeight="1">
      <c r="A773" s="11"/>
      <c r="B773" s="11"/>
      <c r="C773" s="12"/>
      <c r="D773" s="11"/>
      <c r="E773" s="11"/>
      <c r="F773" s="11"/>
      <c r="G773" s="245" t="str">
        <f>IF($F773="","",VLOOKUP($F773,'Tong hop'!$B$10:$P$19999,2,0))</f>
        <v/>
      </c>
      <c r="H773" s="246" t="str">
        <f>IF($F773="","",VLOOKUP($F773,'Tong hop'!$B$10:$P$19999,3,0))</f>
        <v/>
      </c>
      <c r="I773" s="26"/>
      <c r="J773" s="248">
        <f>IF(F773="",0,VLOOKUP(F773,'Tong hop'!$O$10:$P$396,2,0))</f>
        <v>0</v>
      </c>
      <c r="K773" s="249">
        <f t="shared" si="1"/>
        <v>0</v>
      </c>
      <c r="L773" s="250" t="str">
        <f>IF($F773="","",VLOOKUP($F773,'Tong hop'!$B$10:$L$19999,10,0))</f>
        <v/>
      </c>
      <c r="M773" s="251" t="str">
        <f>IF($F773="","",VLOOKUP($F773,'Tong hop'!$B$10:$L$19999,11,0))</f>
        <v/>
      </c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ht="15.75" customHeight="1">
      <c r="A774" s="11"/>
      <c r="B774" s="11"/>
      <c r="C774" s="12"/>
      <c r="D774" s="11"/>
      <c r="E774" s="11"/>
      <c r="F774" s="11"/>
      <c r="G774" s="245" t="str">
        <f>IF($F774="","",VLOOKUP($F774,'Tong hop'!$B$10:$P$19999,2,0))</f>
        <v/>
      </c>
      <c r="H774" s="246" t="str">
        <f>IF($F774="","",VLOOKUP($F774,'Tong hop'!$B$10:$P$19999,3,0))</f>
        <v/>
      </c>
      <c r="I774" s="26"/>
      <c r="J774" s="248">
        <f>IF(F774="",0,VLOOKUP(F774,'Tong hop'!$O$10:$P$396,2,0))</f>
        <v>0</v>
      </c>
      <c r="K774" s="249">
        <f t="shared" si="1"/>
        <v>0</v>
      </c>
      <c r="L774" s="250" t="str">
        <f>IF($F774="","",VLOOKUP($F774,'Tong hop'!$B$10:$L$19999,10,0))</f>
        <v/>
      </c>
      <c r="M774" s="251" t="str">
        <f>IF($F774="","",VLOOKUP($F774,'Tong hop'!$B$10:$L$19999,11,0))</f>
        <v/>
      </c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ht="15.75" customHeight="1">
      <c r="A775" s="11"/>
      <c r="B775" s="11"/>
      <c r="C775" s="12"/>
      <c r="D775" s="11"/>
      <c r="E775" s="11"/>
      <c r="F775" s="11"/>
      <c r="G775" s="245" t="str">
        <f>IF($F775="","",VLOOKUP($F775,'Tong hop'!$B$10:$P$19999,2,0))</f>
        <v/>
      </c>
      <c r="H775" s="246" t="str">
        <f>IF($F775="","",VLOOKUP($F775,'Tong hop'!$B$10:$P$19999,3,0))</f>
        <v/>
      </c>
      <c r="I775" s="26"/>
      <c r="J775" s="248">
        <f>IF(F775="",0,VLOOKUP(F775,'Tong hop'!$O$10:$P$396,2,0))</f>
        <v>0</v>
      </c>
      <c r="K775" s="249">
        <f t="shared" si="1"/>
        <v>0</v>
      </c>
      <c r="L775" s="250" t="str">
        <f>IF($F775="","",VLOOKUP($F775,'Tong hop'!$B$10:$L$19999,10,0))</f>
        <v/>
      </c>
      <c r="M775" s="251" t="str">
        <f>IF($F775="","",VLOOKUP($F775,'Tong hop'!$B$10:$L$19999,11,0))</f>
        <v/>
      </c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ht="15.75" customHeight="1">
      <c r="A776" s="11"/>
      <c r="B776" s="11"/>
      <c r="C776" s="12"/>
      <c r="D776" s="11"/>
      <c r="E776" s="11"/>
      <c r="F776" s="11"/>
      <c r="G776" s="245" t="str">
        <f>IF($F776="","",VLOOKUP($F776,'Tong hop'!$B$10:$P$19999,2,0))</f>
        <v/>
      </c>
      <c r="H776" s="246" t="str">
        <f>IF($F776="","",VLOOKUP($F776,'Tong hop'!$B$10:$P$19999,3,0))</f>
        <v/>
      </c>
      <c r="I776" s="26"/>
      <c r="J776" s="248">
        <f>IF(F776="",0,VLOOKUP(F776,'Tong hop'!$O$10:$P$396,2,0))</f>
        <v>0</v>
      </c>
      <c r="K776" s="249">
        <f t="shared" si="1"/>
        <v>0</v>
      </c>
      <c r="L776" s="250" t="str">
        <f>IF($F776="","",VLOOKUP($F776,'Tong hop'!$B$10:$L$19999,10,0))</f>
        <v/>
      </c>
      <c r="M776" s="251" t="str">
        <f>IF($F776="","",VLOOKUP($F776,'Tong hop'!$B$10:$L$19999,11,0))</f>
        <v/>
      </c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ht="15.75" customHeight="1">
      <c r="A777" s="11"/>
      <c r="B777" s="11"/>
      <c r="C777" s="12"/>
      <c r="D777" s="11"/>
      <c r="E777" s="11"/>
      <c r="F777" s="11"/>
      <c r="G777" s="245" t="str">
        <f>IF($F777="","",VLOOKUP($F777,'Tong hop'!$B$10:$P$19999,2,0))</f>
        <v/>
      </c>
      <c r="H777" s="246" t="str">
        <f>IF($F777="","",VLOOKUP($F777,'Tong hop'!$B$10:$P$19999,3,0))</f>
        <v/>
      </c>
      <c r="I777" s="26"/>
      <c r="J777" s="248">
        <f>IF(F777="",0,VLOOKUP(F777,'Tong hop'!$O$10:$P$396,2,0))</f>
        <v>0</v>
      </c>
      <c r="K777" s="249">
        <f t="shared" si="1"/>
        <v>0</v>
      </c>
      <c r="L777" s="250" t="str">
        <f>IF($F777="","",VLOOKUP($F777,'Tong hop'!$B$10:$L$19999,10,0))</f>
        <v/>
      </c>
      <c r="M777" s="251" t="str">
        <f>IF($F777="","",VLOOKUP($F777,'Tong hop'!$B$10:$L$19999,11,0))</f>
        <v/>
      </c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ht="15.75" customHeight="1">
      <c r="A778" s="11"/>
      <c r="B778" s="11"/>
      <c r="C778" s="12"/>
      <c r="D778" s="11"/>
      <c r="E778" s="11"/>
      <c r="F778" s="11"/>
      <c r="G778" s="245" t="str">
        <f>IF($F778="","",VLOOKUP($F778,'Tong hop'!$B$10:$P$19999,2,0))</f>
        <v/>
      </c>
      <c r="H778" s="246" t="str">
        <f>IF($F778="","",VLOOKUP($F778,'Tong hop'!$B$10:$P$19999,3,0))</f>
        <v/>
      </c>
      <c r="I778" s="26"/>
      <c r="J778" s="248">
        <f>IF(F778="",0,VLOOKUP(F778,'Tong hop'!$O$10:$P$396,2,0))</f>
        <v>0</v>
      </c>
      <c r="K778" s="249">
        <f t="shared" si="1"/>
        <v>0</v>
      </c>
      <c r="L778" s="250" t="str">
        <f>IF($F778="","",VLOOKUP($F778,'Tong hop'!$B$10:$L$19999,10,0))</f>
        <v/>
      </c>
      <c r="M778" s="251" t="str">
        <f>IF($F778="","",VLOOKUP($F778,'Tong hop'!$B$10:$L$19999,11,0))</f>
        <v/>
      </c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ht="15.75" customHeight="1">
      <c r="A779" s="11"/>
      <c r="B779" s="11"/>
      <c r="C779" s="12"/>
      <c r="D779" s="11"/>
      <c r="E779" s="11"/>
      <c r="F779" s="11"/>
      <c r="G779" s="245" t="str">
        <f>IF($F779="","",VLOOKUP($F779,'Tong hop'!$B$10:$P$19999,2,0))</f>
        <v/>
      </c>
      <c r="H779" s="246" t="str">
        <f>IF($F779="","",VLOOKUP($F779,'Tong hop'!$B$10:$P$19999,3,0))</f>
        <v/>
      </c>
      <c r="I779" s="26"/>
      <c r="J779" s="248">
        <f>IF(F779="",0,VLOOKUP(F779,'Tong hop'!$O$10:$P$396,2,0))</f>
        <v>0</v>
      </c>
      <c r="K779" s="249">
        <f t="shared" si="1"/>
        <v>0</v>
      </c>
      <c r="L779" s="250" t="str">
        <f>IF($F779="","",VLOOKUP($F779,'Tong hop'!$B$10:$L$19999,10,0))</f>
        <v/>
      </c>
      <c r="M779" s="251" t="str">
        <f>IF($F779="","",VLOOKUP($F779,'Tong hop'!$B$10:$L$19999,11,0))</f>
        <v/>
      </c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ht="15.75" customHeight="1">
      <c r="A780" s="11"/>
      <c r="B780" s="11"/>
      <c r="C780" s="12"/>
      <c r="D780" s="11"/>
      <c r="E780" s="11"/>
      <c r="F780" s="11"/>
      <c r="G780" s="245" t="str">
        <f>IF($F780="","",VLOOKUP($F780,'Tong hop'!$B$10:$P$19999,2,0))</f>
        <v/>
      </c>
      <c r="H780" s="246" t="str">
        <f>IF($F780="","",VLOOKUP($F780,'Tong hop'!$B$10:$P$19999,3,0))</f>
        <v/>
      </c>
      <c r="I780" s="26"/>
      <c r="J780" s="248">
        <f>IF(F780="",0,VLOOKUP(F780,'Tong hop'!$O$10:$P$396,2,0))</f>
        <v>0</v>
      </c>
      <c r="K780" s="249">
        <f t="shared" si="1"/>
        <v>0</v>
      </c>
      <c r="L780" s="250" t="str">
        <f>IF($F780="","",VLOOKUP($F780,'Tong hop'!$B$10:$L$19999,10,0))</f>
        <v/>
      </c>
      <c r="M780" s="251" t="str">
        <f>IF($F780="","",VLOOKUP($F780,'Tong hop'!$B$10:$L$19999,11,0))</f>
        <v/>
      </c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ht="15.75" customHeight="1">
      <c r="A781" s="11"/>
      <c r="B781" s="11"/>
      <c r="C781" s="12"/>
      <c r="D781" s="11"/>
      <c r="E781" s="11"/>
      <c r="F781" s="11"/>
      <c r="G781" s="245" t="str">
        <f>IF($F781="","",VLOOKUP($F781,'Tong hop'!$B$10:$P$19999,2,0))</f>
        <v/>
      </c>
      <c r="H781" s="246" t="str">
        <f>IF($F781="","",VLOOKUP($F781,'Tong hop'!$B$10:$P$19999,3,0))</f>
        <v/>
      </c>
      <c r="I781" s="26"/>
      <c r="J781" s="248">
        <f>IF(F781="",0,VLOOKUP(F781,'Tong hop'!$O$10:$P$396,2,0))</f>
        <v>0</v>
      </c>
      <c r="K781" s="249">
        <f t="shared" si="1"/>
        <v>0</v>
      </c>
      <c r="L781" s="250" t="str">
        <f>IF($F781="","",VLOOKUP($F781,'Tong hop'!$B$10:$L$19999,10,0))</f>
        <v/>
      </c>
      <c r="M781" s="251" t="str">
        <f>IF($F781="","",VLOOKUP($F781,'Tong hop'!$B$10:$L$19999,11,0))</f>
        <v/>
      </c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ht="15.75" customHeight="1">
      <c r="A782" s="11"/>
      <c r="B782" s="11"/>
      <c r="C782" s="12"/>
      <c r="D782" s="11"/>
      <c r="E782" s="11"/>
      <c r="F782" s="11"/>
      <c r="G782" s="245" t="str">
        <f>IF($F782="","",VLOOKUP($F782,'Tong hop'!$B$10:$P$19999,2,0))</f>
        <v/>
      </c>
      <c r="H782" s="246" t="str">
        <f>IF($F782="","",VLOOKUP($F782,'Tong hop'!$B$10:$P$19999,3,0))</f>
        <v/>
      </c>
      <c r="I782" s="26"/>
      <c r="J782" s="248">
        <f>IF(F782="",0,VLOOKUP(F782,'Tong hop'!$O$10:$P$396,2,0))</f>
        <v>0</v>
      </c>
      <c r="K782" s="249">
        <f t="shared" si="1"/>
        <v>0</v>
      </c>
      <c r="L782" s="250" t="str">
        <f>IF($F782="","",VLOOKUP($F782,'Tong hop'!$B$10:$L$19999,10,0))</f>
        <v/>
      </c>
      <c r="M782" s="251" t="str">
        <f>IF($F782="","",VLOOKUP($F782,'Tong hop'!$B$10:$L$19999,11,0))</f>
        <v/>
      </c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ht="15.75" customHeight="1">
      <c r="A783" s="11"/>
      <c r="B783" s="11"/>
      <c r="C783" s="12"/>
      <c r="D783" s="11"/>
      <c r="E783" s="11"/>
      <c r="F783" s="11"/>
      <c r="G783" s="245" t="str">
        <f>IF($F783="","",VLOOKUP($F783,'Tong hop'!$B$10:$P$19999,2,0))</f>
        <v/>
      </c>
      <c r="H783" s="246" t="str">
        <f>IF($F783="","",VLOOKUP($F783,'Tong hop'!$B$10:$P$19999,3,0))</f>
        <v/>
      </c>
      <c r="I783" s="26"/>
      <c r="J783" s="248">
        <f>IF(F783="",0,VLOOKUP(F783,'Tong hop'!$O$10:$P$396,2,0))</f>
        <v>0</v>
      </c>
      <c r="K783" s="249">
        <f t="shared" si="1"/>
        <v>0</v>
      </c>
      <c r="L783" s="250" t="str">
        <f>IF($F783="","",VLOOKUP($F783,'Tong hop'!$B$10:$L$19999,10,0))</f>
        <v/>
      </c>
      <c r="M783" s="251" t="str">
        <f>IF($F783="","",VLOOKUP($F783,'Tong hop'!$B$10:$L$19999,11,0))</f>
        <v/>
      </c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ht="15.75" customHeight="1">
      <c r="A784" s="11"/>
      <c r="B784" s="11"/>
      <c r="C784" s="12"/>
      <c r="D784" s="11"/>
      <c r="E784" s="11"/>
      <c r="F784" s="11"/>
      <c r="G784" s="245" t="str">
        <f>IF($F784="","",VLOOKUP($F784,'Tong hop'!$B$10:$P$19999,2,0))</f>
        <v/>
      </c>
      <c r="H784" s="246" t="str">
        <f>IF($F784="","",VLOOKUP($F784,'Tong hop'!$B$10:$P$19999,3,0))</f>
        <v/>
      </c>
      <c r="I784" s="26"/>
      <c r="J784" s="248">
        <f>IF(F784="",0,VLOOKUP(F784,'Tong hop'!$O$10:$P$396,2,0))</f>
        <v>0</v>
      </c>
      <c r="K784" s="249">
        <f t="shared" si="1"/>
        <v>0</v>
      </c>
      <c r="L784" s="250" t="str">
        <f>IF($F784="","",VLOOKUP($F784,'Tong hop'!$B$10:$L$19999,10,0))</f>
        <v/>
      </c>
      <c r="M784" s="251" t="str">
        <f>IF($F784="","",VLOOKUP($F784,'Tong hop'!$B$10:$L$19999,11,0))</f>
        <v/>
      </c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ht="15.75" customHeight="1">
      <c r="A785" s="11"/>
      <c r="B785" s="11"/>
      <c r="C785" s="12"/>
      <c r="D785" s="11"/>
      <c r="E785" s="11"/>
      <c r="F785" s="11"/>
      <c r="G785" s="245" t="str">
        <f>IF($F785="","",VLOOKUP($F785,'Tong hop'!$B$10:$P$19999,2,0))</f>
        <v/>
      </c>
      <c r="H785" s="246" t="str">
        <f>IF($F785="","",VLOOKUP($F785,'Tong hop'!$B$10:$P$19999,3,0))</f>
        <v/>
      </c>
      <c r="I785" s="26"/>
      <c r="J785" s="248">
        <f>IF(F785="",0,VLOOKUP(F785,'Tong hop'!$O$10:$P$396,2,0))</f>
        <v>0</v>
      </c>
      <c r="K785" s="249">
        <f t="shared" si="1"/>
        <v>0</v>
      </c>
      <c r="L785" s="250" t="str">
        <f>IF($F785="","",VLOOKUP($F785,'Tong hop'!$B$10:$L$19999,10,0))</f>
        <v/>
      </c>
      <c r="M785" s="251" t="str">
        <f>IF($F785="","",VLOOKUP($F785,'Tong hop'!$B$10:$L$19999,11,0))</f>
        <v/>
      </c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ht="15.75" customHeight="1">
      <c r="A786" s="11"/>
      <c r="B786" s="11"/>
      <c r="C786" s="12"/>
      <c r="D786" s="11"/>
      <c r="E786" s="11"/>
      <c r="F786" s="11"/>
      <c r="G786" s="245" t="str">
        <f>IF($F786="","",VLOOKUP($F786,'Tong hop'!$B$10:$P$19999,2,0))</f>
        <v/>
      </c>
      <c r="H786" s="246" t="str">
        <f>IF($F786="","",VLOOKUP($F786,'Tong hop'!$B$10:$P$19999,3,0))</f>
        <v/>
      </c>
      <c r="I786" s="26"/>
      <c r="J786" s="248">
        <f>IF(F786="",0,VLOOKUP(F786,'Tong hop'!$O$10:$P$396,2,0))</f>
        <v>0</v>
      </c>
      <c r="K786" s="249">
        <f t="shared" si="1"/>
        <v>0</v>
      </c>
      <c r="L786" s="250" t="str">
        <f>IF($F786="","",VLOOKUP($F786,'Tong hop'!$B$10:$L$19999,10,0))</f>
        <v/>
      </c>
      <c r="M786" s="251" t="str">
        <f>IF($F786="","",VLOOKUP($F786,'Tong hop'!$B$10:$L$19999,11,0))</f>
        <v/>
      </c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ht="15.75" customHeight="1">
      <c r="A787" s="11"/>
      <c r="B787" s="11"/>
      <c r="C787" s="12"/>
      <c r="D787" s="11"/>
      <c r="E787" s="11"/>
      <c r="F787" s="11"/>
      <c r="G787" s="245" t="str">
        <f>IF($F787="","",VLOOKUP($F787,'Tong hop'!$B$10:$P$19999,2,0))</f>
        <v/>
      </c>
      <c r="H787" s="246" t="str">
        <f>IF($F787="","",VLOOKUP($F787,'Tong hop'!$B$10:$P$19999,3,0))</f>
        <v/>
      </c>
      <c r="I787" s="26"/>
      <c r="J787" s="248">
        <f>IF(F787="",0,VLOOKUP(F787,'Tong hop'!$O$10:$P$396,2,0))</f>
        <v>0</v>
      </c>
      <c r="K787" s="249">
        <f t="shared" si="1"/>
        <v>0</v>
      </c>
      <c r="L787" s="250" t="str">
        <f>IF($F787="","",VLOOKUP($F787,'Tong hop'!$B$10:$L$19999,10,0))</f>
        <v/>
      </c>
      <c r="M787" s="251" t="str">
        <f>IF($F787="","",VLOOKUP($F787,'Tong hop'!$B$10:$L$19999,11,0))</f>
        <v/>
      </c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ht="15.75" customHeight="1">
      <c r="A788" s="11"/>
      <c r="B788" s="11"/>
      <c r="C788" s="12"/>
      <c r="D788" s="11"/>
      <c r="E788" s="11"/>
      <c r="F788" s="11"/>
      <c r="G788" s="245" t="str">
        <f>IF($F788="","",VLOOKUP($F788,'Tong hop'!$B$10:$P$19999,2,0))</f>
        <v/>
      </c>
      <c r="H788" s="246" t="str">
        <f>IF($F788="","",VLOOKUP($F788,'Tong hop'!$B$10:$P$19999,3,0))</f>
        <v/>
      </c>
      <c r="I788" s="26"/>
      <c r="J788" s="248">
        <f>IF(F788="",0,VLOOKUP(F788,'Tong hop'!$O$10:$P$396,2,0))</f>
        <v>0</v>
      </c>
      <c r="K788" s="249">
        <f t="shared" si="1"/>
        <v>0</v>
      </c>
      <c r="L788" s="250" t="str">
        <f>IF($F788="","",VLOOKUP($F788,'Tong hop'!$B$10:$L$19999,10,0))</f>
        <v/>
      </c>
      <c r="M788" s="251" t="str">
        <f>IF($F788="","",VLOOKUP($F788,'Tong hop'!$B$10:$L$19999,11,0))</f>
        <v/>
      </c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ht="15.75" customHeight="1">
      <c r="A789" s="11"/>
      <c r="B789" s="11"/>
      <c r="C789" s="12"/>
      <c r="D789" s="11"/>
      <c r="E789" s="11"/>
      <c r="F789" s="11"/>
      <c r="G789" s="245" t="str">
        <f>IF($F789="","",VLOOKUP($F789,'Tong hop'!$B$10:$P$19999,2,0))</f>
        <v/>
      </c>
      <c r="H789" s="246" t="str">
        <f>IF($F789="","",VLOOKUP($F789,'Tong hop'!$B$10:$P$19999,3,0))</f>
        <v/>
      </c>
      <c r="I789" s="26"/>
      <c r="J789" s="248">
        <f>IF(F789="",0,VLOOKUP(F789,'Tong hop'!$O$10:$P$396,2,0))</f>
        <v>0</v>
      </c>
      <c r="K789" s="249">
        <f t="shared" si="1"/>
        <v>0</v>
      </c>
      <c r="L789" s="250" t="str">
        <f>IF($F789="","",VLOOKUP($F789,'Tong hop'!$B$10:$L$19999,10,0))</f>
        <v/>
      </c>
      <c r="M789" s="251" t="str">
        <f>IF($F789="","",VLOOKUP($F789,'Tong hop'!$B$10:$L$19999,11,0))</f>
        <v/>
      </c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ht="15.75" customHeight="1">
      <c r="A790" s="11"/>
      <c r="B790" s="11"/>
      <c r="C790" s="12"/>
      <c r="D790" s="11"/>
      <c r="E790" s="11"/>
      <c r="F790" s="11"/>
      <c r="G790" s="245" t="str">
        <f>IF($F790="","",VLOOKUP($F790,'Tong hop'!$B$10:$P$19999,2,0))</f>
        <v/>
      </c>
      <c r="H790" s="246" t="str">
        <f>IF($F790="","",VLOOKUP($F790,'Tong hop'!$B$10:$P$19999,3,0))</f>
        <v/>
      </c>
      <c r="I790" s="26"/>
      <c r="J790" s="248">
        <f>IF(F790="",0,VLOOKUP(F790,'Tong hop'!$O$10:$P$396,2,0))</f>
        <v>0</v>
      </c>
      <c r="K790" s="249">
        <f t="shared" si="1"/>
        <v>0</v>
      </c>
      <c r="L790" s="250" t="str">
        <f>IF($F790="","",VLOOKUP($F790,'Tong hop'!$B$10:$L$19999,10,0))</f>
        <v/>
      </c>
      <c r="M790" s="251" t="str">
        <f>IF($F790="","",VLOOKUP($F790,'Tong hop'!$B$10:$L$19999,11,0))</f>
        <v/>
      </c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ht="15.75" customHeight="1">
      <c r="A791" s="11"/>
      <c r="B791" s="11"/>
      <c r="C791" s="12"/>
      <c r="D791" s="11"/>
      <c r="E791" s="11"/>
      <c r="F791" s="11"/>
      <c r="G791" s="245" t="str">
        <f>IF($F791="","",VLOOKUP($F791,'Tong hop'!$B$10:$P$19999,2,0))</f>
        <v/>
      </c>
      <c r="H791" s="246" t="str">
        <f>IF($F791="","",VLOOKUP($F791,'Tong hop'!$B$10:$P$19999,3,0))</f>
        <v/>
      </c>
      <c r="I791" s="26"/>
      <c r="J791" s="248">
        <f>IF(F791="",0,VLOOKUP(F791,'Tong hop'!$O$10:$P$396,2,0))</f>
        <v>0</v>
      </c>
      <c r="K791" s="249">
        <f t="shared" si="1"/>
        <v>0</v>
      </c>
      <c r="L791" s="250" t="str">
        <f>IF($F791="","",VLOOKUP($F791,'Tong hop'!$B$10:$L$19999,10,0))</f>
        <v/>
      </c>
      <c r="M791" s="251" t="str">
        <f>IF($F791="","",VLOOKUP($F791,'Tong hop'!$B$10:$L$19999,11,0))</f>
        <v/>
      </c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ht="15.75" customHeight="1">
      <c r="A792" s="11"/>
      <c r="B792" s="11"/>
      <c r="C792" s="12"/>
      <c r="D792" s="11"/>
      <c r="E792" s="11"/>
      <c r="F792" s="11"/>
      <c r="G792" s="245" t="str">
        <f>IF($F792="","",VLOOKUP($F792,'Tong hop'!$B$10:$P$19999,2,0))</f>
        <v/>
      </c>
      <c r="H792" s="246" t="str">
        <f>IF($F792="","",VLOOKUP($F792,'Tong hop'!$B$10:$P$19999,3,0))</f>
        <v/>
      </c>
      <c r="I792" s="26"/>
      <c r="J792" s="248">
        <f>IF(F792="",0,VLOOKUP(F792,'Tong hop'!$O$10:$P$396,2,0))</f>
        <v>0</v>
      </c>
      <c r="K792" s="249">
        <f t="shared" si="1"/>
        <v>0</v>
      </c>
      <c r="L792" s="250" t="str">
        <f>IF($F792="","",VLOOKUP($F792,'Tong hop'!$B$10:$L$19999,10,0))</f>
        <v/>
      </c>
      <c r="M792" s="251" t="str">
        <f>IF($F792="","",VLOOKUP($F792,'Tong hop'!$B$10:$L$19999,11,0))</f>
        <v/>
      </c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ht="15.75" customHeight="1">
      <c r="A793" s="11"/>
      <c r="B793" s="11"/>
      <c r="C793" s="12"/>
      <c r="D793" s="11"/>
      <c r="E793" s="11"/>
      <c r="F793" s="11"/>
      <c r="G793" s="245" t="str">
        <f>IF($F793="","",VLOOKUP($F793,'Tong hop'!$B$10:$P$19999,2,0))</f>
        <v/>
      </c>
      <c r="H793" s="246" t="str">
        <f>IF($F793="","",VLOOKUP($F793,'Tong hop'!$B$10:$P$19999,3,0))</f>
        <v/>
      </c>
      <c r="I793" s="26"/>
      <c r="J793" s="248">
        <f>IF(F793="",0,VLOOKUP(F793,'Tong hop'!$O$10:$P$396,2,0))</f>
        <v>0</v>
      </c>
      <c r="K793" s="249">
        <f t="shared" si="1"/>
        <v>0</v>
      </c>
      <c r="L793" s="250" t="str">
        <f>IF($F793="","",VLOOKUP($F793,'Tong hop'!$B$10:$L$19999,10,0))</f>
        <v/>
      </c>
      <c r="M793" s="251" t="str">
        <f>IF($F793="","",VLOOKUP($F793,'Tong hop'!$B$10:$L$19999,11,0))</f>
        <v/>
      </c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ht="15.75" customHeight="1">
      <c r="A794" s="11"/>
      <c r="B794" s="11"/>
      <c r="C794" s="12"/>
      <c r="D794" s="11"/>
      <c r="E794" s="11"/>
      <c r="F794" s="11"/>
      <c r="G794" s="245" t="str">
        <f>IF($F794="","",VLOOKUP($F794,'Tong hop'!$B$10:$P$19999,2,0))</f>
        <v/>
      </c>
      <c r="H794" s="246" t="str">
        <f>IF($F794="","",VLOOKUP($F794,'Tong hop'!$B$10:$P$19999,3,0))</f>
        <v/>
      </c>
      <c r="I794" s="26"/>
      <c r="J794" s="248">
        <f>IF(F794="",0,VLOOKUP(F794,'Tong hop'!$O$10:$P$396,2,0))</f>
        <v>0</v>
      </c>
      <c r="K794" s="249">
        <f t="shared" si="1"/>
        <v>0</v>
      </c>
      <c r="L794" s="250" t="str">
        <f>IF($F794="","",VLOOKUP($F794,'Tong hop'!$B$10:$L$19999,10,0))</f>
        <v/>
      </c>
      <c r="M794" s="251" t="str">
        <f>IF($F794="","",VLOOKUP($F794,'Tong hop'!$B$10:$L$19999,11,0))</f>
        <v/>
      </c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ht="15.75" customHeight="1">
      <c r="A795" s="11"/>
      <c r="B795" s="11"/>
      <c r="C795" s="12"/>
      <c r="D795" s="11"/>
      <c r="E795" s="11"/>
      <c r="F795" s="11"/>
      <c r="G795" s="245" t="str">
        <f>IF($F795="","",VLOOKUP($F795,'Tong hop'!$B$10:$P$19999,2,0))</f>
        <v/>
      </c>
      <c r="H795" s="246" t="str">
        <f>IF($F795="","",VLOOKUP($F795,'Tong hop'!$B$10:$P$19999,3,0))</f>
        <v/>
      </c>
      <c r="I795" s="26"/>
      <c r="J795" s="248">
        <f>IF(F795="",0,VLOOKUP(F795,'Tong hop'!$O$10:$P$396,2,0))</f>
        <v>0</v>
      </c>
      <c r="K795" s="249">
        <f t="shared" si="1"/>
        <v>0</v>
      </c>
      <c r="L795" s="250" t="str">
        <f>IF($F795="","",VLOOKUP($F795,'Tong hop'!$B$10:$L$19999,10,0))</f>
        <v/>
      </c>
      <c r="M795" s="251" t="str">
        <f>IF($F795="","",VLOOKUP($F795,'Tong hop'!$B$10:$L$19999,11,0))</f>
        <v/>
      </c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ht="15.75" customHeight="1">
      <c r="A796" s="11"/>
      <c r="B796" s="11"/>
      <c r="C796" s="12"/>
      <c r="D796" s="11"/>
      <c r="E796" s="11"/>
      <c r="F796" s="11"/>
      <c r="G796" s="245" t="str">
        <f>IF($F796="","",VLOOKUP($F796,'Tong hop'!$B$10:$P$19999,2,0))</f>
        <v/>
      </c>
      <c r="H796" s="246" t="str">
        <f>IF($F796="","",VLOOKUP($F796,'Tong hop'!$B$10:$P$19999,3,0))</f>
        <v/>
      </c>
      <c r="I796" s="26"/>
      <c r="J796" s="248">
        <f>IF(F796="",0,VLOOKUP(F796,'Tong hop'!$O$10:$P$396,2,0))</f>
        <v>0</v>
      </c>
      <c r="K796" s="249">
        <f t="shared" si="1"/>
        <v>0</v>
      </c>
      <c r="L796" s="250" t="str">
        <f>IF($F796="","",VLOOKUP($F796,'Tong hop'!$B$10:$L$19999,10,0))</f>
        <v/>
      </c>
      <c r="M796" s="251" t="str">
        <f>IF($F796="","",VLOOKUP($F796,'Tong hop'!$B$10:$L$19999,11,0))</f>
        <v/>
      </c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ht="15.75" customHeight="1">
      <c r="A797" s="11"/>
      <c r="B797" s="11"/>
      <c r="C797" s="12"/>
      <c r="D797" s="11"/>
      <c r="E797" s="11"/>
      <c r="F797" s="11"/>
      <c r="G797" s="245" t="str">
        <f>IF($F797="","",VLOOKUP($F797,'Tong hop'!$B$10:$P$19999,2,0))</f>
        <v/>
      </c>
      <c r="H797" s="246" t="str">
        <f>IF($F797="","",VLOOKUP($F797,'Tong hop'!$B$10:$P$19999,3,0))</f>
        <v/>
      </c>
      <c r="I797" s="26"/>
      <c r="J797" s="248">
        <f>IF(F797="",0,VLOOKUP(F797,'Tong hop'!$O$10:$P$396,2,0))</f>
        <v>0</v>
      </c>
      <c r="K797" s="249">
        <f t="shared" si="1"/>
        <v>0</v>
      </c>
      <c r="L797" s="250" t="str">
        <f>IF($F797="","",VLOOKUP($F797,'Tong hop'!$B$10:$L$19999,10,0))</f>
        <v/>
      </c>
      <c r="M797" s="251" t="str">
        <f>IF($F797="","",VLOOKUP($F797,'Tong hop'!$B$10:$L$19999,11,0))</f>
        <v/>
      </c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ht="15.75" customHeight="1">
      <c r="A798" s="11"/>
      <c r="B798" s="11"/>
      <c r="C798" s="12"/>
      <c r="D798" s="11"/>
      <c r="E798" s="11"/>
      <c r="F798" s="11"/>
      <c r="G798" s="245" t="str">
        <f>IF($F798="","",VLOOKUP($F798,'Tong hop'!$B$10:$P$19999,2,0))</f>
        <v/>
      </c>
      <c r="H798" s="246" t="str">
        <f>IF($F798="","",VLOOKUP($F798,'Tong hop'!$B$10:$P$19999,3,0))</f>
        <v/>
      </c>
      <c r="I798" s="26"/>
      <c r="J798" s="248">
        <f>IF(F798="",0,VLOOKUP(F798,'Tong hop'!$O$10:$P$396,2,0))</f>
        <v>0</v>
      </c>
      <c r="K798" s="249">
        <f t="shared" si="1"/>
        <v>0</v>
      </c>
      <c r="L798" s="250" t="str">
        <f>IF($F798="","",VLOOKUP($F798,'Tong hop'!$B$10:$L$19999,10,0))</f>
        <v/>
      </c>
      <c r="M798" s="251" t="str">
        <f>IF($F798="","",VLOOKUP($F798,'Tong hop'!$B$10:$L$19999,11,0))</f>
        <v/>
      </c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ht="15.75" customHeight="1">
      <c r="A799" s="11"/>
      <c r="B799" s="11"/>
      <c r="C799" s="12"/>
      <c r="D799" s="11"/>
      <c r="E799" s="11"/>
      <c r="F799" s="11"/>
      <c r="G799" s="245" t="str">
        <f>IF($F799="","",VLOOKUP($F799,'Tong hop'!$B$10:$P$19999,2,0))</f>
        <v/>
      </c>
      <c r="H799" s="246" t="str">
        <f>IF($F799="","",VLOOKUP($F799,'Tong hop'!$B$10:$P$19999,3,0))</f>
        <v/>
      </c>
      <c r="I799" s="26"/>
      <c r="J799" s="248">
        <f>IF(F799="",0,VLOOKUP(F799,'Tong hop'!$O$10:$P$396,2,0))</f>
        <v>0</v>
      </c>
      <c r="K799" s="249">
        <f t="shared" si="1"/>
        <v>0</v>
      </c>
      <c r="L799" s="250" t="str">
        <f>IF($F799="","",VLOOKUP($F799,'Tong hop'!$B$10:$L$19999,10,0))</f>
        <v/>
      </c>
      <c r="M799" s="251" t="str">
        <f>IF($F799="","",VLOOKUP($F799,'Tong hop'!$B$10:$L$19999,11,0))</f>
        <v/>
      </c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ht="15.75" customHeight="1">
      <c r="A800" s="11"/>
      <c r="B800" s="11"/>
      <c r="C800" s="12"/>
      <c r="D800" s="11"/>
      <c r="E800" s="11"/>
      <c r="F800" s="11"/>
      <c r="G800" s="245" t="str">
        <f>IF($F800="","",VLOOKUP($F800,'Tong hop'!$B$10:$P$19999,2,0))</f>
        <v/>
      </c>
      <c r="H800" s="246" t="str">
        <f>IF($F800="","",VLOOKUP($F800,'Tong hop'!$B$10:$P$19999,3,0))</f>
        <v/>
      </c>
      <c r="I800" s="26"/>
      <c r="J800" s="248">
        <f>IF(F800="",0,VLOOKUP(F800,'Tong hop'!$O$10:$P$396,2,0))</f>
        <v>0</v>
      </c>
      <c r="K800" s="249">
        <f t="shared" si="1"/>
        <v>0</v>
      </c>
      <c r="L800" s="250" t="str">
        <f>IF($F800="","",VLOOKUP($F800,'Tong hop'!$B$10:$L$19999,10,0))</f>
        <v/>
      </c>
      <c r="M800" s="251" t="str">
        <f>IF($F800="","",VLOOKUP($F800,'Tong hop'!$B$10:$L$19999,11,0))</f>
        <v/>
      </c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ht="15.75" customHeight="1">
      <c r="A801" s="11"/>
      <c r="B801" s="11"/>
      <c r="C801" s="12"/>
      <c r="D801" s="11"/>
      <c r="E801" s="11"/>
      <c r="F801" s="11"/>
      <c r="G801" s="245" t="str">
        <f>IF($F801="","",VLOOKUP($F801,'Tong hop'!$B$10:$P$19999,2,0))</f>
        <v/>
      </c>
      <c r="H801" s="246" t="str">
        <f>IF($F801="","",VLOOKUP($F801,'Tong hop'!$B$10:$P$19999,3,0))</f>
        <v/>
      </c>
      <c r="I801" s="26"/>
      <c r="J801" s="248">
        <f>IF(F801="",0,VLOOKUP(F801,'Tong hop'!$O$10:$P$396,2,0))</f>
        <v>0</v>
      </c>
      <c r="K801" s="249">
        <f t="shared" si="1"/>
        <v>0</v>
      </c>
      <c r="L801" s="250" t="str">
        <f>IF($F801="","",VLOOKUP($F801,'Tong hop'!$B$10:$L$19999,10,0))</f>
        <v/>
      </c>
      <c r="M801" s="251" t="str">
        <f>IF($F801="","",VLOOKUP($F801,'Tong hop'!$B$10:$L$19999,11,0))</f>
        <v/>
      </c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ht="15.75" customHeight="1">
      <c r="A802" s="11"/>
      <c r="B802" s="11"/>
      <c r="C802" s="12"/>
      <c r="D802" s="11"/>
      <c r="E802" s="11"/>
      <c r="F802" s="11"/>
      <c r="G802" s="245" t="str">
        <f>IF($F802="","",VLOOKUP($F802,'Tong hop'!$B$10:$P$19999,2,0))</f>
        <v/>
      </c>
      <c r="H802" s="246" t="str">
        <f>IF($F802="","",VLOOKUP($F802,'Tong hop'!$B$10:$P$19999,3,0))</f>
        <v/>
      </c>
      <c r="I802" s="26"/>
      <c r="J802" s="248">
        <f>IF(F802="",0,VLOOKUP(F802,'Tong hop'!$O$10:$P$396,2,0))</f>
        <v>0</v>
      </c>
      <c r="K802" s="249">
        <f t="shared" si="1"/>
        <v>0</v>
      </c>
      <c r="L802" s="250" t="str">
        <f>IF($F802="","",VLOOKUP($F802,'Tong hop'!$B$10:$L$19999,10,0))</f>
        <v/>
      </c>
      <c r="M802" s="251" t="str">
        <f>IF($F802="","",VLOOKUP($F802,'Tong hop'!$B$10:$L$19999,11,0))</f>
        <v/>
      </c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ht="15.75" customHeight="1">
      <c r="A803" s="11"/>
      <c r="B803" s="11"/>
      <c r="C803" s="12"/>
      <c r="D803" s="11"/>
      <c r="E803" s="11"/>
      <c r="F803" s="11"/>
      <c r="G803" s="245" t="str">
        <f>IF($F803="","",VLOOKUP($F803,'Tong hop'!$B$10:$P$19999,2,0))</f>
        <v/>
      </c>
      <c r="H803" s="246" t="str">
        <f>IF($F803="","",VLOOKUP($F803,'Tong hop'!$B$10:$P$19999,3,0))</f>
        <v/>
      </c>
      <c r="I803" s="26"/>
      <c r="J803" s="248">
        <f>IF(F803="",0,VLOOKUP(F803,'Tong hop'!$O$10:$P$396,2,0))</f>
        <v>0</v>
      </c>
      <c r="K803" s="249">
        <f t="shared" si="1"/>
        <v>0</v>
      </c>
      <c r="L803" s="250" t="str">
        <f>IF($F803="","",VLOOKUP($F803,'Tong hop'!$B$10:$L$19999,10,0))</f>
        <v/>
      </c>
      <c r="M803" s="251" t="str">
        <f>IF($F803="","",VLOOKUP($F803,'Tong hop'!$B$10:$L$19999,11,0))</f>
        <v/>
      </c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ht="15.75" customHeight="1">
      <c r="A804" s="11"/>
      <c r="B804" s="11"/>
      <c r="C804" s="12"/>
      <c r="D804" s="11"/>
      <c r="E804" s="11"/>
      <c r="F804" s="11"/>
      <c r="G804" s="245" t="str">
        <f>IF($F804="","",VLOOKUP($F804,'Tong hop'!$B$10:$P$19999,2,0))</f>
        <v/>
      </c>
      <c r="H804" s="246" t="str">
        <f>IF($F804="","",VLOOKUP($F804,'Tong hop'!$B$10:$P$19999,3,0))</f>
        <v/>
      </c>
      <c r="I804" s="26"/>
      <c r="J804" s="248">
        <f>IF(F804="",0,VLOOKUP(F804,'Tong hop'!$O$10:$P$396,2,0))</f>
        <v>0</v>
      </c>
      <c r="K804" s="249">
        <f t="shared" si="1"/>
        <v>0</v>
      </c>
      <c r="L804" s="250" t="str">
        <f>IF($F804="","",VLOOKUP($F804,'Tong hop'!$B$10:$L$19999,10,0))</f>
        <v/>
      </c>
      <c r="M804" s="251" t="str">
        <f>IF($F804="","",VLOOKUP($F804,'Tong hop'!$B$10:$L$19999,11,0))</f>
        <v/>
      </c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ht="15.75" customHeight="1">
      <c r="A805" s="11"/>
      <c r="B805" s="11"/>
      <c r="C805" s="12"/>
      <c r="D805" s="11"/>
      <c r="E805" s="11"/>
      <c r="F805" s="11"/>
      <c r="G805" s="245" t="str">
        <f>IF($F805="","",VLOOKUP($F805,'Tong hop'!$B$10:$P$19999,2,0))</f>
        <v/>
      </c>
      <c r="H805" s="246" t="str">
        <f>IF($F805="","",VLOOKUP($F805,'Tong hop'!$B$10:$P$19999,3,0))</f>
        <v/>
      </c>
      <c r="I805" s="26"/>
      <c r="J805" s="248">
        <f>IF(F805="",0,VLOOKUP(F805,'Tong hop'!$O$10:$P$396,2,0))</f>
        <v>0</v>
      </c>
      <c r="K805" s="249">
        <f t="shared" si="1"/>
        <v>0</v>
      </c>
      <c r="L805" s="250" t="str">
        <f>IF($F805="","",VLOOKUP($F805,'Tong hop'!$B$10:$L$19999,10,0))</f>
        <v/>
      </c>
      <c r="M805" s="251" t="str">
        <f>IF($F805="","",VLOOKUP($F805,'Tong hop'!$B$10:$L$19999,11,0))</f>
        <v/>
      </c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ht="15.75" customHeight="1">
      <c r="A806" s="11"/>
      <c r="B806" s="11"/>
      <c r="C806" s="12"/>
      <c r="D806" s="11"/>
      <c r="E806" s="11"/>
      <c r="F806" s="11"/>
      <c r="G806" s="245" t="str">
        <f>IF($F806="","",VLOOKUP($F806,'Tong hop'!$B$10:$P$19999,2,0))</f>
        <v/>
      </c>
      <c r="H806" s="246" t="str">
        <f>IF($F806="","",VLOOKUP($F806,'Tong hop'!$B$10:$P$19999,3,0))</f>
        <v/>
      </c>
      <c r="I806" s="26"/>
      <c r="J806" s="248">
        <f>IF(F806="",0,VLOOKUP(F806,'Tong hop'!$O$10:$P$396,2,0))</f>
        <v>0</v>
      </c>
      <c r="K806" s="249">
        <f t="shared" si="1"/>
        <v>0</v>
      </c>
      <c r="L806" s="250" t="str">
        <f>IF($F806="","",VLOOKUP($F806,'Tong hop'!$B$10:$L$19999,10,0))</f>
        <v/>
      </c>
      <c r="M806" s="251" t="str">
        <f>IF($F806="","",VLOOKUP($F806,'Tong hop'!$B$10:$L$19999,11,0))</f>
        <v/>
      </c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ht="15.75" customHeight="1">
      <c r="A807" s="11"/>
      <c r="B807" s="11"/>
      <c r="C807" s="12"/>
      <c r="D807" s="11"/>
      <c r="E807" s="11"/>
      <c r="F807" s="11"/>
      <c r="G807" s="245" t="str">
        <f>IF($F807="","",VLOOKUP($F807,'Tong hop'!$B$10:$P$19999,2,0))</f>
        <v/>
      </c>
      <c r="H807" s="246" t="str">
        <f>IF($F807="","",VLOOKUP($F807,'Tong hop'!$B$10:$P$19999,3,0))</f>
        <v/>
      </c>
      <c r="I807" s="26"/>
      <c r="J807" s="248">
        <f>IF(F807="",0,VLOOKUP(F807,'Tong hop'!$O$10:$P$396,2,0))</f>
        <v>0</v>
      </c>
      <c r="K807" s="249">
        <f t="shared" si="1"/>
        <v>0</v>
      </c>
      <c r="L807" s="250" t="str">
        <f>IF($F807="","",VLOOKUP($F807,'Tong hop'!$B$10:$L$19999,10,0))</f>
        <v/>
      </c>
      <c r="M807" s="251" t="str">
        <f>IF($F807="","",VLOOKUP($F807,'Tong hop'!$B$10:$L$19999,11,0))</f>
        <v/>
      </c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ht="15.75" customHeight="1">
      <c r="A808" s="11"/>
      <c r="B808" s="11"/>
      <c r="C808" s="12"/>
      <c r="D808" s="11"/>
      <c r="E808" s="11"/>
      <c r="F808" s="11"/>
      <c r="G808" s="245" t="str">
        <f>IF($F808="","",VLOOKUP($F808,'Tong hop'!$B$10:$P$19999,2,0))</f>
        <v/>
      </c>
      <c r="H808" s="246" t="str">
        <f>IF($F808="","",VLOOKUP($F808,'Tong hop'!$B$10:$P$19999,3,0))</f>
        <v/>
      </c>
      <c r="I808" s="26"/>
      <c r="J808" s="248">
        <f>IF(F808="",0,VLOOKUP(F808,'Tong hop'!$O$10:$P$396,2,0))</f>
        <v>0</v>
      </c>
      <c r="K808" s="249">
        <f t="shared" si="1"/>
        <v>0</v>
      </c>
      <c r="L808" s="250" t="str">
        <f>IF($F808="","",VLOOKUP($F808,'Tong hop'!$B$10:$L$19999,10,0))</f>
        <v/>
      </c>
      <c r="M808" s="251" t="str">
        <f>IF($F808="","",VLOOKUP($F808,'Tong hop'!$B$10:$L$19999,11,0))</f>
        <v/>
      </c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ht="15.75" customHeight="1">
      <c r="A809" s="11"/>
      <c r="B809" s="11"/>
      <c r="C809" s="12"/>
      <c r="D809" s="11"/>
      <c r="E809" s="11"/>
      <c r="F809" s="11"/>
      <c r="G809" s="245" t="str">
        <f>IF($F809="","",VLOOKUP($F809,'Tong hop'!$B$10:$P$19999,2,0))</f>
        <v/>
      </c>
      <c r="H809" s="246" t="str">
        <f>IF($F809="","",VLOOKUP($F809,'Tong hop'!$B$10:$P$19999,3,0))</f>
        <v/>
      </c>
      <c r="I809" s="26"/>
      <c r="J809" s="248">
        <f>IF(F809="",0,VLOOKUP(F809,'Tong hop'!$O$10:$P$396,2,0))</f>
        <v>0</v>
      </c>
      <c r="K809" s="249">
        <f t="shared" si="1"/>
        <v>0</v>
      </c>
      <c r="L809" s="250" t="str">
        <f>IF($F809="","",VLOOKUP($F809,'Tong hop'!$B$10:$L$19999,10,0))</f>
        <v/>
      </c>
      <c r="M809" s="251" t="str">
        <f>IF($F809="","",VLOOKUP($F809,'Tong hop'!$B$10:$L$19999,11,0))</f>
        <v/>
      </c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ht="15.75" customHeight="1">
      <c r="A810" s="11"/>
      <c r="B810" s="11"/>
      <c r="C810" s="12"/>
      <c r="D810" s="11"/>
      <c r="E810" s="11"/>
      <c r="F810" s="11"/>
      <c r="G810" s="245" t="str">
        <f>IF($F810="","",VLOOKUP($F810,'Tong hop'!$B$10:$P$19999,2,0))</f>
        <v/>
      </c>
      <c r="H810" s="246" t="str">
        <f>IF($F810="","",VLOOKUP($F810,'Tong hop'!$B$10:$P$19999,3,0))</f>
        <v/>
      </c>
      <c r="I810" s="26"/>
      <c r="J810" s="248">
        <f>IF(F810="",0,VLOOKUP(F810,'Tong hop'!$O$10:$P$396,2,0))</f>
        <v>0</v>
      </c>
      <c r="K810" s="249">
        <f t="shared" si="1"/>
        <v>0</v>
      </c>
      <c r="L810" s="250" t="str">
        <f>IF($F810="","",VLOOKUP($F810,'Tong hop'!$B$10:$L$19999,10,0))</f>
        <v/>
      </c>
      <c r="M810" s="251" t="str">
        <f>IF($F810="","",VLOOKUP($F810,'Tong hop'!$B$10:$L$19999,11,0))</f>
        <v/>
      </c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ht="15.75" customHeight="1">
      <c r="A811" s="11"/>
      <c r="B811" s="11"/>
      <c r="C811" s="12"/>
      <c r="D811" s="11"/>
      <c r="E811" s="11"/>
      <c r="F811" s="11"/>
      <c r="G811" s="245" t="str">
        <f>IF($F811="","",VLOOKUP($F811,'Tong hop'!$B$10:$P$19999,2,0))</f>
        <v/>
      </c>
      <c r="H811" s="246" t="str">
        <f>IF($F811="","",VLOOKUP($F811,'Tong hop'!$B$10:$P$19999,3,0))</f>
        <v/>
      </c>
      <c r="I811" s="26"/>
      <c r="J811" s="248">
        <f>IF(F811="",0,VLOOKUP(F811,'Tong hop'!$O$10:$P$396,2,0))</f>
        <v>0</v>
      </c>
      <c r="K811" s="249">
        <f t="shared" si="1"/>
        <v>0</v>
      </c>
      <c r="L811" s="250" t="str">
        <f>IF($F811="","",VLOOKUP($F811,'Tong hop'!$B$10:$L$19999,10,0))</f>
        <v/>
      </c>
      <c r="M811" s="251" t="str">
        <f>IF($F811="","",VLOOKUP($F811,'Tong hop'!$B$10:$L$19999,11,0))</f>
        <v/>
      </c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ht="15.75" customHeight="1">
      <c r="A812" s="11"/>
      <c r="B812" s="11"/>
      <c r="C812" s="12"/>
      <c r="D812" s="11"/>
      <c r="E812" s="11"/>
      <c r="F812" s="11"/>
      <c r="G812" s="245" t="str">
        <f>IF($F812="","",VLOOKUP($F812,'Tong hop'!$B$10:$P$19999,2,0))</f>
        <v/>
      </c>
      <c r="H812" s="246" t="str">
        <f>IF($F812="","",VLOOKUP($F812,'Tong hop'!$B$10:$P$19999,3,0))</f>
        <v/>
      </c>
      <c r="I812" s="26"/>
      <c r="J812" s="248">
        <f>IF(F812="",0,VLOOKUP(F812,'Tong hop'!$O$10:$P$396,2,0))</f>
        <v>0</v>
      </c>
      <c r="K812" s="249">
        <f t="shared" si="1"/>
        <v>0</v>
      </c>
      <c r="L812" s="250" t="str">
        <f>IF($F812="","",VLOOKUP($F812,'Tong hop'!$B$10:$L$19999,10,0))</f>
        <v/>
      </c>
      <c r="M812" s="251" t="str">
        <f>IF($F812="","",VLOOKUP($F812,'Tong hop'!$B$10:$L$19999,11,0))</f>
        <v/>
      </c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ht="15.75" customHeight="1">
      <c r="A813" s="11"/>
      <c r="B813" s="11"/>
      <c r="C813" s="12"/>
      <c r="D813" s="11"/>
      <c r="E813" s="11"/>
      <c r="F813" s="11"/>
      <c r="G813" s="245" t="str">
        <f>IF($F813="","",VLOOKUP($F813,'Tong hop'!$B$10:$P$19999,2,0))</f>
        <v/>
      </c>
      <c r="H813" s="246" t="str">
        <f>IF($F813="","",VLOOKUP($F813,'Tong hop'!$B$10:$P$19999,3,0))</f>
        <v/>
      </c>
      <c r="I813" s="26"/>
      <c r="J813" s="248">
        <f>IF(F813="",0,VLOOKUP(F813,'Tong hop'!$O$10:$P$396,2,0))</f>
        <v>0</v>
      </c>
      <c r="K813" s="249">
        <f t="shared" si="1"/>
        <v>0</v>
      </c>
      <c r="L813" s="250" t="str">
        <f>IF($F813="","",VLOOKUP($F813,'Tong hop'!$B$10:$L$19999,10,0))</f>
        <v/>
      </c>
      <c r="M813" s="251" t="str">
        <f>IF($F813="","",VLOOKUP($F813,'Tong hop'!$B$10:$L$19999,11,0))</f>
        <v/>
      </c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ht="15.75" customHeight="1">
      <c r="A814" s="11"/>
      <c r="B814" s="11"/>
      <c r="C814" s="12"/>
      <c r="D814" s="11"/>
      <c r="E814" s="11"/>
      <c r="F814" s="11"/>
      <c r="G814" s="245" t="str">
        <f>IF($F814="","",VLOOKUP($F814,'Tong hop'!$B$10:$P$19999,2,0))</f>
        <v/>
      </c>
      <c r="H814" s="246" t="str">
        <f>IF($F814="","",VLOOKUP($F814,'Tong hop'!$B$10:$P$19999,3,0))</f>
        <v/>
      </c>
      <c r="I814" s="26"/>
      <c r="J814" s="248">
        <f>IF(F814="",0,VLOOKUP(F814,'Tong hop'!$O$10:$P$396,2,0))</f>
        <v>0</v>
      </c>
      <c r="K814" s="249">
        <f t="shared" si="1"/>
        <v>0</v>
      </c>
      <c r="L814" s="250" t="str">
        <f>IF($F814="","",VLOOKUP($F814,'Tong hop'!$B$10:$L$19999,10,0))</f>
        <v/>
      </c>
      <c r="M814" s="251" t="str">
        <f>IF($F814="","",VLOOKUP($F814,'Tong hop'!$B$10:$L$19999,11,0))</f>
        <v/>
      </c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ht="15.75" customHeight="1">
      <c r="A815" s="11"/>
      <c r="B815" s="11"/>
      <c r="C815" s="12"/>
      <c r="D815" s="11"/>
      <c r="E815" s="11"/>
      <c r="F815" s="11"/>
      <c r="G815" s="245" t="str">
        <f>IF($F815="","",VLOOKUP($F815,'Tong hop'!$B$10:$P$19999,2,0))</f>
        <v/>
      </c>
      <c r="H815" s="246" t="str">
        <f>IF($F815="","",VLOOKUP($F815,'Tong hop'!$B$10:$P$19999,3,0))</f>
        <v/>
      </c>
      <c r="I815" s="26"/>
      <c r="J815" s="248">
        <f>IF(F815="",0,VLOOKUP(F815,'Tong hop'!$O$10:$P$396,2,0))</f>
        <v>0</v>
      </c>
      <c r="K815" s="249">
        <f t="shared" si="1"/>
        <v>0</v>
      </c>
      <c r="L815" s="250" t="str">
        <f>IF($F815="","",VLOOKUP($F815,'Tong hop'!$B$10:$L$19999,10,0))</f>
        <v/>
      </c>
      <c r="M815" s="251" t="str">
        <f>IF($F815="","",VLOOKUP($F815,'Tong hop'!$B$10:$L$19999,11,0))</f>
        <v/>
      </c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ht="15.75" customHeight="1">
      <c r="A816" s="11"/>
      <c r="B816" s="11"/>
      <c r="C816" s="12"/>
      <c r="D816" s="11"/>
      <c r="E816" s="11"/>
      <c r="F816" s="11"/>
      <c r="G816" s="245" t="str">
        <f>IF($F816="","",VLOOKUP($F816,'Tong hop'!$B$10:$P$19999,2,0))</f>
        <v/>
      </c>
      <c r="H816" s="246" t="str">
        <f>IF($F816="","",VLOOKUP($F816,'Tong hop'!$B$10:$P$19999,3,0))</f>
        <v/>
      </c>
      <c r="I816" s="26"/>
      <c r="J816" s="248">
        <f>IF(F816="",0,VLOOKUP(F816,'Tong hop'!$O$10:$P$396,2,0))</f>
        <v>0</v>
      </c>
      <c r="K816" s="249">
        <f t="shared" si="1"/>
        <v>0</v>
      </c>
      <c r="L816" s="250" t="str">
        <f>IF($F816="","",VLOOKUP($F816,'Tong hop'!$B$10:$L$19999,10,0))</f>
        <v/>
      </c>
      <c r="M816" s="251" t="str">
        <f>IF($F816="","",VLOOKUP($F816,'Tong hop'!$B$10:$L$19999,11,0))</f>
        <v/>
      </c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ht="15.75" customHeight="1">
      <c r="A817" s="11"/>
      <c r="B817" s="11"/>
      <c r="C817" s="12"/>
      <c r="D817" s="11"/>
      <c r="E817" s="11"/>
      <c r="F817" s="11"/>
      <c r="G817" s="245" t="str">
        <f>IF($F817="","",VLOOKUP($F817,'Tong hop'!$B$10:$P$19999,2,0))</f>
        <v/>
      </c>
      <c r="H817" s="246" t="str">
        <f>IF($F817="","",VLOOKUP($F817,'Tong hop'!$B$10:$P$19999,3,0))</f>
        <v/>
      </c>
      <c r="I817" s="26"/>
      <c r="J817" s="248">
        <f>IF(F817="",0,VLOOKUP(F817,'Tong hop'!$O$10:$P$396,2,0))</f>
        <v>0</v>
      </c>
      <c r="K817" s="249">
        <f t="shared" si="1"/>
        <v>0</v>
      </c>
      <c r="L817" s="250" t="str">
        <f>IF($F817="","",VLOOKUP($F817,'Tong hop'!$B$10:$L$19999,10,0))</f>
        <v/>
      </c>
      <c r="M817" s="251" t="str">
        <f>IF($F817="","",VLOOKUP($F817,'Tong hop'!$B$10:$L$19999,11,0))</f>
        <v/>
      </c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ht="15.75" customHeight="1">
      <c r="A818" s="11"/>
      <c r="B818" s="11"/>
      <c r="C818" s="12"/>
      <c r="D818" s="11"/>
      <c r="E818" s="11"/>
      <c r="F818" s="11"/>
      <c r="G818" s="245" t="str">
        <f>IF($F818="","",VLOOKUP($F818,'Tong hop'!$B$10:$P$19999,2,0))</f>
        <v/>
      </c>
      <c r="H818" s="246" t="str">
        <f>IF($F818="","",VLOOKUP($F818,'Tong hop'!$B$10:$P$19999,3,0))</f>
        <v/>
      </c>
      <c r="I818" s="26"/>
      <c r="J818" s="248">
        <f>IF(F818="",0,VLOOKUP(F818,'Tong hop'!$O$10:$P$396,2,0))</f>
        <v>0</v>
      </c>
      <c r="K818" s="249">
        <f t="shared" si="1"/>
        <v>0</v>
      </c>
      <c r="L818" s="250" t="str">
        <f>IF($F818="","",VLOOKUP($F818,'Tong hop'!$B$10:$L$19999,10,0))</f>
        <v/>
      </c>
      <c r="M818" s="251" t="str">
        <f>IF($F818="","",VLOOKUP($F818,'Tong hop'!$B$10:$L$19999,11,0))</f>
        <v/>
      </c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ht="15.75" customHeight="1">
      <c r="A819" s="11"/>
      <c r="B819" s="11"/>
      <c r="C819" s="12"/>
      <c r="D819" s="11"/>
      <c r="E819" s="11"/>
      <c r="F819" s="11"/>
      <c r="G819" s="245" t="str">
        <f>IF($F819="","",VLOOKUP($F819,'Tong hop'!$B$10:$P$19999,2,0))</f>
        <v/>
      </c>
      <c r="H819" s="246" t="str">
        <f>IF($F819="","",VLOOKUP($F819,'Tong hop'!$B$10:$P$19999,3,0))</f>
        <v/>
      </c>
      <c r="I819" s="26"/>
      <c r="J819" s="248">
        <f>IF(F819="",0,VLOOKUP(F819,'Tong hop'!$O$10:$P$396,2,0))</f>
        <v>0</v>
      </c>
      <c r="K819" s="249">
        <f t="shared" si="1"/>
        <v>0</v>
      </c>
      <c r="L819" s="250" t="str">
        <f>IF($F819="","",VLOOKUP($F819,'Tong hop'!$B$10:$L$19999,10,0))</f>
        <v/>
      </c>
      <c r="M819" s="251" t="str">
        <f>IF($F819="","",VLOOKUP($F819,'Tong hop'!$B$10:$L$19999,11,0))</f>
        <v/>
      </c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ht="15.75" customHeight="1">
      <c r="A820" s="11"/>
      <c r="B820" s="11"/>
      <c r="C820" s="12"/>
      <c r="D820" s="11"/>
      <c r="E820" s="11"/>
      <c r="F820" s="11"/>
      <c r="G820" s="245" t="str">
        <f>IF($F820="","",VLOOKUP($F820,'Tong hop'!$B$10:$P$19999,2,0))</f>
        <v/>
      </c>
      <c r="H820" s="246" t="str">
        <f>IF($F820="","",VLOOKUP($F820,'Tong hop'!$B$10:$P$19999,3,0))</f>
        <v/>
      </c>
      <c r="I820" s="26"/>
      <c r="J820" s="248">
        <f>IF(F820="",0,VLOOKUP(F820,'Tong hop'!$O$10:$P$396,2,0))</f>
        <v>0</v>
      </c>
      <c r="K820" s="249">
        <f t="shared" si="1"/>
        <v>0</v>
      </c>
      <c r="L820" s="250" t="str">
        <f>IF($F820="","",VLOOKUP($F820,'Tong hop'!$B$10:$L$19999,10,0))</f>
        <v/>
      </c>
      <c r="M820" s="251" t="str">
        <f>IF($F820="","",VLOOKUP($F820,'Tong hop'!$B$10:$L$19999,11,0))</f>
        <v/>
      </c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ht="15.75" customHeight="1">
      <c r="A821" s="11"/>
      <c r="B821" s="11"/>
      <c r="C821" s="12"/>
      <c r="D821" s="11"/>
      <c r="E821" s="11"/>
      <c r="F821" s="11"/>
      <c r="G821" s="245" t="str">
        <f>IF($F821="","",VLOOKUP($F821,'Tong hop'!$B$10:$P$19999,2,0))</f>
        <v/>
      </c>
      <c r="H821" s="246" t="str">
        <f>IF($F821="","",VLOOKUP($F821,'Tong hop'!$B$10:$P$19999,3,0))</f>
        <v/>
      </c>
      <c r="I821" s="26"/>
      <c r="J821" s="248">
        <f>IF(F821="",0,VLOOKUP(F821,'Tong hop'!$O$10:$P$396,2,0))</f>
        <v>0</v>
      </c>
      <c r="K821" s="249">
        <f t="shared" si="1"/>
        <v>0</v>
      </c>
      <c r="L821" s="250" t="str">
        <f>IF($F821="","",VLOOKUP($F821,'Tong hop'!$B$10:$L$19999,10,0))</f>
        <v/>
      </c>
      <c r="M821" s="251" t="str">
        <f>IF($F821="","",VLOOKUP($F821,'Tong hop'!$B$10:$L$19999,11,0))</f>
        <v/>
      </c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ht="15.75" customHeight="1">
      <c r="A822" s="11"/>
      <c r="B822" s="11"/>
      <c r="C822" s="12"/>
      <c r="D822" s="11"/>
      <c r="E822" s="11"/>
      <c r="F822" s="11"/>
      <c r="G822" s="245" t="str">
        <f>IF($F822="","",VLOOKUP($F822,'Tong hop'!$B$10:$P$19999,2,0))</f>
        <v/>
      </c>
      <c r="H822" s="246" t="str">
        <f>IF($F822="","",VLOOKUP($F822,'Tong hop'!$B$10:$P$19999,3,0))</f>
        <v/>
      </c>
      <c r="I822" s="26"/>
      <c r="J822" s="248">
        <f>IF(F822="",0,VLOOKUP(F822,'Tong hop'!$O$10:$P$396,2,0))</f>
        <v>0</v>
      </c>
      <c r="K822" s="249">
        <f t="shared" si="1"/>
        <v>0</v>
      </c>
      <c r="L822" s="250" t="str">
        <f>IF($F822="","",VLOOKUP($F822,'Tong hop'!$B$10:$L$19999,10,0))</f>
        <v/>
      </c>
      <c r="M822" s="251" t="str">
        <f>IF($F822="","",VLOOKUP($F822,'Tong hop'!$B$10:$L$19999,11,0))</f>
        <v/>
      </c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ht="15.75" customHeight="1">
      <c r="A823" s="11"/>
      <c r="B823" s="11"/>
      <c r="C823" s="12"/>
      <c r="D823" s="11"/>
      <c r="E823" s="11"/>
      <c r="F823" s="11"/>
      <c r="G823" s="245" t="str">
        <f>IF($F823="","",VLOOKUP($F823,'Tong hop'!$B$10:$P$19999,2,0))</f>
        <v/>
      </c>
      <c r="H823" s="246" t="str">
        <f>IF($F823="","",VLOOKUP($F823,'Tong hop'!$B$10:$P$19999,3,0))</f>
        <v/>
      </c>
      <c r="I823" s="26"/>
      <c r="J823" s="248">
        <f>IF(F823="",0,VLOOKUP(F823,'Tong hop'!$O$10:$P$396,2,0))</f>
        <v>0</v>
      </c>
      <c r="K823" s="249">
        <f t="shared" si="1"/>
        <v>0</v>
      </c>
      <c r="L823" s="250" t="str">
        <f>IF($F823="","",VLOOKUP($F823,'Tong hop'!$B$10:$L$19999,10,0))</f>
        <v/>
      </c>
      <c r="M823" s="251" t="str">
        <f>IF($F823="","",VLOOKUP($F823,'Tong hop'!$B$10:$L$19999,11,0))</f>
        <v/>
      </c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ht="15.75" customHeight="1">
      <c r="A824" s="11"/>
      <c r="B824" s="11"/>
      <c r="C824" s="12"/>
      <c r="D824" s="11"/>
      <c r="E824" s="11"/>
      <c r="F824" s="11"/>
      <c r="G824" s="245" t="str">
        <f>IF($F824="","",VLOOKUP($F824,'Tong hop'!$B$10:$P$19999,2,0))</f>
        <v/>
      </c>
      <c r="H824" s="246" t="str">
        <f>IF($F824="","",VLOOKUP($F824,'Tong hop'!$B$10:$P$19999,3,0))</f>
        <v/>
      </c>
      <c r="I824" s="26"/>
      <c r="J824" s="248">
        <f>IF(F824="",0,VLOOKUP(F824,'Tong hop'!$O$10:$P$396,2,0))</f>
        <v>0</v>
      </c>
      <c r="K824" s="249">
        <f t="shared" si="1"/>
        <v>0</v>
      </c>
      <c r="L824" s="250" t="str">
        <f>IF($F824="","",VLOOKUP($F824,'Tong hop'!$B$10:$L$19999,10,0))</f>
        <v/>
      </c>
      <c r="M824" s="251" t="str">
        <f>IF($F824="","",VLOOKUP($F824,'Tong hop'!$B$10:$L$19999,11,0))</f>
        <v/>
      </c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ht="15.75" customHeight="1">
      <c r="A825" s="11"/>
      <c r="B825" s="11"/>
      <c r="C825" s="12"/>
      <c r="D825" s="11"/>
      <c r="E825" s="11"/>
      <c r="F825" s="11"/>
      <c r="G825" s="245" t="str">
        <f>IF($F825="","",VLOOKUP($F825,'Tong hop'!$B$10:$P$19999,2,0))</f>
        <v/>
      </c>
      <c r="H825" s="246" t="str">
        <f>IF($F825="","",VLOOKUP($F825,'Tong hop'!$B$10:$P$19999,3,0))</f>
        <v/>
      </c>
      <c r="I825" s="26"/>
      <c r="J825" s="248">
        <f>IF(F825="",0,VLOOKUP(F825,'Tong hop'!$O$10:$P$396,2,0))</f>
        <v>0</v>
      </c>
      <c r="K825" s="249">
        <f t="shared" si="1"/>
        <v>0</v>
      </c>
      <c r="L825" s="250" t="str">
        <f>IF($F825="","",VLOOKUP($F825,'Tong hop'!$B$10:$L$19999,10,0))</f>
        <v/>
      </c>
      <c r="M825" s="251" t="str">
        <f>IF($F825="","",VLOOKUP($F825,'Tong hop'!$B$10:$L$19999,11,0))</f>
        <v/>
      </c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ht="15.75" customHeight="1">
      <c r="A826" s="11"/>
      <c r="B826" s="11"/>
      <c r="C826" s="12"/>
      <c r="D826" s="11"/>
      <c r="E826" s="11"/>
      <c r="F826" s="11"/>
      <c r="G826" s="245" t="str">
        <f>IF($F826="","",VLOOKUP($F826,'Tong hop'!$B$10:$P$19999,2,0))</f>
        <v/>
      </c>
      <c r="H826" s="246" t="str">
        <f>IF($F826="","",VLOOKUP($F826,'Tong hop'!$B$10:$P$19999,3,0))</f>
        <v/>
      </c>
      <c r="I826" s="26"/>
      <c r="J826" s="248">
        <f>IF(F826="",0,VLOOKUP(F826,'Tong hop'!$O$10:$P$396,2,0))</f>
        <v>0</v>
      </c>
      <c r="K826" s="249">
        <f t="shared" si="1"/>
        <v>0</v>
      </c>
      <c r="L826" s="250" t="str">
        <f>IF($F826="","",VLOOKUP($F826,'Tong hop'!$B$10:$L$19999,10,0))</f>
        <v/>
      </c>
      <c r="M826" s="251" t="str">
        <f>IF($F826="","",VLOOKUP($F826,'Tong hop'!$B$10:$L$19999,11,0))</f>
        <v/>
      </c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ht="15.75" customHeight="1">
      <c r="A827" s="11"/>
      <c r="B827" s="11"/>
      <c r="C827" s="12"/>
      <c r="D827" s="11"/>
      <c r="E827" s="11"/>
      <c r="F827" s="11"/>
      <c r="G827" s="245" t="str">
        <f>IF($F827="","",VLOOKUP($F827,'Tong hop'!$B$10:$P$19999,2,0))</f>
        <v/>
      </c>
      <c r="H827" s="246" t="str">
        <f>IF($F827="","",VLOOKUP($F827,'Tong hop'!$B$10:$P$19999,3,0))</f>
        <v/>
      </c>
      <c r="I827" s="26"/>
      <c r="J827" s="248">
        <f>IF(F827="",0,VLOOKUP(F827,'Tong hop'!$O$10:$P$396,2,0))</f>
        <v>0</v>
      </c>
      <c r="K827" s="249">
        <f t="shared" si="1"/>
        <v>0</v>
      </c>
      <c r="L827" s="250" t="str">
        <f>IF($F827="","",VLOOKUP($F827,'Tong hop'!$B$10:$L$19999,10,0))</f>
        <v/>
      </c>
      <c r="M827" s="251" t="str">
        <f>IF($F827="","",VLOOKUP($F827,'Tong hop'!$B$10:$L$19999,11,0))</f>
        <v/>
      </c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ht="15.75" customHeight="1">
      <c r="A828" s="11"/>
      <c r="B828" s="11"/>
      <c r="C828" s="12"/>
      <c r="D828" s="11"/>
      <c r="E828" s="11"/>
      <c r="F828" s="11"/>
      <c r="G828" s="245" t="str">
        <f>IF($F828="","",VLOOKUP($F828,'Tong hop'!$B$10:$P$19999,2,0))</f>
        <v/>
      </c>
      <c r="H828" s="246" t="str">
        <f>IF($F828="","",VLOOKUP($F828,'Tong hop'!$B$10:$P$19999,3,0))</f>
        <v/>
      </c>
      <c r="I828" s="26"/>
      <c r="J828" s="248">
        <f>IF(F828="",0,VLOOKUP(F828,'Tong hop'!$O$10:$P$396,2,0))</f>
        <v>0</v>
      </c>
      <c r="K828" s="249">
        <f t="shared" si="1"/>
        <v>0</v>
      </c>
      <c r="L828" s="250" t="str">
        <f>IF($F828="","",VLOOKUP($F828,'Tong hop'!$B$10:$L$19999,10,0))</f>
        <v/>
      </c>
      <c r="M828" s="251" t="str">
        <f>IF($F828="","",VLOOKUP($F828,'Tong hop'!$B$10:$L$19999,11,0))</f>
        <v/>
      </c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ht="15.75" customHeight="1">
      <c r="A829" s="11"/>
      <c r="B829" s="11"/>
      <c r="C829" s="12"/>
      <c r="D829" s="11"/>
      <c r="E829" s="11"/>
      <c r="F829" s="11"/>
      <c r="G829" s="245" t="str">
        <f>IF($F829="","",VLOOKUP($F829,'Tong hop'!$B$10:$P$19999,2,0))</f>
        <v/>
      </c>
      <c r="H829" s="246" t="str">
        <f>IF($F829="","",VLOOKUP($F829,'Tong hop'!$B$10:$P$19999,3,0))</f>
        <v/>
      </c>
      <c r="I829" s="26"/>
      <c r="J829" s="248">
        <f>IF(F829="",0,VLOOKUP(F829,'Tong hop'!$O$10:$P$396,2,0))</f>
        <v>0</v>
      </c>
      <c r="K829" s="249">
        <f t="shared" si="1"/>
        <v>0</v>
      </c>
      <c r="L829" s="250" t="str">
        <f>IF($F829="","",VLOOKUP($F829,'Tong hop'!$B$10:$L$19999,10,0))</f>
        <v/>
      </c>
      <c r="M829" s="251" t="str">
        <f>IF($F829="","",VLOOKUP($F829,'Tong hop'!$B$10:$L$19999,11,0))</f>
        <v/>
      </c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ht="15.75" customHeight="1">
      <c r="A830" s="11"/>
      <c r="B830" s="11"/>
      <c r="C830" s="12"/>
      <c r="D830" s="11"/>
      <c r="E830" s="11"/>
      <c r="F830" s="11"/>
      <c r="G830" s="245" t="str">
        <f>IF($F830="","",VLOOKUP($F830,'Tong hop'!$B$10:$P$19999,2,0))</f>
        <v/>
      </c>
      <c r="H830" s="246" t="str">
        <f>IF($F830="","",VLOOKUP($F830,'Tong hop'!$B$10:$P$19999,3,0))</f>
        <v/>
      </c>
      <c r="I830" s="26"/>
      <c r="J830" s="248">
        <f>IF(F830="",0,VLOOKUP(F830,'Tong hop'!$O$10:$P$396,2,0))</f>
        <v>0</v>
      </c>
      <c r="K830" s="249">
        <f t="shared" si="1"/>
        <v>0</v>
      </c>
      <c r="L830" s="250" t="str">
        <f>IF($F830="","",VLOOKUP($F830,'Tong hop'!$B$10:$L$19999,10,0))</f>
        <v/>
      </c>
      <c r="M830" s="251" t="str">
        <f>IF($F830="","",VLOOKUP($F830,'Tong hop'!$B$10:$L$19999,11,0))</f>
        <v/>
      </c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ht="15.75" customHeight="1">
      <c r="A831" s="11"/>
      <c r="B831" s="11"/>
      <c r="C831" s="12"/>
      <c r="D831" s="11"/>
      <c r="E831" s="11"/>
      <c r="F831" s="11"/>
      <c r="G831" s="245" t="str">
        <f>IF($F831="","",VLOOKUP($F831,'Tong hop'!$B$10:$P$19999,2,0))</f>
        <v/>
      </c>
      <c r="H831" s="246" t="str">
        <f>IF($F831="","",VLOOKUP($F831,'Tong hop'!$B$10:$P$19999,3,0))</f>
        <v/>
      </c>
      <c r="I831" s="26"/>
      <c r="J831" s="248">
        <f>IF(F831="",0,VLOOKUP(F831,'Tong hop'!$O$10:$P$396,2,0))</f>
        <v>0</v>
      </c>
      <c r="K831" s="249">
        <f t="shared" si="1"/>
        <v>0</v>
      </c>
      <c r="L831" s="250" t="str">
        <f>IF($F831="","",VLOOKUP($F831,'Tong hop'!$B$10:$L$19999,10,0))</f>
        <v/>
      </c>
      <c r="M831" s="251" t="str">
        <f>IF($F831="","",VLOOKUP($F831,'Tong hop'!$B$10:$L$19999,11,0))</f>
        <v/>
      </c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ht="15.75" customHeight="1">
      <c r="A832" s="11"/>
      <c r="B832" s="11"/>
      <c r="C832" s="12"/>
      <c r="D832" s="11"/>
      <c r="E832" s="11"/>
      <c r="F832" s="11"/>
      <c r="G832" s="245" t="str">
        <f>IF($F832="","",VLOOKUP($F832,'Tong hop'!$B$10:$P$19999,2,0))</f>
        <v/>
      </c>
      <c r="H832" s="246" t="str">
        <f>IF($F832="","",VLOOKUP($F832,'Tong hop'!$B$10:$P$19999,3,0))</f>
        <v/>
      </c>
      <c r="I832" s="26"/>
      <c r="J832" s="248">
        <f>IF(F832="",0,VLOOKUP(F832,'Tong hop'!$O$10:$P$396,2,0))</f>
        <v>0</v>
      </c>
      <c r="K832" s="249">
        <f t="shared" si="1"/>
        <v>0</v>
      </c>
      <c r="L832" s="250" t="str">
        <f>IF($F832="","",VLOOKUP($F832,'Tong hop'!$B$10:$L$19999,10,0))</f>
        <v/>
      </c>
      <c r="M832" s="251" t="str">
        <f>IF($F832="","",VLOOKUP($F832,'Tong hop'!$B$10:$L$19999,11,0))</f>
        <v/>
      </c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ht="15.75" customHeight="1">
      <c r="A833" s="11"/>
      <c r="B833" s="11"/>
      <c r="C833" s="12"/>
      <c r="D833" s="11"/>
      <c r="E833" s="11"/>
      <c r="F833" s="11"/>
      <c r="G833" s="245" t="str">
        <f>IF($F833="","",VLOOKUP($F833,'Tong hop'!$B$10:$P$19999,2,0))</f>
        <v/>
      </c>
      <c r="H833" s="246" t="str">
        <f>IF($F833="","",VLOOKUP($F833,'Tong hop'!$B$10:$P$19999,3,0))</f>
        <v/>
      </c>
      <c r="I833" s="26"/>
      <c r="J833" s="248">
        <f>IF(F833="",0,VLOOKUP(F833,'Tong hop'!$O$10:$P$396,2,0))</f>
        <v>0</v>
      </c>
      <c r="K833" s="249">
        <f t="shared" si="1"/>
        <v>0</v>
      </c>
      <c r="L833" s="250" t="str">
        <f>IF($F833="","",VLOOKUP($F833,'Tong hop'!$B$10:$L$19999,10,0))</f>
        <v/>
      </c>
      <c r="M833" s="251" t="str">
        <f>IF($F833="","",VLOOKUP($F833,'Tong hop'!$B$10:$L$19999,11,0))</f>
        <v/>
      </c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ht="15.75" customHeight="1">
      <c r="A834" s="11"/>
      <c r="B834" s="11"/>
      <c r="C834" s="12"/>
      <c r="D834" s="11"/>
      <c r="E834" s="11"/>
      <c r="F834" s="11"/>
      <c r="G834" s="245" t="str">
        <f>IF($F834="","",VLOOKUP($F834,'Tong hop'!$B$10:$P$19999,2,0))</f>
        <v/>
      </c>
      <c r="H834" s="246" t="str">
        <f>IF($F834="","",VLOOKUP($F834,'Tong hop'!$B$10:$P$19999,3,0))</f>
        <v/>
      </c>
      <c r="I834" s="26"/>
      <c r="J834" s="248">
        <f>IF(F834="",0,VLOOKUP(F834,'Tong hop'!$O$10:$P$396,2,0))</f>
        <v>0</v>
      </c>
      <c r="K834" s="249">
        <f t="shared" si="1"/>
        <v>0</v>
      </c>
      <c r="L834" s="250" t="str">
        <f>IF($F834="","",VLOOKUP($F834,'Tong hop'!$B$10:$L$19999,10,0))</f>
        <v/>
      </c>
      <c r="M834" s="251" t="str">
        <f>IF($F834="","",VLOOKUP($F834,'Tong hop'!$B$10:$L$19999,11,0))</f>
        <v/>
      </c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ht="15.75" customHeight="1">
      <c r="A835" s="11"/>
      <c r="B835" s="11"/>
      <c r="C835" s="12"/>
      <c r="D835" s="11"/>
      <c r="E835" s="11"/>
      <c r="F835" s="11"/>
      <c r="G835" s="245" t="str">
        <f>IF($F835="","",VLOOKUP($F835,'Tong hop'!$B$10:$P$19999,2,0))</f>
        <v/>
      </c>
      <c r="H835" s="246" t="str">
        <f>IF($F835="","",VLOOKUP($F835,'Tong hop'!$B$10:$P$19999,3,0))</f>
        <v/>
      </c>
      <c r="I835" s="26"/>
      <c r="J835" s="248">
        <f>IF(F835="",0,VLOOKUP(F835,'Tong hop'!$O$10:$P$396,2,0))</f>
        <v>0</v>
      </c>
      <c r="K835" s="249">
        <f t="shared" si="1"/>
        <v>0</v>
      </c>
      <c r="L835" s="250" t="str">
        <f>IF($F835="","",VLOOKUP($F835,'Tong hop'!$B$10:$L$19999,10,0))</f>
        <v/>
      </c>
      <c r="M835" s="251" t="str">
        <f>IF($F835="","",VLOOKUP($F835,'Tong hop'!$B$10:$L$19999,11,0))</f>
        <v/>
      </c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ht="15.75" customHeight="1">
      <c r="A836" s="11"/>
      <c r="B836" s="11"/>
      <c r="C836" s="12"/>
      <c r="D836" s="11"/>
      <c r="E836" s="11"/>
      <c r="F836" s="11"/>
      <c r="G836" s="245" t="str">
        <f>IF($F836="","",VLOOKUP($F836,'Tong hop'!$B$10:$P$19999,2,0))</f>
        <v/>
      </c>
      <c r="H836" s="246" t="str">
        <f>IF($F836="","",VLOOKUP($F836,'Tong hop'!$B$10:$P$19999,3,0))</f>
        <v/>
      </c>
      <c r="I836" s="26"/>
      <c r="J836" s="248">
        <f>IF(F836="",0,VLOOKUP(F836,'Tong hop'!$O$10:$P$396,2,0))</f>
        <v>0</v>
      </c>
      <c r="K836" s="249">
        <f t="shared" si="1"/>
        <v>0</v>
      </c>
      <c r="L836" s="250" t="str">
        <f>IF($F836="","",VLOOKUP($F836,'Tong hop'!$B$10:$L$19999,10,0))</f>
        <v/>
      </c>
      <c r="M836" s="251" t="str">
        <f>IF($F836="","",VLOOKUP($F836,'Tong hop'!$B$10:$L$19999,11,0))</f>
        <v/>
      </c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ht="15.75" customHeight="1">
      <c r="A837" s="11"/>
      <c r="B837" s="11"/>
      <c r="C837" s="12"/>
      <c r="D837" s="11"/>
      <c r="E837" s="11"/>
      <c r="F837" s="11"/>
      <c r="G837" s="245" t="str">
        <f>IF($F837="","",VLOOKUP($F837,'Tong hop'!$B$10:$P$19999,2,0))</f>
        <v/>
      </c>
      <c r="H837" s="246" t="str">
        <f>IF($F837="","",VLOOKUP($F837,'Tong hop'!$B$10:$P$19999,3,0))</f>
        <v/>
      </c>
      <c r="I837" s="26"/>
      <c r="J837" s="248">
        <f>IF(F837="",0,VLOOKUP(F837,'Tong hop'!$O$10:$P$396,2,0))</f>
        <v>0</v>
      </c>
      <c r="K837" s="249">
        <f t="shared" si="1"/>
        <v>0</v>
      </c>
      <c r="L837" s="250" t="str">
        <f>IF($F837="","",VLOOKUP($F837,'Tong hop'!$B$10:$L$19999,10,0))</f>
        <v/>
      </c>
      <c r="M837" s="251" t="str">
        <f>IF($F837="","",VLOOKUP($F837,'Tong hop'!$B$10:$L$19999,11,0))</f>
        <v/>
      </c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ht="15.75" customHeight="1">
      <c r="A838" s="11"/>
      <c r="B838" s="11"/>
      <c r="C838" s="12"/>
      <c r="D838" s="11"/>
      <c r="E838" s="11"/>
      <c r="F838" s="11"/>
      <c r="G838" s="245" t="str">
        <f>IF($F838="","",VLOOKUP($F838,'Tong hop'!$B$10:$P$19999,2,0))</f>
        <v/>
      </c>
      <c r="H838" s="246" t="str">
        <f>IF($F838="","",VLOOKUP($F838,'Tong hop'!$B$10:$P$19999,3,0))</f>
        <v/>
      </c>
      <c r="I838" s="26"/>
      <c r="J838" s="248">
        <f>IF(F838="",0,VLOOKUP(F838,'Tong hop'!$O$10:$P$396,2,0))</f>
        <v>0</v>
      </c>
      <c r="K838" s="249">
        <f t="shared" si="1"/>
        <v>0</v>
      </c>
      <c r="L838" s="250" t="str">
        <f>IF($F838="","",VLOOKUP($F838,'Tong hop'!$B$10:$L$19999,10,0))</f>
        <v/>
      </c>
      <c r="M838" s="251" t="str">
        <f>IF($F838="","",VLOOKUP($F838,'Tong hop'!$B$10:$L$19999,11,0))</f>
        <v/>
      </c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ht="15.75" customHeight="1">
      <c r="A839" s="11"/>
      <c r="B839" s="11"/>
      <c r="C839" s="12"/>
      <c r="D839" s="11"/>
      <c r="E839" s="11"/>
      <c r="F839" s="11"/>
      <c r="G839" s="245" t="str">
        <f>IF($F839="","",VLOOKUP($F839,'Tong hop'!$B$10:$P$19999,2,0))</f>
        <v/>
      </c>
      <c r="H839" s="246" t="str">
        <f>IF($F839="","",VLOOKUP($F839,'Tong hop'!$B$10:$P$19999,3,0))</f>
        <v/>
      </c>
      <c r="I839" s="26"/>
      <c r="J839" s="248">
        <f>IF(F839="",0,VLOOKUP(F839,'Tong hop'!$O$10:$P$396,2,0))</f>
        <v>0</v>
      </c>
      <c r="K839" s="249">
        <f t="shared" si="1"/>
        <v>0</v>
      </c>
      <c r="L839" s="250" t="str">
        <f>IF($F839="","",VLOOKUP($F839,'Tong hop'!$B$10:$L$19999,10,0))</f>
        <v/>
      </c>
      <c r="M839" s="251" t="str">
        <f>IF($F839="","",VLOOKUP($F839,'Tong hop'!$B$10:$L$19999,11,0))</f>
        <v/>
      </c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ht="15.75" customHeight="1">
      <c r="A840" s="11"/>
      <c r="B840" s="11"/>
      <c r="C840" s="12"/>
      <c r="D840" s="11"/>
      <c r="E840" s="11"/>
      <c r="F840" s="11"/>
      <c r="G840" s="245" t="str">
        <f>IF($F840="","",VLOOKUP($F840,'Tong hop'!$B$10:$P$19999,2,0))</f>
        <v/>
      </c>
      <c r="H840" s="246" t="str">
        <f>IF($F840="","",VLOOKUP($F840,'Tong hop'!$B$10:$P$19999,3,0))</f>
        <v/>
      </c>
      <c r="I840" s="26"/>
      <c r="J840" s="248">
        <f>IF(F840="",0,VLOOKUP(F840,'Tong hop'!$O$10:$P$396,2,0))</f>
        <v>0</v>
      </c>
      <c r="K840" s="249">
        <f t="shared" si="1"/>
        <v>0</v>
      </c>
      <c r="L840" s="250" t="str">
        <f>IF($F840="","",VLOOKUP($F840,'Tong hop'!$B$10:$L$19999,10,0))</f>
        <v/>
      </c>
      <c r="M840" s="251" t="str">
        <f>IF($F840="","",VLOOKUP($F840,'Tong hop'!$B$10:$L$19999,11,0))</f>
        <v/>
      </c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ht="15.75" customHeight="1">
      <c r="A841" s="11"/>
      <c r="B841" s="11"/>
      <c r="C841" s="12"/>
      <c r="D841" s="11"/>
      <c r="E841" s="11"/>
      <c r="F841" s="11"/>
      <c r="G841" s="245" t="str">
        <f>IF($F841="","",VLOOKUP($F841,'Tong hop'!$B$10:$P$19999,2,0))</f>
        <v/>
      </c>
      <c r="H841" s="246" t="str">
        <f>IF($F841="","",VLOOKUP($F841,'Tong hop'!$B$10:$P$19999,3,0))</f>
        <v/>
      </c>
      <c r="I841" s="26"/>
      <c r="J841" s="248">
        <f>IF(F841="",0,VLOOKUP(F841,'Tong hop'!$O$10:$P$396,2,0))</f>
        <v>0</v>
      </c>
      <c r="K841" s="249">
        <f t="shared" si="1"/>
        <v>0</v>
      </c>
      <c r="L841" s="250" t="str">
        <f>IF($F841="","",VLOOKUP($F841,'Tong hop'!$B$10:$L$19999,10,0))</f>
        <v/>
      </c>
      <c r="M841" s="251" t="str">
        <f>IF($F841="","",VLOOKUP($F841,'Tong hop'!$B$10:$L$19999,11,0))</f>
        <v/>
      </c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ht="15.75" customHeight="1">
      <c r="A842" s="11"/>
      <c r="B842" s="11"/>
      <c r="C842" s="12"/>
      <c r="D842" s="11"/>
      <c r="E842" s="11"/>
      <c r="F842" s="11"/>
      <c r="G842" s="245" t="str">
        <f>IF($F842="","",VLOOKUP($F842,'Tong hop'!$B$10:$P$19999,2,0))</f>
        <v/>
      </c>
      <c r="H842" s="246" t="str">
        <f>IF($F842="","",VLOOKUP($F842,'Tong hop'!$B$10:$P$19999,3,0))</f>
        <v/>
      </c>
      <c r="I842" s="26"/>
      <c r="J842" s="248">
        <f>IF(F842="",0,VLOOKUP(F842,'Tong hop'!$O$10:$P$396,2,0))</f>
        <v>0</v>
      </c>
      <c r="K842" s="249">
        <f t="shared" si="1"/>
        <v>0</v>
      </c>
      <c r="L842" s="250" t="str">
        <f>IF($F842="","",VLOOKUP($F842,'Tong hop'!$B$10:$L$19999,10,0))</f>
        <v/>
      </c>
      <c r="M842" s="251" t="str">
        <f>IF($F842="","",VLOOKUP($F842,'Tong hop'!$B$10:$L$19999,11,0))</f>
        <v/>
      </c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ht="15.75" customHeight="1">
      <c r="A843" s="11"/>
      <c r="B843" s="11"/>
      <c r="C843" s="12"/>
      <c r="D843" s="11"/>
      <c r="E843" s="11"/>
      <c r="F843" s="11"/>
      <c r="G843" s="245" t="str">
        <f>IF($F843="","",VLOOKUP($F843,'Tong hop'!$B$10:$P$19999,2,0))</f>
        <v/>
      </c>
      <c r="H843" s="246" t="str">
        <f>IF($F843="","",VLOOKUP($F843,'Tong hop'!$B$10:$P$19999,3,0))</f>
        <v/>
      </c>
      <c r="I843" s="26"/>
      <c r="J843" s="248">
        <f>IF(F843="",0,VLOOKUP(F843,'Tong hop'!$O$10:$P$396,2,0))</f>
        <v>0</v>
      </c>
      <c r="K843" s="249">
        <f t="shared" si="1"/>
        <v>0</v>
      </c>
      <c r="L843" s="250" t="str">
        <f>IF($F843="","",VLOOKUP($F843,'Tong hop'!$B$10:$L$19999,10,0))</f>
        <v/>
      </c>
      <c r="M843" s="251" t="str">
        <f>IF($F843="","",VLOOKUP($F843,'Tong hop'!$B$10:$L$19999,11,0))</f>
        <v/>
      </c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ht="15.75" customHeight="1">
      <c r="A844" s="11"/>
      <c r="B844" s="11"/>
      <c r="C844" s="12"/>
      <c r="D844" s="11"/>
      <c r="E844" s="11"/>
      <c r="F844" s="11"/>
      <c r="G844" s="245" t="str">
        <f>IF($F844="","",VLOOKUP($F844,'Tong hop'!$B$10:$P$19999,2,0))</f>
        <v/>
      </c>
      <c r="H844" s="246" t="str">
        <f>IF($F844="","",VLOOKUP($F844,'Tong hop'!$B$10:$P$19999,3,0))</f>
        <v/>
      </c>
      <c r="I844" s="26"/>
      <c r="J844" s="248">
        <f>IF(F844="",0,VLOOKUP(F844,'Tong hop'!$O$10:$P$396,2,0))</f>
        <v>0</v>
      </c>
      <c r="K844" s="249">
        <f t="shared" si="1"/>
        <v>0</v>
      </c>
      <c r="L844" s="250" t="str">
        <f>IF($F844="","",VLOOKUP($F844,'Tong hop'!$B$10:$L$19999,10,0))</f>
        <v/>
      </c>
      <c r="M844" s="251" t="str">
        <f>IF($F844="","",VLOOKUP($F844,'Tong hop'!$B$10:$L$19999,11,0))</f>
        <v/>
      </c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ht="15.75" customHeight="1">
      <c r="A845" s="11"/>
      <c r="B845" s="11"/>
      <c r="C845" s="12"/>
      <c r="D845" s="11"/>
      <c r="E845" s="11"/>
      <c r="F845" s="11"/>
      <c r="G845" s="245" t="str">
        <f>IF($F845="","",VLOOKUP($F845,'Tong hop'!$B$10:$P$19999,2,0))</f>
        <v/>
      </c>
      <c r="H845" s="246" t="str">
        <f>IF($F845="","",VLOOKUP($F845,'Tong hop'!$B$10:$P$19999,3,0))</f>
        <v/>
      </c>
      <c r="I845" s="26"/>
      <c r="J845" s="248">
        <f>IF(F845="",0,VLOOKUP(F845,'Tong hop'!$O$10:$P$396,2,0))</f>
        <v>0</v>
      </c>
      <c r="K845" s="249">
        <f t="shared" si="1"/>
        <v>0</v>
      </c>
      <c r="L845" s="250" t="str">
        <f>IF($F845="","",VLOOKUP($F845,'Tong hop'!$B$10:$L$19999,10,0))</f>
        <v/>
      </c>
      <c r="M845" s="251" t="str">
        <f>IF($F845="","",VLOOKUP($F845,'Tong hop'!$B$10:$L$19999,11,0))</f>
        <v/>
      </c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ht="15.75" customHeight="1">
      <c r="A846" s="11"/>
      <c r="B846" s="11"/>
      <c r="C846" s="12"/>
      <c r="D846" s="11"/>
      <c r="E846" s="11"/>
      <c r="F846" s="11"/>
      <c r="G846" s="245" t="str">
        <f>IF($F846="","",VLOOKUP($F846,'Tong hop'!$B$10:$P$19999,2,0))</f>
        <v/>
      </c>
      <c r="H846" s="246" t="str">
        <f>IF($F846="","",VLOOKUP($F846,'Tong hop'!$B$10:$P$19999,3,0))</f>
        <v/>
      </c>
      <c r="I846" s="26"/>
      <c r="J846" s="248">
        <f>IF(F846="",0,VLOOKUP(F846,'Tong hop'!$O$10:$P$396,2,0))</f>
        <v>0</v>
      </c>
      <c r="K846" s="249">
        <f t="shared" si="1"/>
        <v>0</v>
      </c>
      <c r="L846" s="250" t="str">
        <f>IF($F846="","",VLOOKUP($F846,'Tong hop'!$B$10:$L$19999,10,0))</f>
        <v/>
      </c>
      <c r="M846" s="251" t="str">
        <f>IF($F846="","",VLOOKUP($F846,'Tong hop'!$B$10:$L$19999,11,0))</f>
        <v/>
      </c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ht="15.75" customHeight="1">
      <c r="A847" s="11"/>
      <c r="B847" s="11"/>
      <c r="C847" s="12"/>
      <c r="D847" s="11"/>
      <c r="E847" s="11"/>
      <c r="F847" s="11"/>
      <c r="G847" s="245" t="str">
        <f>IF($F847="","",VLOOKUP($F847,'Tong hop'!$B$10:$P$19999,2,0))</f>
        <v/>
      </c>
      <c r="H847" s="246" t="str">
        <f>IF($F847="","",VLOOKUP($F847,'Tong hop'!$B$10:$P$19999,3,0))</f>
        <v/>
      </c>
      <c r="I847" s="26"/>
      <c r="J847" s="248">
        <f>IF(F847="",0,VLOOKUP(F847,'Tong hop'!$O$10:$P$396,2,0))</f>
        <v>0</v>
      </c>
      <c r="K847" s="249">
        <f t="shared" si="1"/>
        <v>0</v>
      </c>
      <c r="L847" s="250" t="str">
        <f>IF($F847="","",VLOOKUP($F847,'Tong hop'!$B$10:$L$19999,10,0))</f>
        <v/>
      </c>
      <c r="M847" s="251" t="str">
        <f>IF($F847="","",VLOOKUP($F847,'Tong hop'!$B$10:$L$19999,11,0))</f>
        <v/>
      </c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ht="15.75" customHeight="1">
      <c r="A848" s="11"/>
      <c r="B848" s="11"/>
      <c r="C848" s="12"/>
      <c r="D848" s="11"/>
      <c r="E848" s="11"/>
      <c r="F848" s="11"/>
      <c r="G848" s="245" t="str">
        <f>IF($F848="","",VLOOKUP($F848,'Tong hop'!$B$10:$P$19999,2,0))</f>
        <v/>
      </c>
      <c r="H848" s="246" t="str">
        <f>IF($F848="","",VLOOKUP($F848,'Tong hop'!$B$10:$P$19999,3,0))</f>
        <v/>
      </c>
      <c r="I848" s="26"/>
      <c r="J848" s="248">
        <f>IF(F848="",0,VLOOKUP(F848,'Tong hop'!$O$10:$P$396,2,0))</f>
        <v>0</v>
      </c>
      <c r="K848" s="249">
        <f t="shared" si="1"/>
        <v>0</v>
      </c>
      <c r="L848" s="250" t="str">
        <f>IF($F848="","",VLOOKUP($F848,'Tong hop'!$B$10:$L$19999,10,0))</f>
        <v/>
      </c>
      <c r="M848" s="251" t="str">
        <f>IF($F848="","",VLOOKUP($F848,'Tong hop'!$B$10:$L$19999,11,0))</f>
        <v/>
      </c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ht="15.75" customHeight="1">
      <c r="A849" s="11"/>
      <c r="B849" s="11"/>
      <c r="C849" s="12"/>
      <c r="D849" s="11"/>
      <c r="E849" s="11"/>
      <c r="F849" s="11"/>
      <c r="G849" s="245" t="str">
        <f>IF($F849="","",VLOOKUP($F849,'Tong hop'!$B$10:$P$19999,2,0))</f>
        <v/>
      </c>
      <c r="H849" s="246" t="str">
        <f>IF($F849="","",VLOOKUP($F849,'Tong hop'!$B$10:$P$19999,3,0))</f>
        <v/>
      </c>
      <c r="I849" s="26"/>
      <c r="J849" s="248">
        <f>IF(F849="",0,VLOOKUP(F849,'Tong hop'!$O$10:$P$396,2,0))</f>
        <v>0</v>
      </c>
      <c r="K849" s="249">
        <f t="shared" si="1"/>
        <v>0</v>
      </c>
      <c r="L849" s="250" t="str">
        <f>IF($F849="","",VLOOKUP($F849,'Tong hop'!$B$10:$L$19999,10,0))</f>
        <v/>
      </c>
      <c r="M849" s="251" t="str">
        <f>IF($F849="","",VLOOKUP($F849,'Tong hop'!$B$10:$L$19999,11,0))</f>
        <v/>
      </c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ht="15.75" customHeight="1">
      <c r="A850" s="11"/>
      <c r="B850" s="11"/>
      <c r="C850" s="12"/>
      <c r="D850" s="11"/>
      <c r="E850" s="11"/>
      <c r="F850" s="11"/>
      <c r="G850" s="245" t="str">
        <f>IF($F850="","",VLOOKUP($F850,'Tong hop'!$B$10:$P$19999,2,0))</f>
        <v/>
      </c>
      <c r="H850" s="246" t="str">
        <f>IF($F850="","",VLOOKUP($F850,'Tong hop'!$B$10:$P$19999,3,0))</f>
        <v/>
      </c>
      <c r="I850" s="26"/>
      <c r="J850" s="248">
        <f>IF(F850="",0,VLOOKUP(F850,'Tong hop'!$O$10:$P$396,2,0))</f>
        <v>0</v>
      </c>
      <c r="K850" s="249">
        <f t="shared" si="1"/>
        <v>0</v>
      </c>
      <c r="L850" s="250" t="str">
        <f>IF($F850="","",VLOOKUP($F850,'Tong hop'!$B$10:$L$19999,10,0))</f>
        <v/>
      </c>
      <c r="M850" s="251" t="str">
        <f>IF($F850="","",VLOOKUP($F850,'Tong hop'!$B$10:$L$19999,11,0))</f>
        <v/>
      </c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ht="15.75" customHeight="1">
      <c r="A851" s="11"/>
      <c r="B851" s="11"/>
      <c r="C851" s="12"/>
      <c r="D851" s="11"/>
      <c r="E851" s="11"/>
      <c r="F851" s="11"/>
      <c r="G851" s="245" t="str">
        <f>IF($F851="","",VLOOKUP($F851,'Tong hop'!$B$10:$P$19999,2,0))</f>
        <v/>
      </c>
      <c r="H851" s="246" t="str">
        <f>IF($F851="","",VLOOKUP($F851,'Tong hop'!$B$10:$P$19999,3,0))</f>
        <v/>
      </c>
      <c r="I851" s="26"/>
      <c r="J851" s="248">
        <f>IF(F851="",0,VLOOKUP(F851,'Tong hop'!$O$10:$P$396,2,0))</f>
        <v>0</v>
      </c>
      <c r="K851" s="249">
        <f t="shared" si="1"/>
        <v>0</v>
      </c>
      <c r="L851" s="250" t="str">
        <f>IF($F851="","",VLOOKUP($F851,'Tong hop'!$B$10:$L$19999,10,0))</f>
        <v/>
      </c>
      <c r="M851" s="251" t="str">
        <f>IF($F851="","",VLOOKUP($F851,'Tong hop'!$B$10:$L$19999,11,0))</f>
        <v/>
      </c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ht="15.75" customHeight="1">
      <c r="A852" s="11"/>
      <c r="B852" s="11"/>
      <c r="C852" s="12"/>
      <c r="D852" s="11"/>
      <c r="E852" s="11"/>
      <c r="F852" s="11"/>
      <c r="G852" s="245" t="str">
        <f>IF($F852="","",VLOOKUP($F852,'Tong hop'!$B$10:$P$19999,2,0))</f>
        <v/>
      </c>
      <c r="H852" s="246" t="str">
        <f>IF($F852="","",VLOOKUP($F852,'Tong hop'!$B$10:$P$19999,3,0))</f>
        <v/>
      </c>
      <c r="I852" s="26"/>
      <c r="J852" s="248">
        <f>IF(F852="",0,VLOOKUP(F852,'Tong hop'!$O$10:$P$396,2,0))</f>
        <v>0</v>
      </c>
      <c r="K852" s="249">
        <f t="shared" si="1"/>
        <v>0</v>
      </c>
      <c r="L852" s="250" t="str">
        <f>IF($F852="","",VLOOKUP($F852,'Tong hop'!$B$10:$L$19999,10,0))</f>
        <v/>
      </c>
      <c r="M852" s="251" t="str">
        <f>IF($F852="","",VLOOKUP($F852,'Tong hop'!$B$10:$L$19999,11,0))</f>
        <v/>
      </c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ht="15.75" customHeight="1">
      <c r="A853" s="11"/>
      <c r="B853" s="11"/>
      <c r="C853" s="12"/>
      <c r="D853" s="11"/>
      <c r="E853" s="11"/>
      <c r="F853" s="11"/>
      <c r="G853" s="245" t="str">
        <f>IF($F853="","",VLOOKUP($F853,'Tong hop'!$B$10:$P$19999,2,0))</f>
        <v/>
      </c>
      <c r="H853" s="246" t="str">
        <f>IF($F853="","",VLOOKUP($F853,'Tong hop'!$B$10:$P$19999,3,0))</f>
        <v/>
      </c>
      <c r="I853" s="26"/>
      <c r="J853" s="248">
        <f>IF(F853="",0,VLOOKUP(F853,'Tong hop'!$O$10:$P$396,2,0))</f>
        <v>0</v>
      </c>
      <c r="K853" s="249">
        <f t="shared" si="1"/>
        <v>0</v>
      </c>
      <c r="L853" s="250" t="str">
        <f>IF($F853="","",VLOOKUP($F853,'Tong hop'!$B$10:$L$19999,10,0))</f>
        <v/>
      </c>
      <c r="M853" s="251" t="str">
        <f>IF($F853="","",VLOOKUP($F853,'Tong hop'!$B$10:$L$19999,11,0))</f>
        <v/>
      </c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ht="15.75" customHeight="1">
      <c r="A854" s="11"/>
      <c r="B854" s="11"/>
      <c r="C854" s="12"/>
      <c r="D854" s="11"/>
      <c r="E854" s="11"/>
      <c r="F854" s="11"/>
      <c r="G854" s="245" t="str">
        <f>IF($F854="","",VLOOKUP($F854,'Tong hop'!$B$10:$P$19999,2,0))</f>
        <v/>
      </c>
      <c r="H854" s="246" t="str">
        <f>IF($F854="","",VLOOKUP($F854,'Tong hop'!$B$10:$P$19999,3,0))</f>
        <v/>
      </c>
      <c r="I854" s="26"/>
      <c r="J854" s="248">
        <f>IF(F854="",0,VLOOKUP(F854,'Tong hop'!$O$10:$P$396,2,0))</f>
        <v>0</v>
      </c>
      <c r="K854" s="249">
        <f t="shared" si="1"/>
        <v>0</v>
      </c>
      <c r="L854" s="250" t="str">
        <f>IF($F854="","",VLOOKUP($F854,'Tong hop'!$B$10:$L$19999,10,0))</f>
        <v/>
      </c>
      <c r="M854" s="251" t="str">
        <f>IF($F854="","",VLOOKUP($F854,'Tong hop'!$B$10:$L$19999,11,0))</f>
        <v/>
      </c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ht="15.75" customHeight="1">
      <c r="A855" s="11"/>
      <c r="B855" s="11"/>
      <c r="C855" s="12"/>
      <c r="D855" s="11"/>
      <c r="E855" s="11"/>
      <c r="F855" s="11"/>
      <c r="G855" s="245" t="str">
        <f>IF($F855="","",VLOOKUP($F855,'Tong hop'!$B$10:$P$19999,2,0))</f>
        <v/>
      </c>
      <c r="H855" s="246" t="str">
        <f>IF($F855="","",VLOOKUP($F855,'Tong hop'!$B$10:$P$19999,3,0))</f>
        <v/>
      </c>
      <c r="I855" s="26"/>
      <c r="J855" s="248">
        <f>IF(F855="",0,VLOOKUP(F855,'Tong hop'!$O$10:$P$396,2,0))</f>
        <v>0</v>
      </c>
      <c r="K855" s="249">
        <f t="shared" si="1"/>
        <v>0</v>
      </c>
      <c r="L855" s="250" t="str">
        <f>IF($F855="","",VLOOKUP($F855,'Tong hop'!$B$10:$L$19999,10,0))</f>
        <v/>
      </c>
      <c r="M855" s="251" t="str">
        <f>IF($F855="","",VLOOKUP($F855,'Tong hop'!$B$10:$L$19999,11,0))</f>
        <v/>
      </c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ht="15.75" customHeight="1">
      <c r="A856" s="11"/>
      <c r="B856" s="11"/>
      <c r="C856" s="12"/>
      <c r="D856" s="11"/>
      <c r="E856" s="11"/>
      <c r="F856" s="11"/>
      <c r="G856" s="245" t="str">
        <f>IF($F856="","",VLOOKUP($F856,'Tong hop'!$B$10:$P$19999,2,0))</f>
        <v/>
      </c>
      <c r="H856" s="246" t="str">
        <f>IF($F856="","",VLOOKUP($F856,'Tong hop'!$B$10:$P$19999,3,0))</f>
        <v/>
      </c>
      <c r="I856" s="26"/>
      <c r="J856" s="248">
        <f>IF(F856="",0,VLOOKUP(F856,'Tong hop'!$O$10:$P$396,2,0))</f>
        <v>0</v>
      </c>
      <c r="K856" s="249">
        <f t="shared" si="1"/>
        <v>0</v>
      </c>
      <c r="L856" s="250" t="str">
        <f>IF($F856="","",VLOOKUP($F856,'Tong hop'!$B$10:$L$19999,10,0))</f>
        <v/>
      </c>
      <c r="M856" s="251" t="str">
        <f>IF($F856="","",VLOOKUP($F856,'Tong hop'!$B$10:$L$19999,11,0))</f>
        <v/>
      </c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ht="15.75" customHeight="1">
      <c r="A857" s="11"/>
      <c r="B857" s="11"/>
      <c r="C857" s="12"/>
      <c r="D857" s="11"/>
      <c r="E857" s="11"/>
      <c r="F857" s="11"/>
      <c r="G857" s="245" t="str">
        <f>IF($F857="","",VLOOKUP($F857,'Tong hop'!$B$10:$P$19999,2,0))</f>
        <v/>
      </c>
      <c r="H857" s="246" t="str">
        <f>IF($F857="","",VLOOKUP($F857,'Tong hop'!$B$10:$P$19999,3,0))</f>
        <v/>
      </c>
      <c r="I857" s="26"/>
      <c r="J857" s="248">
        <f>IF(F857="",0,VLOOKUP(F857,'Tong hop'!$O$10:$P$396,2,0))</f>
        <v>0</v>
      </c>
      <c r="K857" s="249">
        <f t="shared" si="1"/>
        <v>0</v>
      </c>
      <c r="L857" s="250" t="str">
        <f>IF($F857="","",VLOOKUP($F857,'Tong hop'!$B$10:$L$19999,10,0))</f>
        <v/>
      </c>
      <c r="M857" s="251" t="str">
        <f>IF($F857="","",VLOOKUP($F857,'Tong hop'!$B$10:$L$19999,11,0))</f>
        <v/>
      </c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ht="15.75" customHeight="1">
      <c r="A858" s="11"/>
      <c r="B858" s="11"/>
      <c r="C858" s="12"/>
      <c r="D858" s="11"/>
      <c r="E858" s="11"/>
      <c r="F858" s="11"/>
      <c r="G858" s="245" t="str">
        <f>IF($F858="","",VLOOKUP($F858,'Tong hop'!$B$10:$P$19999,2,0))</f>
        <v/>
      </c>
      <c r="H858" s="246" t="str">
        <f>IF($F858="","",VLOOKUP($F858,'Tong hop'!$B$10:$P$19999,3,0))</f>
        <v/>
      </c>
      <c r="I858" s="26"/>
      <c r="J858" s="248">
        <f>IF(F858="",0,VLOOKUP(F858,'Tong hop'!$O$10:$P$396,2,0))</f>
        <v>0</v>
      </c>
      <c r="K858" s="249">
        <f t="shared" si="1"/>
        <v>0</v>
      </c>
      <c r="L858" s="250" t="str">
        <f>IF($F858="","",VLOOKUP($F858,'Tong hop'!$B$10:$L$19999,10,0))</f>
        <v/>
      </c>
      <c r="M858" s="251" t="str">
        <f>IF($F858="","",VLOOKUP($F858,'Tong hop'!$B$10:$L$19999,11,0))</f>
        <v/>
      </c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ht="15.75" customHeight="1">
      <c r="A859" s="11"/>
      <c r="B859" s="11"/>
      <c r="C859" s="12"/>
      <c r="D859" s="11"/>
      <c r="E859" s="11"/>
      <c r="F859" s="11"/>
      <c r="G859" s="245" t="str">
        <f>IF($F859="","",VLOOKUP($F859,'Tong hop'!$B$10:$P$19999,2,0))</f>
        <v/>
      </c>
      <c r="H859" s="246" t="str">
        <f>IF($F859="","",VLOOKUP($F859,'Tong hop'!$B$10:$P$19999,3,0))</f>
        <v/>
      </c>
      <c r="I859" s="26"/>
      <c r="J859" s="248">
        <f>IF(F859="",0,VLOOKUP(F859,'Tong hop'!$O$10:$P$396,2,0))</f>
        <v>0</v>
      </c>
      <c r="K859" s="249">
        <f t="shared" si="1"/>
        <v>0</v>
      </c>
      <c r="L859" s="250" t="str">
        <f>IF($F859="","",VLOOKUP($F859,'Tong hop'!$B$10:$L$19999,10,0))</f>
        <v/>
      </c>
      <c r="M859" s="251" t="str">
        <f>IF($F859="","",VLOOKUP($F859,'Tong hop'!$B$10:$L$19999,11,0))</f>
        <v/>
      </c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ht="15.75" customHeight="1">
      <c r="A860" s="11"/>
      <c r="B860" s="11"/>
      <c r="C860" s="12"/>
      <c r="D860" s="11"/>
      <c r="E860" s="11"/>
      <c r="F860" s="11"/>
      <c r="G860" s="245" t="str">
        <f>IF($F860="","",VLOOKUP($F860,'Tong hop'!$B$10:$P$19999,2,0))</f>
        <v/>
      </c>
      <c r="H860" s="246" t="str">
        <f>IF($F860="","",VLOOKUP($F860,'Tong hop'!$B$10:$P$19999,3,0))</f>
        <v/>
      </c>
      <c r="I860" s="26"/>
      <c r="J860" s="248">
        <f>IF(F860="",0,VLOOKUP(F860,'Tong hop'!$O$10:$P$396,2,0))</f>
        <v>0</v>
      </c>
      <c r="K860" s="249">
        <f t="shared" si="1"/>
        <v>0</v>
      </c>
      <c r="L860" s="250" t="str">
        <f>IF($F860="","",VLOOKUP($F860,'Tong hop'!$B$10:$L$19999,10,0))</f>
        <v/>
      </c>
      <c r="M860" s="251" t="str">
        <f>IF($F860="","",VLOOKUP($F860,'Tong hop'!$B$10:$L$19999,11,0))</f>
        <v/>
      </c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ht="15.75" customHeight="1">
      <c r="A861" s="11"/>
      <c r="B861" s="11"/>
      <c r="C861" s="12"/>
      <c r="D861" s="11"/>
      <c r="E861" s="11"/>
      <c r="F861" s="11"/>
      <c r="G861" s="245" t="str">
        <f>IF($F861="","",VLOOKUP($F861,'Tong hop'!$B$10:$P$19999,2,0))</f>
        <v/>
      </c>
      <c r="H861" s="246" t="str">
        <f>IF($F861="","",VLOOKUP($F861,'Tong hop'!$B$10:$P$19999,3,0))</f>
        <v/>
      </c>
      <c r="I861" s="26"/>
      <c r="J861" s="248">
        <f>IF(F861="",0,VLOOKUP(F861,'Tong hop'!$O$10:$P$396,2,0))</f>
        <v>0</v>
      </c>
      <c r="K861" s="249">
        <f t="shared" si="1"/>
        <v>0</v>
      </c>
      <c r="L861" s="250" t="str">
        <f>IF($F861="","",VLOOKUP($F861,'Tong hop'!$B$10:$L$19999,10,0))</f>
        <v/>
      </c>
      <c r="M861" s="251" t="str">
        <f>IF($F861="","",VLOOKUP($F861,'Tong hop'!$B$10:$L$19999,11,0))</f>
        <v/>
      </c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ht="15.75" customHeight="1">
      <c r="A862" s="11"/>
      <c r="B862" s="11"/>
      <c r="C862" s="12"/>
      <c r="D862" s="11"/>
      <c r="E862" s="11"/>
      <c r="F862" s="11"/>
      <c r="G862" s="245" t="str">
        <f>IF($F862="","",VLOOKUP($F862,'Tong hop'!$B$10:$P$19999,2,0))</f>
        <v/>
      </c>
      <c r="H862" s="246" t="str">
        <f>IF($F862="","",VLOOKUP($F862,'Tong hop'!$B$10:$P$19999,3,0))</f>
        <v/>
      </c>
      <c r="I862" s="26"/>
      <c r="J862" s="248">
        <f>IF(F862="",0,VLOOKUP(F862,'Tong hop'!$O$10:$P$396,2,0))</f>
        <v>0</v>
      </c>
      <c r="K862" s="249">
        <f t="shared" si="1"/>
        <v>0</v>
      </c>
      <c r="L862" s="250" t="str">
        <f>IF($F862="","",VLOOKUP($F862,'Tong hop'!$B$10:$L$19999,10,0))</f>
        <v/>
      </c>
      <c r="M862" s="251" t="str">
        <f>IF($F862="","",VLOOKUP($F862,'Tong hop'!$B$10:$L$19999,11,0))</f>
        <v/>
      </c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ht="15.75" customHeight="1">
      <c r="A863" s="11"/>
      <c r="B863" s="11"/>
      <c r="C863" s="12"/>
      <c r="D863" s="11"/>
      <c r="E863" s="11"/>
      <c r="F863" s="11"/>
      <c r="G863" s="245" t="str">
        <f>IF($F863="","",VLOOKUP($F863,'Tong hop'!$B$10:$P$19999,2,0))</f>
        <v/>
      </c>
      <c r="H863" s="246" t="str">
        <f>IF($F863="","",VLOOKUP($F863,'Tong hop'!$B$10:$P$19999,3,0))</f>
        <v/>
      </c>
      <c r="I863" s="26"/>
      <c r="J863" s="248">
        <f>IF(F863="",0,VLOOKUP(F863,'Tong hop'!$O$10:$P$396,2,0))</f>
        <v>0</v>
      </c>
      <c r="K863" s="249">
        <f t="shared" si="1"/>
        <v>0</v>
      </c>
      <c r="L863" s="250" t="str">
        <f>IF($F863="","",VLOOKUP($F863,'Tong hop'!$B$10:$L$19999,10,0))</f>
        <v/>
      </c>
      <c r="M863" s="251" t="str">
        <f>IF($F863="","",VLOOKUP($F863,'Tong hop'!$B$10:$L$19999,11,0))</f>
        <v/>
      </c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ht="15.75" customHeight="1">
      <c r="A864" s="11"/>
      <c r="B864" s="11"/>
      <c r="C864" s="12"/>
      <c r="D864" s="11"/>
      <c r="E864" s="11"/>
      <c r="F864" s="11"/>
      <c r="G864" s="245" t="str">
        <f>IF($F864="","",VLOOKUP($F864,'Tong hop'!$B$10:$P$19999,2,0))</f>
        <v/>
      </c>
      <c r="H864" s="246" t="str">
        <f>IF($F864="","",VLOOKUP($F864,'Tong hop'!$B$10:$P$19999,3,0))</f>
        <v/>
      </c>
      <c r="I864" s="26"/>
      <c r="J864" s="248">
        <f>IF(F864="",0,VLOOKUP(F864,'Tong hop'!$O$10:$P$396,2,0))</f>
        <v>0</v>
      </c>
      <c r="K864" s="249">
        <f t="shared" si="1"/>
        <v>0</v>
      </c>
      <c r="L864" s="250" t="str">
        <f>IF($F864="","",VLOOKUP($F864,'Tong hop'!$B$10:$L$19999,10,0))</f>
        <v/>
      </c>
      <c r="M864" s="251" t="str">
        <f>IF($F864="","",VLOOKUP($F864,'Tong hop'!$B$10:$L$19999,11,0))</f>
        <v/>
      </c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ht="15.75" customHeight="1">
      <c r="A865" s="11"/>
      <c r="B865" s="11"/>
      <c r="C865" s="12"/>
      <c r="D865" s="11"/>
      <c r="E865" s="11"/>
      <c r="F865" s="11"/>
      <c r="G865" s="245" t="str">
        <f>IF($F865="","",VLOOKUP($F865,'Tong hop'!$B$10:$P$19999,2,0))</f>
        <v/>
      </c>
      <c r="H865" s="246" t="str">
        <f>IF($F865="","",VLOOKUP($F865,'Tong hop'!$B$10:$P$19999,3,0))</f>
        <v/>
      </c>
      <c r="I865" s="26"/>
      <c r="J865" s="248">
        <f>IF(F865="",0,VLOOKUP(F865,'Tong hop'!$O$10:$P$396,2,0))</f>
        <v>0</v>
      </c>
      <c r="K865" s="249">
        <f t="shared" si="1"/>
        <v>0</v>
      </c>
      <c r="L865" s="250" t="str">
        <f>IF($F865="","",VLOOKUP($F865,'Tong hop'!$B$10:$L$19999,10,0))</f>
        <v/>
      </c>
      <c r="M865" s="251" t="str">
        <f>IF($F865="","",VLOOKUP($F865,'Tong hop'!$B$10:$L$19999,11,0))</f>
        <v/>
      </c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ht="15.75" customHeight="1">
      <c r="A866" s="11"/>
      <c r="B866" s="11"/>
      <c r="C866" s="12"/>
      <c r="D866" s="11"/>
      <c r="E866" s="11"/>
      <c r="F866" s="11"/>
      <c r="G866" s="245" t="str">
        <f>IF($F866="","",VLOOKUP($F866,'Tong hop'!$B$10:$P$19999,2,0))</f>
        <v/>
      </c>
      <c r="H866" s="246" t="str">
        <f>IF($F866="","",VLOOKUP($F866,'Tong hop'!$B$10:$P$19999,3,0))</f>
        <v/>
      </c>
      <c r="I866" s="26"/>
      <c r="J866" s="248">
        <f>IF(F866="",0,VLOOKUP(F866,'Tong hop'!$O$10:$P$396,2,0))</f>
        <v>0</v>
      </c>
      <c r="K866" s="249">
        <f t="shared" si="1"/>
        <v>0</v>
      </c>
      <c r="L866" s="250" t="str">
        <f>IF($F866="","",VLOOKUP($F866,'Tong hop'!$B$10:$L$19999,10,0))</f>
        <v/>
      </c>
      <c r="M866" s="251" t="str">
        <f>IF($F866="","",VLOOKUP($F866,'Tong hop'!$B$10:$L$19999,11,0))</f>
        <v/>
      </c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ht="15.75" customHeight="1">
      <c r="A867" s="11"/>
      <c r="B867" s="11"/>
      <c r="C867" s="12"/>
      <c r="D867" s="11"/>
      <c r="E867" s="11"/>
      <c r="F867" s="11"/>
      <c r="G867" s="245" t="str">
        <f>IF($F867="","",VLOOKUP($F867,'Tong hop'!$B$10:$P$19999,2,0))</f>
        <v/>
      </c>
      <c r="H867" s="246" t="str">
        <f>IF($F867="","",VLOOKUP($F867,'Tong hop'!$B$10:$P$19999,3,0))</f>
        <v/>
      </c>
      <c r="I867" s="26"/>
      <c r="J867" s="248">
        <f>IF(F867="",0,VLOOKUP(F867,'Tong hop'!$O$10:$P$396,2,0))</f>
        <v>0</v>
      </c>
      <c r="K867" s="249">
        <f t="shared" si="1"/>
        <v>0</v>
      </c>
      <c r="L867" s="250" t="str">
        <f>IF($F867="","",VLOOKUP($F867,'Tong hop'!$B$10:$L$19999,10,0))</f>
        <v/>
      </c>
      <c r="M867" s="251" t="str">
        <f>IF($F867="","",VLOOKUP($F867,'Tong hop'!$B$10:$L$19999,11,0))</f>
        <v/>
      </c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ht="15.75" customHeight="1">
      <c r="A868" s="11"/>
      <c r="B868" s="11"/>
      <c r="C868" s="12"/>
      <c r="D868" s="11"/>
      <c r="E868" s="11"/>
      <c r="F868" s="11"/>
      <c r="G868" s="245" t="str">
        <f>IF($F868="","",VLOOKUP($F868,'Tong hop'!$B$10:$P$19999,2,0))</f>
        <v/>
      </c>
      <c r="H868" s="246" t="str">
        <f>IF($F868="","",VLOOKUP($F868,'Tong hop'!$B$10:$P$19999,3,0))</f>
        <v/>
      </c>
      <c r="I868" s="26"/>
      <c r="J868" s="248">
        <f>IF(F868="",0,VLOOKUP(F868,'Tong hop'!$O$10:$P$396,2,0))</f>
        <v>0</v>
      </c>
      <c r="K868" s="249">
        <f t="shared" si="1"/>
        <v>0</v>
      </c>
      <c r="L868" s="250" t="str">
        <f>IF($F868="","",VLOOKUP($F868,'Tong hop'!$B$10:$L$19999,10,0))</f>
        <v/>
      </c>
      <c r="M868" s="251" t="str">
        <f>IF($F868="","",VLOOKUP($F868,'Tong hop'!$B$10:$L$19999,11,0))</f>
        <v/>
      </c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ht="15.75" customHeight="1">
      <c r="A869" s="11"/>
      <c r="B869" s="11"/>
      <c r="C869" s="12"/>
      <c r="D869" s="11"/>
      <c r="E869" s="11"/>
      <c r="F869" s="11"/>
      <c r="G869" s="245" t="str">
        <f>IF($F869="","",VLOOKUP($F869,'Tong hop'!$B$10:$P$19999,2,0))</f>
        <v/>
      </c>
      <c r="H869" s="246" t="str">
        <f>IF($F869="","",VLOOKUP($F869,'Tong hop'!$B$10:$P$19999,3,0))</f>
        <v/>
      </c>
      <c r="I869" s="26"/>
      <c r="J869" s="248">
        <f>IF(F869="",0,VLOOKUP(F869,'Tong hop'!$O$10:$P$396,2,0))</f>
        <v>0</v>
      </c>
      <c r="K869" s="249">
        <f t="shared" si="1"/>
        <v>0</v>
      </c>
      <c r="L869" s="250" t="str">
        <f>IF($F869="","",VLOOKUP($F869,'Tong hop'!$B$10:$L$19999,10,0))</f>
        <v/>
      </c>
      <c r="M869" s="251" t="str">
        <f>IF($F869="","",VLOOKUP($F869,'Tong hop'!$B$10:$L$19999,11,0))</f>
        <v/>
      </c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ht="15.75" customHeight="1">
      <c r="A870" s="11"/>
      <c r="B870" s="11"/>
      <c r="C870" s="12"/>
      <c r="D870" s="11"/>
      <c r="E870" s="11"/>
      <c r="F870" s="11"/>
      <c r="G870" s="245" t="str">
        <f>IF($F870="","",VLOOKUP($F870,'Tong hop'!$B$10:$P$19999,2,0))</f>
        <v/>
      </c>
      <c r="H870" s="246" t="str">
        <f>IF($F870="","",VLOOKUP($F870,'Tong hop'!$B$10:$P$19999,3,0))</f>
        <v/>
      </c>
      <c r="I870" s="26"/>
      <c r="J870" s="248">
        <f>IF(F870="",0,VLOOKUP(F870,'Tong hop'!$O$10:$P$396,2,0))</f>
        <v>0</v>
      </c>
      <c r="K870" s="249">
        <f t="shared" si="1"/>
        <v>0</v>
      </c>
      <c r="L870" s="250" t="str">
        <f>IF($F870="","",VLOOKUP($F870,'Tong hop'!$B$10:$L$19999,10,0))</f>
        <v/>
      </c>
      <c r="M870" s="251" t="str">
        <f>IF($F870="","",VLOOKUP($F870,'Tong hop'!$B$10:$L$19999,11,0))</f>
        <v/>
      </c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ht="15.75" customHeight="1">
      <c r="A871" s="11"/>
      <c r="B871" s="11"/>
      <c r="C871" s="12"/>
      <c r="D871" s="11"/>
      <c r="E871" s="11"/>
      <c r="F871" s="11"/>
      <c r="G871" s="245" t="str">
        <f>IF($F871="","",VLOOKUP($F871,'Tong hop'!$B$10:$P$19999,2,0))</f>
        <v/>
      </c>
      <c r="H871" s="246" t="str">
        <f>IF($F871="","",VLOOKUP($F871,'Tong hop'!$B$10:$P$19999,3,0))</f>
        <v/>
      </c>
      <c r="I871" s="26"/>
      <c r="J871" s="248">
        <f>IF(F871="",0,VLOOKUP(F871,'Tong hop'!$O$10:$P$396,2,0))</f>
        <v>0</v>
      </c>
      <c r="K871" s="249">
        <f t="shared" si="1"/>
        <v>0</v>
      </c>
      <c r="L871" s="250" t="str">
        <f>IF($F871="","",VLOOKUP($F871,'Tong hop'!$B$10:$L$19999,10,0))</f>
        <v/>
      </c>
      <c r="M871" s="251" t="str">
        <f>IF($F871="","",VLOOKUP($F871,'Tong hop'!$B$10:$L$19999,11,0))</f>
        <v/>
      </c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ht="15.75" customHeight="1">
      <c r="A872" s="11"/>
      <c r="B872" s="11"/>
      <c r="C872" s="12"/>
      <c r="D872" s="11"/>
      <c r="E872" s="11"/>
      <c r="F872" s="11"/>
      <c r="G872" s="245" t="str">
        <f>IF($F872="","",VLOOKUP($F872,'Tong hop'!$B$10:$P$19999,2,0))</f>
        <v/>
      </c>
      <c r="H872" s="246" t="str">
        <f>IF($F872="","",VLOOKUP($F872,'Tong hop'!$B$10:$P$19999,3,0))</f>
        <v/>
      </c>
      <c r="I872" s="26"/>
      <c r="J872" s="248">
        <f>IF(F872="",0,VLOOKUP(F872,'Tong hop'!$O$10:$P$396,2,0))</f>
        <v>0</v>
      </c>
      <c r="K872" s="249">
        <f t="shared" si="1"/>
        <v>0</v>
      </c>
      <c r="L872" s="250" t="str">
        <f>IF($F872="","",VLOOKUP($F872,'Tong hop'!$B$10:$L$19999,10,0))</f>
        <v/>
      </c>
      <c r="M872" s="251" t="str">
        <f>IF($F872="","",VLOOKUP($F872,'Tong hop'!$B$10:$L$19999,11,0))</f>
        <v/>
      </c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ht="15.75" customHeight="1">
      <c r="A873" s="11"/>
      <c r="B873" s="11"/>
      <c r="C873" s="12"/>
      <c r="D873" s="11"/>
      <c r="E873" s="11"/>
      <c r="F873" s="11"/>
      <c r="G873" s="245" t="str">
        <f>IF($F873="","",VLOOKUP($F873,'Tong hop'!$B$10:$P$19999,2,0))</f>
        <v/>
      </c>
      <c r="H873" s="246" t="str">
        <f>IF($F873="","",VLOOKUP($F873,'Tong hop'!$B$10:$P$19999,3,0))</f>
        <v/>
      </c>
      <c r="I873" s="26"/>
      <c r="J873" s="248">
        <f>IF(F873="",0,VLOOKUP(F873,'Tong hop'!$O$10:$P$396,2,0))</f>
        <v>0</v>
      </c>
      <c r="K873" s="249">
        <f t="shared" si="1"/>
        <v>0</v>
      </c>
      <c r="L873" s="250" t="str">
        <f>IF($F873="","",VLOOKUP($F873,'Tong hop'!$B$10:$L$19999,10,0))</f>
        <v/>
      </c>
      <c r="M873" s="251" t="str">
        <f>IF($F873="","",VLOOKUP($F873,'Tong hop'!$B$10:$L$19999,11,0))</f>
        <v/>
      </c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ht="15.75" customHeight="1">
      <c r="A874" s="11"/>
      <c r="B874" s="11"/>
      <c r="C874" s="12"/>
      <c r="D874" s="11"/>
      <c r="E874" s="11"/>
      <c r="F874" s="11"/>
      <c r="G874" s="245" t="str">
        <f>IF($F874="","",VLOOKUP($F874,'Tong hop'!$B$10:$P$19999,2,0))</f>
        <v/>
      </c>
      <c r="H874" s="246" t="str">
        <f>IF($F874="","",VLOOKUP($F874,'Tong hop'!$B$10:$P$19999,3,0))</f>
        <v/>
      </c>
      <c r="I874" s="26"/>
      <c r="J874" s="248">
        <f>IF(F874="",0,VLOOKUP(F874,'Tong hop'!$O$10:$P$396,2,0))</f>
        <v>0</v>
      </c>
      <c r="K874" s="249">
        <f t="shared" si="1"/>
        <v>0</v>
      </c>
      <c r="L874" s="250" t="str">
        <f>IF($F874="","",VLOOKUP($F874,'Tong hop'!$B$10:$L$19999,10,0))</f>
        <v/>
      </c>
      <c r="M874" s="251" t="str">
        <f>IF($F874="","",VLOOKUP($F874,'Tong hop'!$B$10:$L$19999,11,0))</f>
        <v/>
      </c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ht="15.75" customHeight="1">
      <c r="A875" s="11"/>
      <c r="B875" s="11"/>
      <c r="C875" s="12"/>
      <c r="D875" s="11"/>
      <c r="E875" s="11"/>
      <c r="F875" s="11"/>
      <c r="G875" s="245" t="str">
        <f>IF($F875="","",VLOOKUP($F875,'Tong hop'!$B$10:$P$19999,2,0))</f>
        <v/>
      </c>
      <c r="H875" s="246" t="str">
        <f>IF($F875="","",VLOOKUP($F875,'Tong hop'!$B$10:$P$19999,3,0))</f>
        <v/>
      </c>
      <c r="I875" s="26"/>
      <c r="J875" s="248">
        <f>IF(F875="",0,VLOOKUP(F875,'Tong hop'!$O$10:$P$396,2,0))</f>
        <v>0</v>
      </c>
      <c r="K875" s="249">
        <f t="shared" si="1"/>
        <v>0</v>
      </c>
      <c r="L875" s="250" t="str">
        <f>IF($F875="","",VLOOKUP($F875,'Tong hop'!$B$10:$L$19999,10,0))</f>
        <v/>
      </c>
      <c r="M875" s="251" t="str">
        <f>IF($F875="","",VLOOKUP($F875,'Tong hop'!$B$10:$L$19999,11,0))</f>
        <v/>
      </c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ht="15.75" customHeight="1">
      <c r="A876" s="11"/>
      <c r="B876" s="11"/>
      <c r="C876" s="12"/>
      <c r="D876" s="11"/>
      <c r="E876" s="11"/>
      <c r="F876" s="11"/>
      <c r="G876" s="245" t="str">
        <f>IF($F876="","",VLOOKUP($F876,'Tong hop'!$B$10:$P$19999,2,0))</f>
        <v/>
      </c>
      <c r="H876" s="246" t="str">
        <f>IF($F876="","",VLOOKUP($F876,'Tong hop'!$B$10:$P$19999,3,0))</f>
        <v/>
      </c>
      <c r="I876" s="26"/>
      <c r="J876" s="248">
        <f>IF(F876="",0,VLOOKUP(F876,'Tong hop'!$O$10:$P$396,2,0))</f>
        <v>0</v>
      </c>
      <c r="K876" s="249">
        <f t="shared" si="1"/>
        <v>0</v>
      </c>
      <c r="L876" s="250" t="str">
        <f>IF($F876="","",VLOOKUP($F876,'Tong hop'!$B$10:$L$19999,10,0))</f>
        <v/>
      </c>
      <c r="M876" s="251" t="str">
        <f>IF($F876="","",VLOOKUP($F876,'Tong hop'!$B$10:$L$19999,11,0))</f>
        <v/>
      </c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ht="15.75" customHeight="1">
      <c r="A877" s="11"/>
      <c r="B877" s="11"/>
      <c r="C877" s="12"/>
      <c r="D877" s="11"/>
      <c r="E877" s="11"/>
      <c r="F877" s="11"/>
      <c r="G877" s="245" t="str">
        <f>IF($F877="","",VLOOKUP($F877,'Tong hop'!$B$10:$P$19999,2,0))</f>
        <v/>
      </c>
      <c r="H877" s="246" t="str">
        <f>IF($F877="","",VLOOKUP($F877,'Tong hop'!$B$10:$P$19999,3,0))</f>
        <v/>
      </c>
      <c r="I877" s="26"/>
      <c r="J877" s="248">
        <f>IF(F877="",0,VLOOKUP(F877,'Tong hop'!$O$10:$P$396,2,0))</f>
        <v>0</v>
      </c>
      <c r="K877" s="249">
        <f t="shared" si="1"/>
        <v>0</v>
      </c>
      <c r="L877" s="250" t="str">
        <f>IF($F877="","",VLOOKUP($F877,'Tong hop'!$B$10:$L$19999,10,0))</f>
        <v/>
      </c>
      <c r="M877" s="251" t="str">
        <f>IF($F877="","",VLOOKUP($F877,'Tong hop'!$B$10:$L$19999,11,0))</f>
        <v/>
      </c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ht="15.75" customHeight="1">
      <c r="A878" s="11"/>
      <c r="B878" s="11"/>
      <c r="C878" s="12"/>
      <c r="D878" s="11"/>
      <c r="E878" s="11"/>
      <c r="F878" s="11"/>
      <c r="G878" s="245" t="str">
        <f>IF($F878="","",VLOOKUP($F878,'Tong hop'!$B$10:$P$19999,2,0))</f>
        <v/>
      </c>
      <c r="H878" s="246" t="str">
        <f>IF($F878="","",VLOOKUP($F878,'Tong hop'!$B$10:$P$19999,3,0))</f>
        <v/>
      </c>
      <c r="I878" s="26"/>
      <c r="J878" s="248">
        <f>IF(F878="",0,VLOOKUP(F878,'Tong hop'!$O$10:$P$396,2,0))</f>
        <v>0</v>
      </c>
      <c r="K878" s="249">
        <f t="shared" si="1"/>
        <v>0</v>
      </c>
      <c r="L878" s="250" t="str">
        <f>IF($F878="","",VLOOKUP($F878,'Tong hop'!$B$10:$L$19999,10,0))</f>
        <v/>
      </c>
      <c r="M878" s="251" t="str">
        <f>IF($F878="","",VLOOKUP($F878,'Tong hop'!$B$10:$L$19999,11,0))</f>
        <v/>
      </c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ht="15.75" customHeight="1">
      <c r="A879" s="11"/>
      <c r="B879" s="11"/>
      <c r="C879" s="12"/>
      <c r="D879" s="11"/>
      <c r="E879" s="11"/>
      <c r="F879" s="11"/>
      <c r="G879" s="245" t="str">
        <f>IF($F879="","",VLOOKUP($F879,'Tong hop'!$B$10:$P$19999,2,0))</f>
        <v/>
      </c>
      <c r="H879" s="246" t="str">
        <f>IF($F879="","",VLOOKUP($F879,'Tong hop'!$B$10:$P$19999,3,0))</f>
        <v/>
      </c>
      <c r="I879" s="26"/>
      <c r="J879" s="248">
        <f>IF(F879="",0,VLOOKUP(F879,'Tong hop'!$O$10:$P$396,2,0))</f>
        <v>0</v>
      </c>
      <c r="K879" s="249">
        <f t="shared" si="1"/>
        <v>0</v>
      </c>
      <c r="L879" s="250" t="str">
        <f>IF($F879="","",VLOOKUP($F879,'Tong hop'!$B$10:$L$19999,10,0))</f>
        <v/>
      </c>
      <c r="M879" s="251" t="str">
        <f>IF($F879="","",VLOOKUP($F879,'Tong hop'!$B$10:$L$19999,11,0))</f>
        <v/>
      </c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ht="15.75" customHeight="1">
      <c r="A880" s="11"/>
      <c r="B880" s="11"/>
      <c r="C880" s="12"/>
      <c r="D880" s="11"/>
      <c r="E880" s="11"/>
      <c r="F880" s="11"/>
      <c r="G880" s="245" t="str">
        <f>IF($F880="","",VLOOKUP($F880,'Tong hop'!$B$10:$P$19999,2,0))</f>
        <v/>
      </c>
      <c r="H880" s="246" t="str">
        <f>IF($F880="","",VLOOKUP($F880,'Tong hop'!$B$10:$P$19999,3,0))</f>
        <v/>
      </c>
      <c r="I880" s="26"/>
      <c r="J880" s="248">
        <f>IF(F880="",0,VLOOKUP(F880,'Tong hop'!$O$10:$P$396,2,0))</f>
        <v>0</v>
      </c>
      <c r="K880" s="249">
        <f t="shared" si="1"/>
        <v>0</v>
      </c>
      <c r="L880" s="250" t="str">
        <f>IF($F880="","",VLOOKUP($F880,'Tong hop'!$B$10:$L$19999,10,0))</f>
        <v/>
      </c>
      <c r="M880" s="251" t="str">
        <f>IF($F880="","",VLOOKUP($F880,'Tong hop'!$B$10:$L$19999,11,0))</f>
        <v/>
      </c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ht="15.75" customHeight="1">
      <c r="A881" s="11"/>
      <c r="B881" s="11"/>
      <c r="C881" s="12"/>
      <c r="D881" s="11"/>
      <c r="E881" s="11"/>
      <c r="F881" s="11"/>
      <c r="G881" s="245" t="str">
        <f>IF($F881="","",VLOOKUP($F881,'Tong hop'!$B$10:$P$19999,2,0))</f>
        <v/>
      </c>
      <c r="H881" s="246" t="str">
        <f>IF($F881="","",VLOOKUP($F881,'Tong hop'!$B$10:$P$19999,3,0))</f>
        <v/>
      </c>
      <c r="I881" s="26"/>
      <c r="J881" s="248">
        <f>IF(F881="",0,VLOOKUP(F881,'Tong hop'!$O$10:$P$396,2,0))</f>
        <v>0</v>
      </c>
      <c r="K881" s="249">
        <f t="shared" si="1"/>
        <v>0</v>
      </c>
      <c r="L881" s="250" t="str">
        <f>IF($F881="","",VLOOKUP($F881,'Tong hop'!$B$10:$L$19999,10,0))</f>
        <v/>
      </c>
      <c r="M881" s="251" t="str">
        <f>IF($F881="","",VLOOKUP($F881,'Tong hop'!$B$10:$L$19999,11,0))</f>
        <v/>
      </c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ht="15.75" customHeight="1">
      <c r="A882" s="11"/>
      <c r="B882" s="11"/>
      <c r="C882" s="12"/>
      <c r="D882" s="11"/>
      <c r="E882" s="11"/>
      <c r="F882" s="11"/>
      <c r="G882" s="245" t="str">
        <f>IF($F882="","",VLOOKUP($F882,'Tong hop'!$B$10:$P$19999,2,0))</f>
        <v/>
      </c>
      <c r="H882" s="246" t="str">
        <f>IF($F882="","",VLOOKUP($F882,'Tong hop'!$B$10:$P$19999,3,0))</f>
        <v/>
      </c>
      <c r="I882" s="26"/>
      <c r="J882" s="248">
        <f>IF(F882="",0,VLOOKUP(F882,'Tong hop'!$O$10:$P$396,2,0))</f>
        <v>0</v>
      </c>
      <c r="K882" s="249">
        <f t="shared" si="1"/>
        <v>0</v>
      </c>
      <c r="L882" s="250" t="str">
        <f>IF($F882="","",VLOOKUP($F882,'Tong hop'!$B$10:$L$19999,10,0))</f>
        <v/>
      </c>
      <c r="M882" s="251" t="str">
        <f>IF($F882="","",VLOOKUP($F882,'Tong hop'!$B$10:$L$19999,11,0))</f>
        <v/>
      </c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ht="15.75" customHeight="1">
      <c r="A883" s="11"/>
      <c r="B883" s="11"/>
      <c r="C883" s="12"/>
      <c r="D883" s="11"/>
      <c r="E883" s="11"/>
      <c r="F883" s="11"/>
      <c r="G883" s="245" t="str">
        <f>IF($F883="","",VLOOKUP($F883,'Tong hop'!$B$10:$P$19999,2,0))</f>
        <v/>
      </c>
      <c r="H883" s="246" t="str">
        <f>IF($F883="","",VLOOKUP($F883,'Tong hop'!$B$10:$P$19999,3,0))</f>
        <v/>
      </c>
      <c r="I883" s="26"/>
      <c r="J883" s="248">
        <f>IF(F883="",0,VLOOKUP(F883,'Tong hop'!$O$10:$P$396,2,0))</f>
        <v>0</v>
      </c>
      <c r="K883" s="249">
        <f t="shared" si="1"/>
        <v>0</v>
      </c>
      <c r="L883" s="250" t="str">
        <f>IF($F883="","",VLOOKUP($F883,'Tong hop'!$B$10:$L$19999,10,0))</f>
        <v/>
      </c>
      <c r="M883" s="251" t="str">
        <f>IF($F883="","",VLOOKUP($F883,'Tong hop'!$B$10:$L$19999,11,0))</f>
        <v/>
      </c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ht="15.75" customHeight="1">
      <c r="A884" s="11"/>
      <c r="B884" s="11"/>
      <c r="C884" s="12"/>
      <c r="D884" s="11"/>
      <c r="E884" s="11"/>
      <c r="F884" s="11"/>
      <c r="G884" s="245" t="str">
        <f>IF($F884="","",VLOOKUP($F884,'Tong hop'!$B$10:$P$19999,2,0))</f>
        <v/>
      </c>
      <c r="H884" s="246" t="str">
        <f>IF($F884="","",VLOOKUP($F884,'Tong hop'!$B$10:$P$19999,3,0))</f>
        <v/>
      </c>
      <c r="I884" s="26"/>
      <c r="J884" s="248">
        <f>IF(F884="",0,VLOOKUP(F884,'Tong hop'!$O$10:$P$396,2,0))</f>
        <v>0</v>
      </c>
      <c r="K884" s="249">
        <f t="shared" si="1"/>
        <v>0</v>
      </c>
      <c r="L884" s="250" t="str">
        <f>IF($F884="","",VLOOKUP($F884,'Tong hop'!$B$10:$L$19999,10,0))</f>
        <v/>
      </c>
      <c r="M884" s="251" t="str">
        <f>IF($F884="","",VLOOKUP($F884,'Tong hop'!$B$10:$L$19999,11,0))</f>
        <v/>
      </c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ht="15.75" customHeight="1">
      <c r="A885" s="11"/>
      <c r="B885" s="11"/>
      <c r="C885" s="12"/>
      <c r="D885" s="11"/>
      <c r="E885" s="11"/>
      <c r="F885" s="11"/>
      <c r="G885" s="245" t="str">
        <f>IF($F885="","",VLOOKUP($F885,'Tong hop'!$B$10:$P$19999,2,0))</f>
        <v/>
      </c>
      <c r="H885" s="246" t="str">
        <f>IF($F885="","",VLOOKUP($F885,'Tong hop'!$B$10:$P$19999,3,0))</f>
        <v/>
      </c>
      <c r="I885" s="26"/>
      <c r="J885" s="248">
        <f>IF(F885="",0,VLOOKUP(F885,'Tong hop'!$O$10:$P$396,2,0))</f>
        <v>0</v>
      </c>
      <c r="K885" s="249">
        <f t="shared" si="1"/>
        <v>0</v>
      </c>
      <c r="L885" s="250" t="str">
        <f>IF($F885="","",VLOOKUP($F885,'Tong hop'!$B$10:$L$19999,10,0))</f>
        <v/>
      </c>
      <c r="M885" s="251" t="str">
        <f>IF($F885="","",VLOOKUP($F885,'Tong hop'!$B$10:$L$19999,11,0))</f>
        <v/>
      </c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ht="15.75" customHeight="1">
      <c r="A886" s="11"/>
      <c r="B886" s="11"/>
      <c r="C886" s="12"/>
      <c r="D886" s="11"/>
      <c r="E886" s="11"/>
      <c r="F886" s="11"/>
      <c r="G886" s="245" t="str">
        <f>IF($F886="","",VLOOKUP($F886,'Tong hop'!$B$10:$P$19999,2,0))</f>
        <v/>
      </c>
      <c r="H886" s="246" t="str">
        <f>IF($F886="","",VLOOKUP($F886,'Tong hop'!$B$10:$P$19999,3,0))</f>
        <v/>
      </c>
      <c r="I886" s="26"/>
      <c r="J886" s="248">
        <f>IF(F886="",0,VLOOKUP(F886,'Tong hop'!$O$10:$P$396,2,0))</f>
        <v>0</v>
      </c>
      <c r="K886" s="249">
        <f t="shared" si="1"/>
        <v>0</v>
      </c>
      <c r="L886" s="250" t="str">
        <f>IF($F886="","",VLOOKUP($F886,'Tong hop'!$B$10:$L$19999,10,0))</f>
        <v/>
      </c>
      <c r="M886" s="251" t="str">
        <f>IF($F886="","",VLOOKUP($F886,'Tong hop'!$B$10:$L$19999,11,0))</f>
        <v/>
      </c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ht="15.75" customHeight="1">
      <c r="A887" s="11"/>
      <c r="B887" s="11"/>
      <c r="C887" s="12"/>
      <c r="D887" s="11"/>
      <c r="E887" s="11"/>
      <c r="F887" s="11"/>
      <c r="G887" s="245" t="str">
        <f>IF($F887="","",VLOOKUP($F887,'Tong hop'!$B$10:$P$19999,2,0))</f>
        <v/>
      </c>
      <c r="H887" s="246" t="str">
        <f>IF($F887="","",VLOOKUP($F887,'Tong hop'!$B$10:$P$19999,3,0))</f>
        <v/>
      </c>
      <c r="I887" s="26"/>
      <c r="J887" s="248">
        <f>IF(F887="",0,VLOOKUP(F887,'Tong hop'!$O$10:$P$396,2,0))</f>
        <v>0</v>
      </c>
      <c r="K887" s="249">
        <f t="shared" si="1"/>
        <v>0</v>
      </c>
      <c r="L887" s="250" t="str">
        <f>IF($F887="","",VLOOKUP($F887,'Tong hop'!$B$10:$L$19999,10,0))</f>
        <v/>
      </c>
      <c r="M887" s="251" t="str">
        <f>IF($F887="","",VLOOKUP($F887,'Tong hop'!$B$10:$L$19999,11,0))</f>
        <v/>
      </c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ht="15.75" customHeight="1">
      <c r="A888" s="11"/>
      <c r="B888" s="11"/>
      <c r="C888" s="12"/>
      <c r="D888" s="11"/>
      <c r="E888" s="11"/>
      <c r="F888" s="11"/>
      <c r="G888" s="245" t="str">
        <f>IF($F888="","",VLOOKUP($F888,'Tong hop'!$B$10:$P$19999,2,0))</f>
        <v/>
      </c>
      <c r="H888" s="246" t="str">
        <f>IF($F888="","",VLOOKUP($F888,'Tong hop'!$B$10:$P$19999,3,0))</f>
        <v/>
      </c>
      <c r="I888" s="26"/>
      <c r="J888" s="248">
        <f>IF(F888="",0,VLOOKUP(F888,'Tong hop'!$O$10:$P$396,2,0))</f>
        <v>0</v>
      </c>
      <c r="K888" s="249">
        <f t="shared" si="1"/>
        <v>0</v>
      </c>
      <c r="L888" s="250" t="str">
        <f>IF($F888="","",VLOOKUP($F888,'Tong hop'!$B$10:$L$19999,10,0))</f>
        <v/>
      </c>
      <c r="M888" s="251" t="str">
        <f>IF($F888="","",VLOOKUP($F888,'Tong hop'!$B$10:$L$19999,11,0))</f>
        <v/>
      </c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ht="15.75" customHeight="1">
      <c r="A889" s="11"/>
      <c r="B889" s="11"/>
      <c r="C889" s="12"/>
      <c r="D889" s="11"/>
      <c r="E889" s="11"/>
      <c r="F889" s="11"/>
      <c r="G889" s="245" t="str">
        <f>IF($F889="","",VLOOKUP($F889,'Tong hop'!$B$10:$P$19999,2,0))</f>
        <v/>
      </c>
      <c r="H889" s="246" t="str">
        <f>IF($F889="","",VLOOKUP($F889,'Tong hop'!$B$10:$P$19999,3,0))</f>
        <v/>
      </c>
      <c r="I889" s="26"/>
      <c r="J889" s="248">
        <f>IF(F889="",0,VLOOKUP(F889,'Tong hop'!$O$10:$P$396,2,0))</f>
        <v>0</v>
      </c>
      <c r="K889" s="249">
        <f t="shared" si="1"/>
        <v>0</v>
      </c>
      <c r="L889" s="250" t="str">
        <f>IF($F889="","",VLOOKUP($F889,'Tong hop'!$B$10:$L$19999,10,0))</f>
        <v/>
      </c>
      <c r="M889" s="251" t="str">
        <f>IF($F889="","",VLOOKUP($F889,'Tong hop'!$B$10:$L$19999,11,0))</f>
        <v/>
      </c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ht="15.75" customHeight="1">
      <c r="A890" s="11"/>
      <c r="B890" s="11"/>
      <c r="C890" s="12"/>
      <c r="D890" s="11"/>
      <c r="E890" s="11"/>
      <c r="F890" s="11"/>
      <c r="G890" s="245" t="str">
        <f>IF($F890="","",VLOOKUP($F890,'Tong hop'!$B$10:$P$19999,2,0))</f>
        <v/>
      </c>
      <c r="H890" s="246" t="str">
        <f>IF($F890="","",VLOOKUP($F890,'Tong hop'!$B$10:$P$19999,3,0))</f>
        <v/>
      </c>
      <c r="I890" s="26"/>
      <c r="J890" s="248">
        <f>IF(F890="",0,VLOOKUP(F890,'Tong hop'!$O$10:$P$396,2,0))</f>
        <v>0</v>
      </c>
      <c r="K890" s="249">
        <f t="shared" si="1"/>
        <v>0</v>
      </c>
      <c r="L890" s="250" t="str">
        <f>IF($F890="","",VLOOKUP($F890,'Tong hop'!$B$10:$L$19999,10,0))</f>
        <v/>
      </c>
      <c r="M890" s="251" t="str">
        <f>IF($F890="","",VLOOKUP($F890,'Tong hop'!$B$10:$L$19999,11,0))</f>
        <v/>
      </c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ht="15.75" customHeight="1">
      <c r="A891" s="11"/>
      <c r="B891" s="11"/>
      <c r="C891" s="12"/>
      <c r="D891" s="11"/>
      <c r="E891" s="11"/>
      <c r="F891" s="11"/>
      <c r="G891" s="245" t="str">
        <f>IF($F891="","",VLOOKUP($F891,'Tong hop'!$B$10:$P$19999,2,0))</f>
        <v/>
      </c>
      <c r="H891" s="246" t="str">
        <f>IF($F891="","",VLOOKUP($F891,'Tong hop'!$B$10:$P$19999,3,0))</f>
        <v/>
      </c>
      <c r="I891" s="26"/>
      <c r="J891" s="248">
        <f>IF(F891="",0,VLOOKUP(F891,'Tong hop'!$O$10:$P$396,2,0))</f>
        <v>0</v>
      </c>
      <c r="K891" s="249">
        <f t="shared" si="1"/>
        <v>0</v>
      </c>
      <c r="L891" s="250" t="str">
        <f>IF($F891="","",VLOOKUP($F891,'Tong hop'!$B$10:$L$19999,10,0))</f>
        <v/>
      </c>
      <c r="M891" s="251" t="str">
        <f>IF($F891="","",VLOOKUP($F891,'Tong hop'!$B$10:$L$19999,11,0))</f>
        <v/>
      </c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ht="15.75" customHeight="1">
      <c r="A892" s="11"/>
      <c r="B892" s="11"/>
      <c r="C892" s="12"/>
      <c r="D892" s="11"/>
      <c r="E892" s="11"/>
      <c r="F892" s="11"/>
      <c r="G892" s="245" t="str">
        <f>IF($F892="","",VLOOKUP($F892,'Tong hop'!$B$10:$P$19999,2,0))</f>
        <v/>
      </c>
      <c r="H892" s="246" t="str">
        <f>IF($F892="","",VLOOKUP($F892,'Tong hop'!$B$10:$P$19999,3,0))</f>
        <v/>
      </c>
      <c r="I892" s="26"/>
      <c r="J892" s="248">
        <f>IF(F892="",0,VLOOKUP(F892,'Tong hop'!$O$10:$P$396,2,0))</f>
        <v>0</v>
      </c>
      <c r="K892" s="249">
        <f t="shared" si="1"/>
        <v>0</v>
      </c>
      <c r="L892" s="250" t="str">
        <f>IF($F892="","",VLOOKUP($F892,'Tong hop'!$B$10:$L$19999,10,0))</f>
        <v/>
      </c>
      <c r="M892" s="251" t="str">
        <f>IF($F892="","",VLOOKUP($F892,'Tong hop'!$B$10:$L$19999,11,0))</f>
        <v/>
      </c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ht="15.75" customHeight="1">
      <c r="A893" s="11"/>
      <c r="B893" s="11"/>
      <c r="C893" s="12"/>
      <c r="D893" s="11"/>
      <c r="E893" s="11"/>
      <c r="F893" s="11"/>
      <c r="G893" s="245" t="str">
        <f>IF($F893="","",VLOOKUP($F893,'Tong hop'!$B$10:$P$19999,2,0))</f>
        <v/>
      </c>
      <c r="H893" s="246" t="str">
        <f>IF($F893="","",VLOOKUP($F893,'Tong hop'!$B$10:$P$19999,3,0))</f>
        <v/>
      </c>
      <c r="I893" s="26"/>
      <c r="J893" s="248">
        <f>IF(F893="",0,VLOOKUP(F893,'Tong hop'!$O$10:$P$396,2,0))</f>
        <v>0</v>
      </c>
      <c r="K893" s="249">
        <f t="shared" si="1"/>
        <v>0</v>
      </c>
      <c r="L893" s="250" t="str">
        <f>IF($F893="","",VLOOKUP($F893,'Tong hop'!$B$10:$L$19999,10,0))</f>
        <v/>
      </c>
      <c r="M893" s="251" t="str">
        <f>IF($F893="","",VLOOKUP($F893,'Tong hop'!$B$10:$L$19999,11,0))</f>
        <v/>
      </c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ht="15.75" customHeight="1">
      <c r="A894" s="11"/>
      <c r="B894" s="11"/>
      <c r="C894" s="12"/>
      <c r="D894" s="11"/>
      <c r="E894" s="11"/>
      <c r="F894" s="11"/>
      <c r="G894" s="245" t="str">
        <f>IF($F894="","",VLOOKUP($F894,'Tong hop'!$B$10:$P$19999,2,0))</f>
        <v/>
      </c>
      <c r="H894" s="246" t="str">
        <f>IF($F894="","",VLOOKUP($F894,'Tong hop'!$B$10:$P$19999,3,0))</f>
        <v/>
      </c>
      <c r="I894" s="26"/>
      <c r="J894" s="248">
        <f>IF(F894="",0,VLOOKUP(F894,'Tong hop'!$O$10:$P$396,2,0))</f>
        <v>0</v>
      </c>
      <c r="K894" s="249">
        <f t="shared" si="1"/>
        <v>0</v>
      </c>
      <c r="L894" s="250" t="str">
        <f>IF($F894="","",VLOOKUP($F894,'Tong hop'!$B$10:$L$19999,10,0))</f>
        <v/>
      </c>
      <c r="M894" s="251" t="str">
        <f>IF($F894="","",VLOOKUP($F894,'Tong hop'!$B$10:$L$19999,11,0))</f>
        <v/>
      </c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ht="15.75" customHeight="1">
      <c r="A895" s="11"/>
      <c r="B895" s="11"/>
      <c r="C895" s="12"/>
      <c r="D895" s="11"/>
      <c r="E895" s="11"/>
      <c r="F895" s="11"/>
      <c r="G895" s="245" t="str">
        <f>IF($F895="","",VLOOKUP($F895,'Tong hop'!$B$10:$P$19999,2,0))</f>
        <v/>
      </c>
      <c r="H895" s="246" t="str">
        <f>IF($F895="","",VLOOKUP($F895,'Tong hop'!$B$10:$P$19999,3,0))</f>
        <v/>
      </c>
      <c r="I895" s="26"/>
      <c r="J895" s="248">
        <f>IF(F895="",0,VLOOKUP(F895,'Tong hop'!$O$10:$P$396,2,0))</f>
        <v>0</v>
      </c>
      <c r="K895" s="249">
        <f t="shared" si="1"/>
        <v>0</v>
      </c>
      <c r="L895" s="250" t="str">
        <f>IF($F895="","",VLOOKUP($F895,'Tong hop'!$B$10:$L$19999,10,0))</f>
        <v/>
      </c>
      <c r="M895" s="251" t="str">
        <f>IF($F895="","",VLOOKUP($F895,'Tong hop'!$B$10:$L$19999,11,0))</f>
        <v/>
      </c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ht="15.75" customHeight="1">
      <c r="A896" s="11"/>
      <c r="B896" s="11"/>
      <c r="C896" s="12"/>
      <c r="D896" s="11"/>
      <c r="E896" s="11"/>
      <c r="F896" s="11"/>
      <c r="G896" s="245" t="str">
        <f>IF($F896="","",VLOOKUP($F896,'Tong hop'!$B$10:$P$19999,2,0))</f>
        <v/>
      </c>
      <c r="H896" s="246" t="str">
        <f>IF($F896="","",VLOOKUP($F896,'Tong hop'!$B$10:$P$19999,3,0))</f>
        <v/>
      </c>
      <c r="I896" s="26"/>
      <c r="J896" s="248">
        <f>IF(F896="",0,VLOOKUP(F896,'Tong hop'!$O$10:$P$396,2,0))</f>
        <v>0</v>
      </c>
      <c r="K896" s="249">
        <f t="shared" si="1"/>
        <v>0</v>
      </c>
      <c r="L896" s="250" t="str">
        <f>IF($F896="","",VLOOKUP($F896,'Tong hop'!$B$10:$L$19999,10,0))</f>
        <v/>
      </c>
      <c r="M896" s="251" t="str">
        <f>IF($F896="","",VLOOKUP($F896,'Tong hop'!$B$10:$L$19999,11,0))</f>
        <v/>
      </c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ht="15.75" customHeight="1">
      <c r="A897" s="11"/>
      <c r="B897" s="11"/>
      <c r="C897" s="12"/>
      <c r="D897" s="11"/>
      <c r="E897" s="11"/>
      <c r="F897" s="11"/>
      <c r="G897" s="245" t="str">
        <f>IF($F897="","",VLOOKUP($F897,'Tong hop'!$B$10:$P$19999,2,0))</f>
        <v/>
      </c>
      <c r="H897" s="246" t="str">
        <f>IF($F897="","",VLOOKUP($F897,'Tong hop'!$B$10:$P$19999,3,0))</f>
        <v/>
      </c>
      <c r="I897" s="26"/>
      <c r="J897" s="248">
        <f>IF(F897="",0,VLOOKUP(F897,'Tong hop'!$O$10:$P$396,2,0))</f>
        <v>0</v>
      </c>
      <c r="K897" s="249">
        <f t="shared" si="1"/>
        <v>0</v>
      </c>
      <c r="L897" s="250" t="str">
        <f>IF($F897="","",VLOOKUP($F897,'Tong hop'!$B$10:$L$19999,10,0))</f>
        <v/>
      </c>
      <c r="M897" s="251" t="str">
        <f>IF($F897="","",VLOOKUP($F897,'Tong hop'!$B$10:$L$19999,11,0))</f>
        <v/>
      </c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ht="15.75" customHeight="1">
      <c r="A898" s="11"/>
      <c r="B898" s="11"/>
      <c r="C898" s="12"/>
      <c r="D898" s="11"/>
      <c r="E898" s="11"/>
      <c r="F898" s="11"/>
      <c r="G898" s="245" t="str">
        <f>IF($F898="","",VLOOKUP($F898,'Tong hop'!$B$10:$P$19999,2,0))</f>
        <v/>
      </c>
      <c r="H898" s="246" t="str">
        <f>IF($F898="","",VLOOKUP($F898,'Tong hop'!$B$10:$P$19999,3,0))</f>
        <v/>
      </c>
      <c r="I898" s="26"/>
      <c r="J898" s="248">
        <f>IF(F898="",0,VLOOKUP(F898,'Tong hop'!$O$10:$P$396,2,0))</f>
        <v>0</v>
      </c>
      <c r="K898" s="249">
        <f t="shared" si="1"/>
        <v>0</v>
      </c>
      <c r="L898" s="250" t="str">
        <f>IF($F898="","",VLOOKUP($F898,'Tong hop'!$B$10:$L$19999,10,0))</f>
        <v/>
      </c>
      <c r="M898" s="251" t="str">
        <f>IF($F898="","",VLOOKUP($F898,'Tong hop'!$B$10:$L$19999,11,0))</f>
        <v/>
      </c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ht="15.75" customHeight="1">
      <c r="A899" s="11"/>
      <c r="B899" s="11"/>
      <c r="C899" s="12"/>
      <c r="D899" s="11"/>
      <c r="E899" s="11"/>
      <c r="F899" s="11"/>
      <c r="G899" s="245" t="str">
        <f>IF($F899="","",VLOOKUP($F899,'Tong hop'!$B$10:$P$19999,2,0))</f>
        <v/>
      </c>
      <c r="H899" s="246" t="str">
        <f>IF($F899="","",VLOOKUP($F899,'Tong hop'!$B$10:$P$19999,3,0))</f>
        <v/>
      </c>
      <c r="I899" s="26"/>
      <c r="J899" s="248">
        <f>IF(F899="",0,VLOOKUP(F899,'Tong hop'!$O$10:$P$396,2,0))</f>
        <v>0</v>
      </c>
      <c r="K899" s="249">
        <f t="shared" si="1"/>
        <v>0</v>
      </c>
      <c r="L899" s="250" t="str">
        <f>IF($F899="","",VLOOKUP($F899,'Tong hop'!$B$10:$L$19999,10,0))</f>
        <v/>
      </c>
      <c r="M899" s="251" t="str">
        <f>IF($F899="","",VLOOKUP($F899,'Tong hop'!$B$10:$L$19999,11,0))</f>
        <v/>
      </c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ht="15.75" customHeight="1">
      <c r="A900" s="11"/>
      <c r="B900" s="11"/>
      <c r="C900" s="12"/>
      <c r="D900" s="11"/>
      <c r="E900" s="11"/>
      <c r="F900" s="11"/>
      <c r="G900" s="245" t="str">
        <f>IF($F900="","",VLOOKUP($F900,'Tong hop'!$B$10:$P$19999,2,0))</f>
        <v/>
      </c>
      <c r="H900" s="246" t="str">
        <f>IF($F900="","",VLOOKUP($F900,'Tong hop'!$B$10:$P$19999,3,0))</f>
        <v/>
      </c>
      <c r="I900" s="26"/>
      <c r="J900" s="248">
        <f>IF(F900="",0,VLOOKUP(F900,'Tong hop'!$O$10:$P$396,2,0))</f>
        <v>0</v>
      </c>
      <c r="K900" s="249">
        <f t="shared" si="1"/>
        <v>0</v>
      </c>
      <c r="L900" s="250" t="str">
        <f>IF($F900="","",VLOOKUP($F900,'Tong hop'!$B$10:$L$19999,10,0))</f>
        <v/>
      </c>
      <c r="M900" s="251" t="str">
        <f>IF($F900="","",VLOOKUP($F900,'Tong hop'!$B$10:$L$19999,11,0))</f>
        <v/>
      </c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ht="15.75" customHeight="1">
      <c r="A901" s="11"/>
      <c r="B901" s="11"/>
      <c r="C901" s="12"/>
      <c r="D901" s="11"/>
      <c r="E901" s="11"/>
      <c r="F901" s="11"/>
      <c r="G901" s="245" t="str">
        <f>IF($F901="","",VLOOKUP($F901,'Tong hop'!$B$10:$P$19999,2,0))</f>
        <v/>
      </c>
      <c r="H901" s="246" t="str">
        <f>IF($F901="","",VLOOKUP($F901,'Tong hop'!$B$10:$P$19999,3,0))</f>
        <v/>
      </c>
      <c r="I901" s="26"/>
      <c r="J901" s="248">
        <f>IF(F901="",0,VLOOKUP(F901,'Tong hop'!$O$10:$P$396,2,0))</f>
        <v>0</v>
      </c>
      <c r="K901" s="249">
        <f t="shared" si="1"/>
        <v>0</v>
      </c>
      <c r="L901" s="250" t="str">
        <f>IF($F901="","",VLOOKUP($F901,'Tong hop'!$B$10:$L$19999,10,0))</f>
        <v/>
      </c>
      <c r="M901" s="251" t="str">
        <f>IF($F901="","",VLOOKUP($F901,'Tong hop'!$B$10:$L$19999,11,0))</f>
        <v/>
      </c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ht="15.75" customHeight="1">
      <c r="A902" s="11"/>
      <c r="B902" s="11"/>
      <c r="C902" s="12"/>
      <c r="D902" s="11"/>
      <c r="E902" s="11"/>
      <c r="F902" s="11"/>
      <c r="G902" s="245" t="str">
        <f>IF($F902="","",VLOOKUP($F902,'Tong hop'!$B$10:$P$19999,2,0))</f>
        <v/>
      </c>
      <c r="H902" s="246" t="str">
        <f>IF($F902="","",VLOOKUP($F902,'Tong hop'!$B$10:$P$19999,3,0))</f>
        <v/>
      </c>
      <c r="I902" s="26"/>
      <c r="J902" s="248">
        <f>IF(F902="",0,VLOOKUP(F902,'Tong hop'!$O$10:$P$396,2,0))</f>
        <v>0</v>
      </c>
      <c r="K902" s="249">
        <f t="shared" si="1"/>
        <v>0</v>
      </c>
      <c r="L902" s="250" t="str">
        <f>IF($F902="","",VLOOKUP($F902,'Tong hop'!$B$10:$L$19999,10,0))</f>
        <v/>
      </c>
      <c r="M902" s="251" t="str">
        <f>IF($F902="","",VLOOKUP($F902,'Tong hop'!$B$10:$L$19999,11,0))</f>
        <v/>
      </c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ht="15.75" customHeight="1">
      <c r="A903" s="11"/>
      <c r="B903" s="11"/>
      <c r="C903" s="12"/>
      <c r="D903" s="11"/>
      <c r="E903" s="11"/>
      <c r="F903" s="11"/>
      <c r="G903" s="245" t="str">
        <f>IF($F903="","",VLOOKUP($F903,'Tong hop'!$B$10:$P$19999,2,0))</f>
        <v/>
      </c>
      <c r="H903" s="246" t="str">
        <f>IF($F903="","",VLOOKUP($F903,'Tong hop'!$B$10:$P$19999,3,0))</f>
        <v/>
      </c>
      <c r="I903" s="26"/>
      <c r="J903" s="248">
        <f>IF(F903="",0,VLOOKUP(F903,'Tong hop'!$O$10:$P$396,2,0))</f>
        <v>0</v>
      </c>
      <c r="K903" s="249">
        <f t="shared" si="1"/>
        <v>0</v>
      </c>
      <c r="L903" s="250" t="str">
        <f>IF($F903="","",VLOOKUP($F903,'Tong hop'!$B$10:$L$19999,10,0))</f>
        <v/>
      </c>
      <c r="M903" s="251" t="str">
        <f>IF($F903="","",VLOOKUP($F903,'Tong hop'!$B$10:$L$19999,11,0))</f>
        <v/>
      </c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ht="15.75" customHeight="1">
      <c r="A904" s="11"/>
      <c r="B904" s="11"/>
      <c r="C904" s="12"/>
      <c r="D904" s="11"/>
      <c r="E904" s="11"/>
      <c r="F904" s="11"/>
      <c r="G904" s="245" t="str">
        <f>IF($F904="","",VLOOKUP($F904,'Tong hop'!$B$10:$P$19999,2,0))</f>
        <v/>
      </c>
      <c r="H904" s="246" t="str">
        <f>IF($F904="","",VLOOKUP($F904,'Tong hop'!$B$10:$P$19999,3,0))</f>
        <v/>
      </c>
      <c r="I904" s="26"/>
      <c r="J904" s="248">
        <f>IF(F904="",0,VLOOKUP(F904,'Tong hop'!$O$10:$P$396,2,0))</f>
        <v>0</v>
      </c>
      <c r="K904" s="249">
        <f t="shared" si="1"/>
        <v>0</v>
      </c>
      <c r="L904" s="250" t="str">
        <f>IF($F904="","",VLOOKUP($F904,'Tong hop'!$B$10:$L$19999,10,0))</f>
        <v/>
      </c>
      <c r="M904" s="251" t="str">
        <f>IF($F904="","",VLOOKUP($F904,'Tong hop'!$B$10:$L$19999,11,0))</f>
        <v/>
      </c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ht="15.75" customHeight="1">
      <c r="A905" s="11"/>
      <c r="B905" s="11"/>
      <c r="C905" s="12"/>
      <c r="D905" s="11"/>
      <c r="E905" s="11"/>
      <c r="F905" s="11"/>
      <c r="G905" s="245" t="str">
        <f>IF($F905="","",VLOOKUP($F905,'Tong hop'!$B$10:$P$19999,2,0))</f>
        <v/>
      </c>
      <c r="H905" s="246" t="str">
        <f>IF($F905="","",VLOOKUP($F905,'Tong hop'!$B$10:$P$19999,3,0))</f>
        <v/>
      </c>
      <c r="I905" s="26"/>
      <c r="J905" s="248">
        <f>IF(F905="",0,VLOOKUP(F905,'Tong hop'!$O$10:$P$396,2,0))</f>
        <v>0</v>
      </c>
      <c r="K905" s="249">
        <f t="shared" si="1"/>
        <v>0</v>
      </c>
      <c r="L905" s="250" t="str">
        <f>IF($F905="","",VLOOKUP($F905,'Tong hop'!$B$10:$L$19999,10,0))</f>
        <v/>
      </c>
      <c r="M905" s="251" t="str">
        <f>IF($F905="","",VLOOKUP($F905,'Tong hop'!$B$10:$L$19999,11,0))</f>
        <v/>
      </c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ht="15.75" customHeight="1">
      <c r="A906" s="11"/>
      <c r="B906" s="11"/>
      <c r="C906" s="12"/>
      <c r="D906" s="11"/>
      <c r="E906" s="11"/>
      <c r="F906" s="11"/>
      <c r="G906" s="245" t="str">
        <f>IF($F906="","",VLOOKUP($F906,'Tong hop'!$B$10:$P$19999,2,0))</f>
        <v/>
      </c>
      <c r="H906" s="246" t="str">
        <f>IF($F906="","",VLOOKUP($F906,'Tong hop'!$B$10:$P$19999,3,0))</f>
        <v/>
      </c>
      <c r="I906" s="26"/>
      <c r="J906" s="248">
        <f>IF(F906="",0,VLOOKUP(F906,'Tong hop'!$O$10:$P$396,2,0))</f>
        <v>0</v>
      </c>
      <c r="K906" s="249">
        <f t="shared" si="1"/>
        <v>0</v>
      </c>
      <c r="L906" s="250" t="str">
        <f>IF($F906="","",VLOOKUP($F906,'Tong hop'!$B$10:$L$19999,10,0))</f>
        <v/>
      </c>
      <c r="M906" s="251" t="str">
        <f>IF($F906="","",VLOOKUP($F906,'Tong hop'!$B$10:$L$19999,11,0))</f>
        <v/>
      </c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ht="15.75" customHeight="1">
      <c r="A907" s="11"/>
      <c r="B907" s="11"/>
      <c r="C907" s="12"/>
      <c r="D907" s="11"/>
      <c r="E907" s="11"/>
      <c r="F907" s="11"/>
      <c r="G907" s="245" t="str">
        <f>IF($F907="","",VLOOKUP($F907,'Tong hop'!$B$10:$P$19999,2,0))</f>
        <v/>
      </c>
      <c r="H907" s="246" t="str">
        <f>IF($F907="","",VLOOKUP($F907,'Tong hop'!$B$10:$P$19999,3,0))</f>
        <v/>
      </c>
      <c r="I907" s="26"/>
      <c r="J907" s="248">
        <f>IF(F907="",0,VLOOKUP(F907,'Tong hop'!$O$10:$P$396,2,0))</f>
        <v>0</v>
      </c>
      <c r="K907" s="249">
        <f t="shared" si="1"/>
        <v>0</v>
      </c>
      <c r="L907" s="250" t="str">
        <f>IF($F907="","",VLOOKUP($F907,'Tong hop'!$B$10:$L$19999,10,0))</f>
        <v/>
      </c>
      <c r="M907" s="251" t="str">
        <f>IF($F907="","",VLOOKUP($F907,'Tong hop'!$B$10:$L$19999,11,0))</f>
        <v/>
      </c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ht="15.75" customHeight="1">
      <c r="A908" s="11"/>
      <c r="B908" s="11"/>
      <c r="C908" s="12"/>
      <c r="D908" s="11"/>
      <c r="E908" s="11"/>
      <c r="F908" s="11"/>
      <c r="G908" s="245" t="str">
        <f>IF($F908="","",VLOOKUP($F908,'Tong hop'!$B$10:$P$19999,2,0))</f>
        <v/>
      </c>
      <c r="H908" s="246" t="str">
        <f>IF($F908="","",VLOOKUP($F908,'Tong hop'!$B$10:$P$19999,3,0))</f>
        <v/>
      </c>
      <c r="I908" s="26"/>
      <c r="J908" s="248">
        <f>IF(F908="",0,VLOOKUP(F908,'Tong hop'!$O$10:$P$396,2,0))</f>
        <v>0</v>
      </c>
      <c r="K908" s="249">
        <f t="shared" si="1"/>
        <v>0</v>
      </c>
      <c r="L908" s="250" t="str">
        <f>IF($F908="","",VLOOKUP($F908,'Tong hop'!$B$10:$L$19999,10,0))</f>
        <v/>
      </c>
      <c r="M908" s="251" t="str">
        <f>IF($F908="","",VLOOKUP($F908,'Tong hop'!$B$10:$L$19999,11,0))</f>
        <v/>
      </c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ht="15.75" customHeight="1">
      <c r="A909" s="11"/>
      <c r="B909" s="11"/>
      <c r="C909" s="12"/>
      <c r="D909" s="11"/>
      <c r="E909" s="11"/>
      <c r="F909" s="11"/>
      <c r="G909" s="245" t="str">
        <f>IF($F909="","",VLOOKUP($F909,'Tong hop'!$B$10:$P$19999,2,0))</f>
        <v/>
      </c>
      <c r="H909" s="246" t="str">
        <f>IF($F909="","",VLOOKUP($F909,'Tong hop'!$B$10:$P$19999,3,0))</f>
        <v/>
      </c>
      <c r="I909" s="26"/>
      <c r="J909" s="248">
        <f>IF(F909="",0,VLOOKUP(F909,'Tong hop'!$O$10:$P$396,2,0))</f>
        <v>0</v>
      </c>
      <c r="K909" s="249">
        <f t="shared" si="1"/>
        <v>0</v>
      </c>
      <c r="L909" s="250" t="str">
        <f>IF($F909="","",VLOOKUP($F909,'Tong hop'!$B$10:$L$19999,10,0))</f>
        <v/>
      </c>
      <c r="M909" s="251" t="str">
        <f>IF($F909="","",VLOOKUP($F909,'Tong hop'!$B$10:$L$19999,11,0))</f>
        <v/>
      </c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ht="15.75" customHeight="1">
      <c r="A910" s="11"/>
      <c r="B910" s="11"/>
      <c r="C910" s="12"/>
      <c r="D910" s="11"/>
      <c r="E910" s="11"/>
      <c r="F910" s="11"/>
      <c r="G910" s="245" t="str">
        <f>IF($F910="","",VLOOKUP($F910,'Tong hop'!$B$10:$P$19999,2,0))</f>
        <v/>
      </c>
      <c r="H910" s="246" t="str">
        <f>IF($F910="","",VLOOKUP($F910,'Tong hop'!$B$10:$P$19999,3,0))</f>
        <v/>
      </c>
      <c r="I910" s="26"/>
      <c r="J910" s="248">
        <f>IF(F910="",0,VLOOKUP(F910,'Tong hop'!$O$10:$P$396,2,0))</f>
        <v>0</v>
      </c>
      <c r="K910" s="249">
        <f t="shared" si="1"/>
        <v>0</v>
      </c>
      <c r="L910" s="250" t="str">
        <f>IF($F910="","",VLOOKUP($F910,'Tong hop'!$B$10:$L$19999,10,0))</f>
        <v/>
      </c>
      <c r="M910" s="251" t="str">
        <f>IF($F910="","",VLOOKUP($F910,'Tong hop'!$B$10:$L$19999,11,0))</f>
        <v/>
      </c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ht="15.75" customHeight="1">
      <c r="A911" s="11"/>
      <c r="B911" s="11"/>
      <c r="C911" s="12"/>
      <c r="D911" s="11"/>
      <c r="E911" s="11"/>
      <c r="F911" s="11"/>
      <c r="G911" s="245" t="str">
        <f>IF($F911="","",VLOOKUP($F911,'Tong hop'!$B$10:$P$19999,2,0))</f>
        <v/>
      </c>
      <c r="H911" s="246" t="str">
        <f>IF($F911="","",VLOOKUP($F911,'Tong hop'!$B$10:$P$19999,3,0))</f>
        <v/>
      </c>
      <c r="I911" s="26"/>
      <c r="J911" s="248">
        <f>IF(F911="",0,VLOOKUP(F911,'Tong hop'!$O$10:$P$396,2,0))</f>
        <v>0</v>
      </c>
      <c r="K911" s="249">
        <f t="shared" si="1"/>
        <v>0</v>
      </c>
      <c r="L911" s="250" t="str">
        <f>IF($F911="","",VLOOKUP($F911,'Tong hop'!$B$10:$L$19999,10,0))</f>
        <v/>
      </c>
      <c r="M911" s="251" t="str">
        <f>IF($F911="","",VLOOKUP($F911,'Tong hop'!$B$10:$L$19999,11,0))</f>
        <v/>
      </c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ht="15.75" customHeight="1">
      <c r="A912" s="11"/>
      <c r="B912" s="11"/>
      <c r="C912" s="12"/>
      <c r="D912" s="11"/>
      <c r="E912" s="11"/>
      <c r="F912" s="11"/>
      <c r="G912" s="245" t="str">
        <f>IF($F912="","",VLOOKUP($F912,'Tong hop'!$B$10:$P$19999,2,0))</f>
        <v/>
      </c>
      <c r="H912" s="246" t="str">
        <f>IF($F912="","",VLOOKUP($F912,'Tong hop'!$B$10:$P$19999,3,0))</f>
        <v/>
      </c>
      <c r="I912" s="26"/>
      <c r="J912" s="248">
        <f>IF(F912="",0,VLOOKUP(F912,'Tong hop'!$O$10:$P$396,2,0))</f>
        <v>0</v>
      </c>
      <c r="K912" s="249">
        <f t="shared" si="1"/>
        <v>0</v>
      </c>
      <c r="L912" s="250" t="str">
        <f>IF($F912="","",VLOOKUP($F912,'Tong hop'!$B$10:$L$19999,10,0))</f>
        <v/>
      </c>
      <c r="M912" s="251" t="str">
        <f>IF($F912="","",VLOOKUP($F912,'Tong hop'!$B$10:$L$19999,11,0))</f>
        <v/>
      </c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ht="15.75" customHeight="1">
      <c r="A913" s="11"/>
      <c r="B913" s="11"/>
      <c r="C913" s="12"/>
      <c r="D913" s="11"/>
      <c r="E913" s="11"/>
      <c r="F913" s="11"/>
      <c r="G913" s="245" t="str">
        <f>IF($F913="","",VLOOKUP($F913,'Tong hop'!$B$10:$P$19999,2,0))</f>
        <v/>
      </c>
      <c r="H913" s="246" t="str">
        <f>IF($F913="","",VLOOKUP($F913,'Tong hop'!$B$10:$P$19999,3,0))</f>
        <v/>
      </c>
      <c r="I913" s="26"/>
      <c r="J913" s="248">
        <f>IF(F913="",0,VLOOKUP(F913,'Tong hop'!$O$10:$P$396,2,0))</f>
        <v>0</v>
      </c>
      <c r="K913" s="249">
        <f t="shared" si="1"/>
        <v>0</v>
      </c>
      <c r="L913" s="250" t="str">
        <f>IF($F913="","",VLOOKUP($F913,'Tong hop'!$B$10:$L$19999,10,0))</f>
        <v/>
      </c>
      <c r="M913" s="251" t="str">
        <f>IF($F913="","",VLOOKUP($F913,'Tong hop'!$B$10:$L$19999,11,0))</f>
        <v/>
      </c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ht="15.75" customHeight="1">
      <c r="A914" s="11"/>
      <c r="B914" s="11"/>
      <c r="C914" s="12"/>
      <c r="D914" s="11"/>
      <c r="E914" s="11"/>
      <c r="F914" s="11"/>
      <c r="G914" s="245" t="str">
        <f>IF($F914="","",VLOOKUP($F914,'Tong hop'!$B$10:$P$19999,2,0))</f>
        <v/>
      </c>
      <c r="H914" s="246" t="str">
        <f>IF($F914="","",VLOOKUP($F914,'Tong hop'!$B$10:$P$19999,3,0))</f>
        <v/>
      </c>
      <c r="I914" s="26"/>
      <c r="J914" s="248">
        <f>IF(F914="",0,VLOOKUP(F914,'Tong hop'!$O$10:$P$396,2,0))</f>
        <v>0</v>
      </c>
      <c r="K914" s="249">
        <f t="shared" si="1"/>
        <v>0</v>
      </c>
      <c r="L914" s="250" t="str">
        <f>IF($F914="","",VLOOKUP($F914,'Tong hop'!$B$10:$L$19999,10,0))</f>
        <v/>
      </c>
      <c r="M914" s="251" t="str">
        <f>IF($F914="","",VLOOKUP($F914,'Tong hop'!$B$10:$L$19999,11,0))</f>
        <v/>
      </c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ht="15.75" customHeight="1">
      <c r="A915" s="11"/>
      <c r="B915" s="11"/>
      <c r="C915" s="12"/>
      <c r="D915" s="11"/>
      <c r="E915" s="11"/>
      <c r="F915" s="11"/>
      <c r="G915" s="245" t="str">
        <f>IF($F915="","",VLOOKUP($F915,'Tong hop'!$B$10:$P$19999,2,0))</f>
        <v/>
      </c>
      <c r="H915" s="246" t="str">
        <f>IF($F915="","",VLOOKUP($F915,'Tong hop'!$B$10:$P$19999,3,0))</f>
        <v/>
      </c>
      <c r="I915" s="26"/>
      <c r="J915" s="248">
        <f>IF(F915="",0,VLOOKUP(F915,'Tong hop'!$O$10:$P$396,2,0))</f>
        <v>0</v>
      </c>
      <c r="K915" s="249">
        <f t="shared" si="1"/>
        <v>0</v>
      </c>
      <c r="L915" s="250" t="str">
        <f>IF($F915="","",VLOOKUP($F915,'Tong hop'!$B$10:$L$19999,10,0))</f>
        <v/>
      </c>
      <c r="M915" s="251" t="str">
        <f>IF($F915="","",VLOOKUP($F915,'Tong hop'!$B$10:$L$19999,11,0))</f>
        <v/>
      </c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ht="15.75" customHeight="1">
      <c r="A916" s="11"/>
      <c r="B916" s="11"/>
      <c r="C916" s="12"/>
      <c r="D916" s="11"/>
      <c r="E916" s="11"/>
      <c r="F916" s="11"/>
      <c r="G916" s="245" t="str">
        <f>IF($F916="","",VLOOKUP($F916,'Tong hop'!$B$10:$P$19999,2,0))</f>
        <v/>
      </c>
      <c r="H916" s="246" t="str">
        <f>IF($F916="","",VLOOKUP($F916,'Tong hop'!$B$10:$P$19999,3,0))</f>
        <v/>
      </c>
      <c r="I916" s="26"/>
      <c r="J916" s="248">
        <f>IF(F916="",0,VLOOKUP(F916,'Tong hop'!$O$10:$P$396,2,0))</f>
        <v>0</v>
      </c>
      <c r="K916" s="249">
        <f t="shared" si="1"/>
        <v>0</v>
      </c>
      <c r="L916" s="250" t="str">
        <f>IF($F916="","",VLOOKUP($F916,'Tong hop'!$B$10:$L$19999,10,0))</f>
        <v/>
      </c>
      <c r="M916" s="251" t="str">
        <f>IF($F916="","",VLOOKUP($F916,'Tong hop'!$B$10:$L$19999,11,0))</f>
        <v/>
      </c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ht="15.75" customHeight="1">
      <c r="A917" s="11"/>
      <c r="B917" s="11"/>
      <c r="C917" s="12"/>
      <c r="D917" s="11"/>
      <c r="E917" s="11"/>
      <c r="F917" s="11"/>
      <c r="G917" s="245" t="str">
        <f>IF($F917="","",VLOOKUP($F917,'Tong hop'!$B$10:$P$19999,2,0))</f>
        <v/>
      </c>
      <c r="H917" s="246" t="str">
        <f>IF($F917="","",VLOOKUP($F917,'Tong hop'!$B$10:$P$19999,3,0))</f>
        <v/>
      </c>
      <c r="I917" s="26"/>
      <c r="J917" s="248">
        <f>IF(F917="",0,VLOOKUP(F917,'Tong hop'!$O$10:$P$396,2,0))</f>
        <v>0</v>
      </c>
      <c r="K917" s="249">
        <f t="shared" si="1"/>
        <v>0</v>
      </c>
      <c r="L917" s="250" t="str">
        <f>IF($F917="","",VLOOKUP($F917,'Tong hop'!$B$10:$L$19999,10,0))</f>
        <v/>
      </c>
      <c r="M917" s="251" t="str">
        <f>IF($F917="","",VLOOKUP($F917,'Tong hop'!$B$10:$L$19999,11,0))</f>
        <v/>
      </c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ht="15.75" customHeight="1">
      <c r="A918" s="11"/>
      <c r="B918" s="11"/>
      <c r="C918" s="12"/>
      <c r="D918" s="11"/>
      <c r="E918" s="11"/>
      <c r="F918" s="11"/>
      <c r="G918" s="245" t="str">
        <f>IF($F918="","",VLOOKUP($F918,'Tong hop'!$B$10:$P$19999,2,0))</f>
        <v/>
      </c>
      <c r="H918" s="246" t="str">
        <f>IF($F918="","",VLOOKUP($F918,'Tong hop'!$B$10:$P$19999,3,0))</f>
        <v/>
      </c>
      <c r="I918" s="26"/>
      <c r="J918" s="248">
        <f>IF(F918="",0,VLOOKUP(F918,'Tong hop'!$O$10:$P$396,2,0))</f>
        <v>0</v>
      </c>
      <c r="K918" s="249">
        <f t="shared" si="1"/>
        <v>0</v>
      </c>
      <c r="L918" s="250" t="str">
        <f>IF($F918="","",VLOOKUP($F918,'Tong hop'!$B$10:$L$19999,10,0))</f>
        <v/>
      </c>
      <c r="M918" s="251" t="str">
        <f>IF($F918="","",VLOOKUP($F918,'Tong hop'!$B$10:$L$19999,11,0))</f>
        <v/>
      </c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ht="15.75" customHeight="1">
      <c r="A919" s="11"/>
      <c r="B919" s="11"/>
      <c r="C919" s="12"/>
      <c r="D919" s="11"/>
      <c r="E919" s="11"/>
      <c r="F919" s="11"/>
      <c r="G919" s="245" t="str">
        <f>IF($F919="","",VLOOKUP($F919,'Tong hop'!$B$10:$P$19999,2,0))</f>
        <v/>
      </c>
      <c r="H919" s="246" t="str">
        <f>IF($F919="","",VLOOKUP($F919,'Tong hop'!$B$10:$P$19999,3,0))</f>
        <v/>
      </c>
      <c r="I919" s="26"/>
      <c r="J919" s="248">
        <f>IF(F919="",0,VLOOKUP(F919,'Tong hop'!$O$10:$P$396,2,0))</f>
        <v>0</v>
      </c>
      <c r="K919" s="249">
        <f t="shared" si="1"/>
        <v>0</v>
      </c>
      <c r="L919" s="250" t="str">
        <f>IF($F919="","",VLOOKUP($F919,'Tong hop'!$B$10:$L$19999,10,0))</f>
        <v/>
      </c>
      <c r="M919" s="251" t="str">
        <f>IF($F919="","",VLOOKUP($F919,'Tong hop'!$B$10:$L$19999,11,0))</f>
        <v/>
      </c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ht="15.75" customHeight="1">
      <c r="A920" s="11"/>
      <c r="B920" s="11"/>
      <c r="C920" s="12"/>
      <c r="D920" s="11"/>
      <c r="E920" s="11"/>
      <c r="F920" s="11"/>
      <c r="G920" s="245" t="str">
        <f>IF($F920="","",VLOOKUP($F920,'Tong hop'!$B$10:$P$19999,2,0))</f>
        <v/>
      </c>
      <c r="H920" s="246" t="str">
        <f>IF($F920="","",VLOOKUP($F920,'Tong hop'!$B$10:$P$19999,3,0))</f>
        <v/>
      </c>
      <c r="I920" s="26"/>
      <c r="J920" s="248">
        <f>IF(F920="",0,VLOOKUP(F920,'Tong hop'!$O$10:$P$396,2,0))</f>
        <v>0</v>
      </c>
      <c r="K920" s="249">
        <f t="shared" si="1"/>
        <v>0</v>
      </c>
      <c r="L920" s="250" t="str">
        <f>IF($F920="","",VLOOKUP($F920,'Tong hop'!$B$10:$L$19999,10,0))</f>
        <v/>
      </c>
      <c r="M920" s="251" t="str">
        <f>IF($F920="","",VLOOKUP($F920,'Tong hop'!$B$10:$L$19999,11,0))</f>
        <v/>
      </c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ht="15.75" customHeight="1">
      <c r="A921" s="11"/>
      <c r="B921" s="11"/>
      <c r="C921" s="12"/>
      <c r="D921" s="11"/>
      <c r="E921" s="11"/>
      <c r="F921" s="11"/>
      <c r="G921" s="245" t="str">
        <f>IF($F921="","",VLOOKUP($F921,'Tong hop'!$B$10:$P$19999,2,0))</f>
        <v/>
      </c>
      <c r="H921" s="246" t="str">
        <f>IF($F921="","",VLOOKUP($F921,'Tong hop'!$B$10:$P$19999,3,0))</f>
        <v/>
      </c>
      <c r="I921" s="26"/>
      <c r="J921" s="248">
        <f>IF(F921="",0,VLOOKUP(F921,'Tong hop'!$O$10:$P$396,2,0))</f>
        <v>0</v>
      </c>
      <c r="K921" s="249">
        <f t="shared" si="1"/>
        <v>0</v>
      </c>
      <c r="L921" s="250" t="str">
        <f>IF($F921="","",VLOOKUP($F921,'Tong hop'!$B$10:$L$19999,10,0))</f>
        <v/>
      </c>
      <c r="M921" s="251" t="str">
        <f>IF($F921="","",VLOOKUP($F921,'Tong hop'!$B$10:$L$19999,11,0))</f>
        <v/>
      </c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ht="15.75" customHeight="1">
      <c r="A922" s="11"/>
      <c r="B922" s="11"/>
      <c r="C922" s="12"/>
      <c r="D922" s="11"/>
      <c r="E922" s="11"/>
      <c r="F922" s="11"/>
      <c r="G922" s="245" t="str">
        <f>IF($F922="","",VLOOKUP($F922,'Tong hop'!$B$10:$P$19999,2,0))</f>
        <v/>
      </c>
      <c r="H922" s="246" t="str">
        <f>IF($F922="","",VLOOKUP($F922,'Tong hop'!$B$10:$P$19999,3,0))</f>
        <v/>
      </c>
      <c r="I922" s="26"/>
      <c r="J922" s="248">
        <f>IF(F922="",0,VLOOKUP(F922,'Tong hop'!$O$10:$P$396,2,0))</f>
        <v>0</v>
      </c>
      <c r="K922" s="249">
        <f t="shared" si="1"/>
        <v>0</v>
      </c>
      <c r="L922" s="250" t="str">
        <f>IF($F922="","",VLOOKUP($F922,'Tong hop'!$B$10:$L$19999,10,0))</f>
        <v/>
      </c>
      <c r="M922" s="251" t="str">
        <f>IF($F922="","",VLOOKUP($F922,'Tong hop'!$B$10:$L$19999,11,0))</f>
        <v/>
      </c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ht="15.75" customHeight="1">
      <c r="A923" s="11"/>
      <c r="B923" s="11"/>
      <c r="C923" s="12"/>
      <c r="D923" s="11"/>
      <c r="E923" s="11"/>
      <c r="F923" s="11"/>
      <c r="G923" s="245" t="str">
        <f>IF($F923="","",VLOOKUP($F923,'Tong hop'!$B$10:$P$19999,2,0))</f>
        <v/>
      </c>
      <c r="H923" s="246" t="str">
        <f>IF($F923="","",VLOOKUP($F923,'Tong hop'!$B$10:$P$19999,3,0))</f>
        <v/>
      </c>
      <c r="I923" s="26"/>
      <c r="J923" s="248">
        <f>IF(F923="",0,VLOOKUP(F923,'Tong hop'!$O$10:$P$396,2,0))</f>
        <v>0</v>
      </c>
      <c r="K923" s="249">
        <f t="shared" si="1"/>
        <v>0</v>
      </c>
      <c r="L923" s="250" t="str">
        <f>IF($F923="","",VLOOKUP($F923,'Tong hop'!$B$10:$L$19999,10,0))</f>
        <v/>
      </c>
      <c r="M923" s="251" t="str">
        <f>IF($F923="","",VLOOKUP($F923,'Tong hop'!$B$10:$L$19999,11,0))</f>
        <v/>
      </c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ht="15.75" customHeight="1">
      <c r="A924" s="11"/>
      <c r="B924" s="11"/>
      <c r="C924" s="12"/>
      <c r="D924" s="11"/>
      <c r="E924" s="11"/>
      <c r="F924" s="11"/>
      <c r="G924" s="245" t="str">
        <f>IF($F924="","",VLOOKUP($F924,'Tong hop'!$B$10:$P$19999,2,0))</f>
        <v/>
      </c>
      <c r="H924" s="246" t="str">
        <f>IF($F924="","",VLOOKUP($F924,'Tong hop'!$B$10:$P$19999,3,0))</f>
        <v/>
      </c>
      <c r="I924" s="26"/>
      <c r="J924" s="248">
        <f>IF(F924="",0,VLOOKUP(F924,'Tong hop'!$O$10:$P$396,2,0))</f>
        <v>0</v>
      </c>
      <c r="K924" s="249">
        <f t="shared" si="1"/>
        <v>0</v>
      </c>
      <c r="L924" s="250" t="str">
        <f>IF($F924="","",VLOOKUP($F924,'Tong hop'!$B$10:$L$19999,10,0))</f>
        <v/>
      </c>
      <c r="M924" s="251" t="str">
        <f>IF($F924="","",VLOOKUP($F924,'Tong hop'!$B$10:$L$19999,11,0))</f>
        <v/>
      </c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ht="15.75" customHeight="1">
      <c r="A925" s="11"/>
      <c r="B925" s="11"/>
      <c r="C925" s="12"/>
      <c r="D925" s="11"/>
      <c r="E925" s="11"/>
      <c r="F925" s="11"/>
      <c r="G925" s="245" t="str">
        <f>IF($F925="","",VLOOKUP($F925,'Tong hop'!$B$10:$P$19999,2,0))</f>
        <v/>
      </c>
      <c r="H925" s="246" t="str">
        <f>IF($F925="","",VLOOKUP($F925,'Tong hop'!$B$10:$P$19999,3,0))</f>
        <v/>
      </c>
      <c r="I925" s="26"/>
      <c r="J925" s="248">
        <f>IF(F925="",0,VLOOKUP(F925,'Tong hop'!$O$10:$P$396,2,0))</f>
        <v>0</v>
      </c>
      <c r="K925" s="249">
        <f t="shared" si="1"/>
        <v>0</v>
      </c>
      <c r="L925" s="250" t="str">
        <f>IF($F925="","",VLOOKUP($F925,'Tong hop'!$B$10:$L$19999,10,0))</f>
        <v/>
      </c>
      <c r="M925" s="251" t="str">
        <f>IF($F925="","",VLOOKUP($F925,'Tong hop'!$B$10:$L$19999,11,0))</f>
        <v/>
      </c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ht="15.75" customHeight="1">
      <c r="A926" s="11"/>
      <c r="B926" s="11"/>
      <c r="C926" s="12"/>
      <c r="D926" s="11"/>
      <c r="E926" s="11"/>
      <c r="F926" s="11"/>
      <c r="G926" s="245" t="str">
        <f>IF($F926="","",VLOOKUP($F926,'Tong hop'!$B$10:$P$19999,2,0))</f>
        <v/>
      </c>
      <c r="H926" s="246" t="str">
        <f>IF($F926="","",VLOOKUP($F926,'Tong hop'!$B$10:$P$19999,3,0))</f>
        <v/>
      </c>
      <c r="I926" s="26"/>
      <c r="J926" s="248">
        <f>IF(F926="",0,VLOOKUP(F926,'Tong hop'!$O$10:$P$396,2,0))</f>
        <v>0</v>
      </c>
      <c r="K926" s="249">
        <f t="shared" si="1"/>
        <v>0</v>
      </c>
      <c r="L926" s="250" t="str">
        <f>IF($F926="","",VLOOKUP($F926,'Tong hop'!$B$10:$L$19999,10,0))</f>
        <v/>
      </c>
      <c r="M926" s="251" t="str">
        <f>IF($F926="","",VLOOKUP($F926,'Tong hop'!$B$10:$L$19999,11,0))</f>
        <v/>
      </c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ht="15.75" customHeight="1">
      <c r="A927" s="11"/>
      <c r="B927" s="11"/>
      <c r="C927" s="12"/>
      <c r="D927" s="11"/>
      <c r="E927" s="11"/>
      <c r="F927" s="11"/>
      <c r="G927" s="245" t="str">
        <f>IF($F927="","",VLOOKUP($F927,'Tong hop'!$B$10:$P$19999,2,0))</f>
        <v/>
      </c>
      <c r="H927" s="246" t="str">
        <f>IF($F927="","",VLOOKUP($F927,'Tong hop'!$B$10:$P$19999,3,0))</f>
        <v/>
      </c>
      <c r="I927" s="26"/>
      <c r="J927" s="248">
        <f>IF(F927="",0,VLOOKUP(F927,'Tong hop'!$O$10:$P$396,2,0))</f>
        <v>0</v>
      </c>
      <c r="K927" s="249">
        <f t="shared" si="1"/>
        <v>0</v>
      </c>
      <c r="L927" s="250" t="str">
        <f>IF($F927="","",VLOOKUP($F927,'Tong hop'!$B$10:$L$19999,10,0))</f>
        <v/>
      </c>
      <c r="M927" s="251" t="str">
        <f>IF($F927="","",VLOOKUP($F927,'Tong hop'!$B$10:$L$19999,11,0))</f>
        <v/>
      </c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ht="15.75" customHeight="1">
      <c r="A928" s="11"/>
      <c r="B928" s="11"/>
      <c r="C928" s="12"/>
      <c r="D928" s="11"/>
      <c r="E928" s="11"/>
      <c r="F928" s="11"/>
      <c r="G928" s="245" t="str">
        <f>IF($F928="","",VLOOKUP($F928,'Tong hop'!$B$10:$P$19999,2,0))</f>
        <v/>
      </c>
      <c r="H928" s="246" t="str">
        <f>IF($F928="","",VLOOKUP($F928,'Tong hop'!$B$10:$P$19999,3,0))</f>
        <v/>
      </c>
      <c r="I928" s="26"/>
      <c r="J928" s="248">
        <f>IF(F928="",0,VLOOKUP(F928,'Tong hop'!$O$10:$P$396,2,0))</f>
        <v>0</v>
      </c>
      <c r="K928" s="249">
        <f t="shared" si="1"/>
        <v>0</v>
      </c>
      <c r="L928" s="250" t="str">
        <f>IF($F928="","",VLOOKUP($F928,'Tong hop'!$B$10:$L$19999,10,0))</f>
        <v/>
      </c>
      <c r="M928" s="251" t="str">
        <f>IF($F928="","",VLOOKUP($F928,'Tong hop'!$B$10:$L$19999,11,0))</f>
        <v/>
      </c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ht="15.75" customHeight="1">
      <c r="A929" s="11"/>
      <c r="B929" s="11"/>
      <c r="C929" s="12"/>
      <c r="D929" s="11"/>
      <c r="E929" s="11"/>
      <c r="F929" s="11"/>
      <c r="G929" s="245" t="str">
        <f>IF($F929="","",VLOOKUP($F929,'Tong hop'!$B$10:$P$19999,2,0))</f>
        <v/>
      </c>
      <c r="H929" s="246" t="str">
        <f>IF($F929="","",VLOOKUP($F929,'Tong hop'!$B$10:$P$19999,3,0))</f>
        <v/>
      </c>
      <c r="I929" s="26"/>
      <c r="J929" s="248">
        <f>IF(F929="",0,VLOOKUP(F929,'Tong hop'!$O$10:$P$396,2,0))</f>
        <v>0</v>
      </c>
      <c r="K929" s="249">
        <f t="shared" si="1"/>
        <v>0</v>
      </c>
      <c r="L929" s="250" t="str">
        <f>IF($F929="","",VLOOKUP($F929,'Tong hop'!$B$10:$L$19999,10,0))</f>
        <v/>
      </c>
      <c r="M929" s="251" t="str">
        <f>IF($F929="","",VLOOKUP($F929,'Tong hop'!$B$10:$L$19999,11,0))</f>
        <v/>
      </c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ht="15.75" customHeight="1">
      <c r="A930" s="11"/>
      <c r="B930" s="11"/>
      <c r="C930" s="12"/>
      <c r="D930" s="11"/>
      <c r="E930" s="11"/>
      <c r="F930" s="11"/>
      <c r="G930" s="245" t="str">
        <f>IF($F930="","",VLOOKUP($F930,'Tong hop'!$B$10:$P$19999,2,0))</f>
        <v/>
      </c>
      <c r="H930" s="246" t="str">
        <f>IF($F930="","",VLOOKUP($F930,'Tong hop'!$B$10:$P$19999,3,0))</f>
        <v/>
      </c>
      <c r="I930" s="26"/>
      <c r="J930" s="248">
        <f>IF(F930="",0,VLOOKUP(F930,'Tong hop'!$O$10:$P$396,2,0))</f>
        <v>0</v>
      </c>
      <c r="K930" s="249">
        <f t="shared" si="1"/>
        <v>0</v>
      </c>
      <c r="L930" s="250" t="str">
        <f>IF($F930="","",VLOOKUP($F930,'Tong hop'!$B$10:$L$19999,10,0))</f>
        <v/>
      </c>
      <c r="M930" s="251" t="str">
        <f>IF($F930="","",VLOOKUP($F930,'Tong hop'!$B$10:$L$19999,11,0))</f>
        <v/>
      </c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ht="15.75" customHeight="1">
      <c r="A931" s="11"/>
      <c r="B931" s="11"/>
      <c r="C931" s="12"/>
      <c r="D931" s="11"/>
      <c r="E931" s="11"/>
      <c r="F931" s="11"/>
      <c r="G931" s="245" t="str">
        <f>IF($F931="","",VLOOKUP($F931,'Tong hop'!$B$10:$P$19999,2,0))</f>
        <v/>
      </c>
      <c r="H931" s="246" t="str">
        <f>IF($F931="","",VLOOKUP($F931,'Tong hop'!$B$10:$P$19999,3,0))</f>
        <v/>
      </c>
      <c r="I931" s="26"/>
      <c r="J931" s="248">
        <f>IF(F931="",0,VLOOKUP(F931,'Tong hop'!$O$10:$P$396,2,0))</f>
        <v>0</v>
      </c>
      <c r="K931" s="249">
        <f t="shared" si="1"/>
        <v>0</v>
      </c>
      <c r="L931" s="250" t="str">
        <f>IF($F931="","",VLOOKUP($F931,'Tong hop'!$B$10:$L$19999,10,0))</f>
        <v/>
      </c>
      <c r="M931" s="251" t="str">
        <f>IF($F931="","",VLOOKUP($F931,'Tong hop'!$B$10:$L$19999,11,0))</f>
        <v/>
      </c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ht="15.75" customHeight="1">
      <c r="A932" s="11"/>
      <c r="B932" s="11"/>
      <c r="C932" s="12"/>
      <c r="D932" s="11"/>
      <c r="E932" s="11"/>
      <c r="F932" s="11"/>
      <c r="G932" s="245" t="str">
        <f>IF($F932="","",VLOOKUP($F932,'Tong hop'!$B$10:$P$19999,2,0))</f>
        <v/>
      </c>
      <c r="H932" s="246" t="str">
        <f>IF($F932="","",VLOOKUP($F932,'Tong hop'!$B$10:$P$19999,3,0))</f>
        <v/>
      </c>
      <c r="I932" s="26"/>
      <c r="J932" s="248">
        <f>IF(F932="",0,VLOOKUP(F932,'Tong hop'!$O$10:$P$396,2,0))</f>
        <v>0</v>
      </c>
      <c r="K932" s="249">
        <f t="shared" si="1"/>
        <v>0</v>
      </c>
      <c r="L932" s="250" t="str">
        <f>IF($F932="","",VLOOKUP($F932,'Tong hop'!$B$10:$L$19999,10,0))</f>
        <v/>
      </c>
      <c r="M932" s="251" t="str">
        <f>IF($F932="","",VLOOKUP($F932,'Tong hop'!$B$10:$L$19999,11,0))</f>
        <v/>
      </c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ht="15.75" customHeight="1">
      <c r="A933" s="11"/>
      <c r="B933" s="11"/>
      <c r="C933" s="12"/>
      <c r="D933" s="11"/>
      <c r="E933" s="11"/>
      <c r="F933" s="11"/>
      <c r="G933" s="245" t="str">
        <f>IF($F933="","",VLOOKUP($F933,'Tong hop'!$B$10:$P$19999,2,0))</f>
        <v/>
      </c>
      <c r="H933" s="246" t="str">
        <f>IF($F933="","",VLOOKUP($F933,'Tong hop'!$B$10:$P$19999,3,0))</f>
        <v/>
      </c>
      <c r="I933" s="26"/>
      <c r="J933" s="248">
        <f>IF(F933="",0,VLOOKUP(F933,'Tong hop'!$O$10:$P$396,2,0))</f>
        <v>0</v>
      </c>
      <c r="K933" s="249">
        <f t="shared" si="1"/>
        <v>0</v>
      </c>
      <c r="L933" s="250" t="str">
        <f>IF($F933="","",VLOOKUP($F933,'Tong hop'!$B$10:$L$19999,10,0))</f>
        <v/>
      </c>
      <c r="M933" s="251" t="str">
        <f>IF($F933="","",VLOOKUP($F933,'Tong hop'!$B$10:$L$19999,11,0))</f>
        <v/>
      </c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ht="15.75" customHeight="1">
      <c r="A934" s="11"/>
      <c r="B934" s="11"/>
      <c r="C934" s="12"/>
      <c r="D934" s="11"/>
      <c r="E934" s="11"/>
      <c r="F934" s="11"/>
      <c r="G934" s="245" t="str">
        <f>IF($F934="","",VLOOKUP($F934,'Tong hop'!$B$10:$P$19999,2,0))</f>
        <v/>
      </c>
      <c r="H934" s="246" t="str">
        <f>IF($F934="","",VLOOKUP($F934,'Tong hop'!$B$10:$P$19999,3,0))</f>
        <v/>
      </c>
      <c r="I934" s="26"/>
      <c r="J934" s="248">
        <f>IF(F934="",0,VLOOKUP(F934,'Tong hop'!$O$10:$P$396,2,0))</f>
        <v>0</v>
      </c>
      <c r="K934" s="249">
        <f t="shared" si="1"/>
        <v>0</v>
      </c>
      <c r="L934" s="250" t="str">
        <f>IF($F934="","",VLOOKUP($F934,'Tong hop'!$B$10:$L$19999,10,0))</f>
        <v/>
      </c>
      <c r="M934" s="251" t="str">
        <f>IF($F934="","",VLOOKUP($F934,'Tong hop'!$B$10:$L$19999,11,0))</f>
        <v/>
      </c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ht="15.75" customHeight="1">
      <c r="A935" s="11"/>
      <c r="B935" s="11"/>
      <c r="C935" s="12"/>
      <c r="D935" s="11"/>
      <c r="E935" s="11"/>
      <c r="F935" s="11"/>
      <c r="G935" s="245" t="str">
        <f>IF($F935="","",VLOOKUP($F935,'Tong hop'!$B$10:$P$19999,2,0))</f>
        <v/>
      </c>
      <c r="H935" s="246" t="str">
        <f>IF($F935="","",VLOOKUP($F935,'Tong hop'!$B$10:$P$19999,3,0))</f>
        <v/>
      </c>
      <c r="I935" s="26"/>
      <c r="J935" s="248">
        <f>IF(F935="",0,VLOOKUP(F935,'Tong hop'!$O$10:$P$396,2,0))</f>
        <v>0</v>
      </c>
      <c r="K935" s="249">
        <f t="shared" si="1"/>
        <v>0</v>
      </c>
      <c r="L935" s="250" t="str">
        <f>IF($F935="","",VLOOKUP($F935,'Tong hop'!$B$10:$L$19999,10,0))</f>
        <v/>
      </c>
      <c r="M935" s="251" t="str">
        <f>IF($F935="","",VLOOKUP($F935,'Tong hop'!$B$10:$L$19999,11,0))</f>
        <v/>
      </c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ht="15.75" customHeight="1">
      <c r="A936" s="11"/>
      <c r="B936" s="11"/>
      <c r="C936" s="12"/>
      <c r="D936" s="11"/>
      <c r="E936" s="11"/>
      <c r="F936" s="11"/>
      <c r="G936" s="245" t="str">
        <f>IF($F936="","",VLOOKUP($F936,'Tong hop'!$B$10:$P$19999,2,0))</f>
        <v/>
      </c>
      <c r="H936" s="246" t="str">
        <f>IF($F936="","",VLOOKUP($F936,'Tong hop'!$B$10:$P$19999,3,0))</f>
        <v/>
      </c>
      <c r="I936" s="26"/>
      <c r="J936" s="248">
        <f>IF(F936="",0,VLOOKUP(F936,'Tong hop'!$O$10:$P$396,2,0))</f>
        <v>0</v>
      </c>
      <c r="K936" s="249">
        <f t="shared" si="1"/>
        <v>0</v>
      </c>
      <c r="L936" s="250" t="str">
        <f>IF($F936="","",VLOOKUP($F936,'Tong hop'!$B$10:$L$19999,10,0))</f>
        <v/>
      </c>
      <c r="M936" s="251" t="str">
        <f>IF($F936="","",VLOOKUP($F936,'Tong hop'!$B$10:$L$19999,11,0))</f>
        <v/>
      </c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ht="15.75" customHeight="1">
      <c r="A937" s="11"/>
      <c r="B937" s="11"/>
      <c r="C937" s="12"/>
      <c r="D937" s="11"/>
      <c r="E937" s="11"/>
      <c r="F937" s="11"/>
      <c r="G937" s="245" t="str">
        <f>IF($F937="","",VLOOKUP($F937,'Tong hop'!$B$10:$P$19999,2,0))</f>
        <v/>
      </c>
      <c r="H937" s="246" t="str">
        <f>IF($F937="","",VLOOKUP($F937,'Tong hop'!$B$10:$P$19999,3,0))</f>
        <v/>
      </c>
      <c r="I937" s="26"/>
      <c r="J937" s="248">
        <f>IF(F937="",0,VLOOKUP(F937,'Tong hop'!$O$10:$P$396,2,0))</f>
        <v>0</v>
      </c>
      <c r="K937" s="249">
        <f t="shared" si="1"/>
        <v>0</v>
      </c>
      <c r="L937" s="250" t="str">
        <f>IF($F937="","",VLOOKUP($F937,'Tong hop'!$B$10:$L$19999,10,0))</f>
        <v/>
      </c>
      <c r="M937" s="251" t="str">
        <f>IF($F937="","",VLOOKUP($F937,'Tong hop'!$B$10:$L$19999,11,0))</f>
        <v/>
      </c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ht="15.75" customHeight="1">
      <c r="A938" s="11"/>
      <c r="B938" s="11"/>
      <c r="C938" s="12"/>
      <c r="D938" s="11"/>
      <c r="E938" s="11"/>
      <c r="F938" s="11"/>
      <c r="G938" s="245" t="str">
        <f>IF($F938="","",VLOOKUP($F938,'Tong hop'!$B$10:$P$19999,2,0))</f>
        <v/>
      </c>
      <c r="H938" s="246" t="str">
        <f>IF($F938="","",VLOOKUP($F938,'Tong hop'!$B$10:$P$19999,3,0))</f>
        <v/>
      </c>
      <c r="I938" s="26"/>
      <c r="J938" s="248">
        <f>IF(F938="",0,VLOOKUP(F938,'Tong hop'!$O$10:$P$396,2,0))</f>
        <v>0</v>
      </c>
      <c r="K938" s="249">
        <f t="shared" si="1"/>
        <v>0</v>
      </c>
      <c r="L938" s="250" t="str">
        <f>IF($F938="","",VLOOKUP($F938,'Tong hop'!$B$10:$L$19999,10,0))</f>
        <v/>
      </c>
      <c r="M938" s="251" t="str">
        <f>IF($F938="","",VLOOKUP($F938,'Tong hop'!$B$10:$L$19999,11,0))</f>
        <v/>
      </c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ht="15.75" customHeight="1">
      <c r="A939" s="11"/>
      <c r="B939" s="11"/>
      <c r="C939" s="12"/>
      <c r="D939" s="11"/>
      <c r="E939" s="11"/>
      <c r="F939" s="11"/>
      <c r="G939" s="245" t="str">
        <f>IF($F939="","",VLOOKUP($F939,'Tong hop'!$B$10:$P$19999,2,0))</f>
        <v/>
      </c>
      <c r="H939" s="246" t="str">
        <f>IF($F939="","",VLOOKUP($F939,'Tong hop'!$B$10:$P$19999,3,0))</f>
        <v/>
      </c>
      <c r="I939" s="26"/>
      <c r="J939" s="248">
        <f>IF(F939="",0,VLOOKUP(F939,'Tong hop'!$O$10:$P$396,2,0))</f>
        <v>0</v>
      </c>
      <c r="K939" s="249">
        <f t="shared" si="1"/>
        <v>0</v>
      </c>
      <c r="L939" s="250" t="str">
        <f>IF($F939="","",VLOOKUP($F939,'Tong hop'!$B$10:$L$19999,10,0))</f>
        <v/>
      </c>
      <c r="M939" s="251" t="str">
        <f>IF($F939="","",VLOOKUP($F939,'Tong hop'!$B$10:$L$19999,11,0))</f>
        <v/>
      </c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ht="15.75" customHeight="1">
      <c r="A940" s="11"/>
      <c r="B940" s="11"/>
      <c r="C940" s="12"/>
      <c r="D940" s="11"/>
      <c r="E940" s="11"/>
      <c r="F940" s="11"/>
      <c r="G940" s="245" t="str">
        <f>IF($F940="","",VLOOKUP($F940,'Tong hop'!$B$10:$P$19999,2,0))</f>
        <v/>
      </c>
      <c r="H940" s="246" t="str">
        <f>IF($F940="","",VLOOKUP($F940,'Tong hop'!$B$10:$P$19999,3,0))</f>
        <v/>
      </c>
      <c r="I940" s="26"/>
      <c r="J940" s="248">
        <f>IF(F940="",0,VLOOKUP(F940,'Tong hop'!$O$10:$P$396,2,0))</f>
        <v>0</v>
      </c>
      <c r="K940" s="249">
        <f t="shared" si="1"/>
        <v>0</v>
      </c>
      <c r="L940" s="250" t="str">
        <f>IF($F940="","",VLOOKUP($F940,'Tong hop'!$B$10:$L$19999,10,0))</f>
        <v/>
      </c>
      <c r="M940" s="251" t="str">
        <f>IF($F940="","",VLOOKUP($F940,'Tong hop'!$B$10:$L$19999,11,0))</f>
        <v/>
      </c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ht="15.75" customHeight="1">
      <c r="A941" s="11"/>
      <c r="B941" s="11"/>
      <c r="C941" s="12"/>
      <c r="D941" s="11"/>
      <c r="E941" s="11"/>
      <c r="F941" s="11"/>
      <c r="G941" s="245" t="str">
        <f>IF($F941="","",VLOOKUP($F941,'Tong hop'!$B$10:$P$19999,2,0))</f>
        <v/>
      </c>
      <c r="H941" s="246" t="str">
        <f>IF($F941="","",VLOOKUP($F941,'Tong hop'!$B$10:$P$19999,3,0))</f>
        <v/>
      </c>
      <c r="I941" s="26"/>
      <c r="J941" s="248">
        <f>IF(F941="",0,VLOOKUP(F941,'Tong hop'!$O$10:$P$396,2,0))</f>
        <v>0</v>
      </c>
      <c r="K941" s="249">
        <f t="shared" si="1"/>
        <v>0</v>
      </c>
      <c r="L941" s="250" t="str">
        <f>IF($F941="","",VLOOKUP($F941,'Tong hop'!$B$10:$L$19999,10,0))</f>
        <v/>
      </c>
      <c r="M941" s="251" t="str">
        <f>IF($F941="","",VLOOKUP($F941,'Tong hop'!$B$10:$L$19999,11,0))</f>
        <v/>
      </c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ht="15.75" customHeight="1">
      <c r="A942" s="11"/>
      <c r="B942" s="11"/>
      <c r="C942" s="12"/>
      <c r="D942" s="11"/>
      <c r="E942" s="11"/>
      <c r="F942" s="11"/>
      <c r="G942" s="245" t="str">
        <f>IF($F942="","",VLOOKUP($F942,'Tong hop'!$B$10:$P$19999,2,0))</f>
        <v/>
      </c>
      <c r="H942" s="246" t="str">
        <f>IF($F942="","",VLOOKUP($F942,'Tong hop'!$B$10:$P$19999,3,0))</f>
        <v/>
      </c>
      <c r="I942" s="26"/>
      <c r="J942" s="248">
        <f>IF(F942="",0,VLOOKUP(F942,'Tong hop'!$O$10:$P$396,2,0))</f>
        <v>0</v>
      </c>
      <c r="K942" s="249">
        <f t="shared" si="1"/>
        <v>0</v>
      </c>
      <c r="L942" s="250" t="str">
        <f>IF($F942="","",VLOOKUP($F942,'Tong hop'!$B$10:$L$19999,10,0))</f>
        <v/>
      </c>
      <c r="M942" s="251" t="str">
        <f>IF($F942="","",VLOOKUP($F942,'Tong hop'!$B$10:$L$19999,11,0))</f>
        <v/>
      </c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ht="15.75" customHeight="1">
      <c r="A943" s="11"/>
      <c r="B943" s="11"/>
      <c r="C943" s="12"/>
      <c r="D943" s="11"/>
      <c r="E943" s="11"/>
      <c r="F943" s="11"/>
      <c r="G943" s="245" t="str">
        <f>IF($F943="","",VLOOKUP($F943,'Tong hop'!$B$10:$P$19999,2,0))</f>
        <v/>
      </c>
      <c r="H943" s="246" t="str">
        <f>IF($F943="","",VLOOKUP($F943,'Tong hop'!$B$10:$P$19999,3,0))</f>
        <v/>
      </c>
      <c r="I943" s="26"/>
      <c r="J943" s="248">
        <f>IF(F943="",0,VLOOKUP(F943,'Tong hop'!$O$10:$P$396,2,0))</f>
        <v>0</v>
      </c>
      <c r="K943" s="249">
        <f t="shared" si="1"/>
        <v>0</v>
      </c>
      <c r="L943" s="250" t="str">
        <f>IF($F943="","",VLOOKUP($F943,'Tong hop'!$B$10:$L$19999,10,0))</f>
        <v/>
      </c>
      <c r="M943" s="251" t="str">
        <f>IF($F943="","",VLOOKUP($F943,'Tong hop'!$B$10:$L$19999,11,0))</f>
        <v/>
      </c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ht="15.75" customHeight="1">
      <c r="A944" s="11"/>
      <c r="B944" s="11"/>
      <c r="C944" s="12"/>
      <c r="D944" s="11"/>
      <c r="E944" s="11"/>
      <c r="F944" s="11"/>
      <c r="G944" s="245" t="str">
        <f>IF($F944="","",VLOOKUP($F944,'Tong hop'!$B$10:$P$19999,2,0))</f>
        <v/>
      </c>
      <c r="H944" s="246" t="str">
        <f>IF($F944="","",VLOOKUP($F944,'Tong hop'!$B$10:$P$19999,3,0))</f>
        <v/>
      </c>
      <c r="I944" s="26"/>
      <c r="J944" s="248">
        <f>IF(F944="",0,VLOOKUP(F944,'Tong hop'!$O$10:$P$396,2,0))</f>
        <v>0</v>
      </c>
      <c r="K944" s="249">
        <f t="shared" si="1"/>
        <v>0</v>
      </c>
      <c r="L944" s="250" t="str">
        <f>IF($F944="","",VLOOKUP($F944,'Tong hop'!$B$10:$L$19999,10,0))</f>
        <v/>
      </c>
      <c r="M944" s="251" t="str">
        <f>IF($F944="","",VLOOKUP($F944,'Tong hop'!$B$10:$L$19999,11,0))</f>
        <v/>
      </c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ht="15.75" customHeight="1">
      <c r="A945" s="11"/>
      <c r="B945" s="11"/>
      <c r="C945" s="12"/>
      <c r="D945" s="11"/>
      <c r="E945" s="11"/>
      <c r="F945" s="11"/>
      <c r="G945" s="245" t="str">
        <f>IF($F945="","",VLOOKUP($F945,'Tong hop'!$B$10:$P$19999,2,0))</f>
        <v/>
      </c>
      <c r="H945" s="246" t="str">
        <f>IF($F945="","",VLOOKUP($F945,'Tong hop'!$B$10:$P$19999,3,0))</f>
        <v/>
      </c>
      <c r="I945" s="26"/>
      <c r="J945" s="248">
        <f>IF(F945="",0,VLOOKUP(F945,'Tong hop'!$O$10:$P$396,2,0))</f>
        <v>0</v>
      </c>
      <c r="K945" s="249">
        <f t="shared" si="1"/>
        <v>0</v>
      </c>
      <c r="L945" s="250" t="str">
        <f>IF($F945="","",VLOOKUP($F945,'Tong hop'!$B$10:$L$19999,10,0))</f>
        <v/>
      </c>
      <c r="M945" s="251" t="str">
        <f>IF($F945="","",VLOOKUP($F945,'Tong hop'!$B$10:$L$19999,11,0))</f>
        <v/>
      </c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ht="15.75" customHeight="1">
      <c r="A946" s="11"/>
      <c r="B946" s="11"/>
      <c r="C946" s="12"/>
      <c r="D946" s="11"/>
      <c r="E946" s="11"/>
      <c r="F946" s="11"/>
      <c r="G946" s="245" t="str">
        <f>IF($F946="","",VLOOKUP($F946,'Tong hop'!$B$10:$P$19999,2,0))</f>
        <v/>
      </c>
      <c r="H946" s="246" t="str">
        <f>IF($F946="","",VLOOKUP($F946,'Tong hop'!$B$10:$P$19999,3,0))</f>
        <v/>
      </c>
      <c r="I946" s="26"/>
      <c r="J946" s="248">
        <f>IF(F946="",0,VLOOKUP(F946,'Tong hop'!$O$10:$P$396,2,0))</f>
        <v>0</v>
      </c>
      <c r="K946" s="249">
        <f t="shared" si="1"/>
        <v>0</v>
      </c>
      <c r="L946" s="250" t="str">
        <f>IF($F946="","",VLOOKUP($F946,'Tong hop'!$B$10:$L$19999,10,0))</f>
        <v/>
      </c>
      <c r="M946" s="251" t="str">
        <f>IF($F946="","",VLOOKUP($F946,'Tong hop'!$B$10:$L$19999,11,0))</f>
        <v/>
      </c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ht="15.75" customHeight="1">
      <c r="A947" s="11"/>
      <c r="B947" s="11"/>
      <c r="C947" s="12"/>
      <c r="D947" s="11"/>
      <c r="E947" s="11"/>
      <c r="F947" s="11"/>
      <c r="G947" s="245" t="str">
        <f>IF($F947="","",VLOOKUP($F947,'Tong hop'!$B$10:$P$19999,2,0))</f>
        <v/>
      </c>
      <c r="H947" s="246" t="str">
        <f>IF($F947="","",VLOOKUP($F947,'Tong hop'!$B$10:$P$19999,3,0))</f>
        <v/>
      </c>
      <c r="I947" s="26"/>
      <c r="J947" s="248">
        <f>IF(F947="",0,VLOOKUP(F947,'Tong hop'!$O$10:$P$396,2,0))</f>
        <v>0</v>
      </c>
      <c r="K947" s="249">
        <f t="shared" si="1"/>
        <v>0</v>
      </c>
      <c r="L947" s="250" t="str">
        <f>IF($F947="","",VLOOKUP($F947,'Tong hop'!$B$10:$L$19999,10,0))</f>
        <v/>
      </c>
      <c r="M947" s="251" t="str">
        <f>IF($F947="","",VLOOKUP($F947,'Tong hop'!$B$10:$L$19999,11,0))</f>
        <v/>
      </c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ht="15.75" customHeight="1">
      <c r="A948" s="11"/>
      <c r="B948" s="11"/>
      <c r="C948" s="12"/>
      <c r="D948" s="11"/>
      <c r="E948" s="11"/>
      <c r="F948" s="11"/>
      <c r="G948" s="245" t="str">
        <f>IF($F948="","",VLOOKUP($F948,'Tong hop'!$B$10:$P$19999,2,0))</f>
        <v/>
      </c>
      <c r="H948" s="246" t="str">
        <f>IF($F948="","",VLOOKUP($F948,'Tong hop'!$B$10:$P$19999,3,0))</f>
        <v/>
      </c>
      <c r="I948" s="26"/>
      <c r="J948" s="248">
        <f>IF(F948="",0,VLOOKUP(F948,'Tong hop'!$O$10:$P$396,2,0))</f>
        <v>0</v>
      </c>
      <c r="K948" s="249">
        <f t="shared" si="1"/>
        <v>0</v>
      </c>
      <c r="L948" s="250" t="str">
        <f>IF($F948="","",VLOOKUP($F948,'Tong hop'!$B$10:$L$19999,10,0))</f>
        <v/>
      </c>
      <c r="M948" s="251" t="str">
        <f>IF($F948="","",VLOOKUP($F948,'Tong hop'!$B$10:$L$19999,11,0))</f>
        <v/>
      </c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ht="15.75" customHeight="1">
      <c r="A949" s="11"/>
      <c r="B949" s="11"/>
      <c r="C949" s="12"/>
      <c r="D949" s="11"/>
      <c r="E949" s="11"/>
      <c r="F949" s="11"/>
      <c r="G949" s="245" t="str">
        <f>IF($F949="","",VLOOKUP($F949,'Tong hop'!$B$10:$P$19999,2,0))</f>
        <v/>
      </c>
      <c r="H949" s="246" t="str">
        <f>IF($F949="","",VLOOKUP($F949,'Tong hop'!$B$10:$P$19999,3,0))</f>
        <v/>
      </c>
      <c r="I949" s="26"/>
      <c r="J949" s="248">
        <f>IF(F949="",0,VLOOKUP(F949,'Tong hop'!$O$10:$P$396,2,0))</f>
        <v>0</v>
      </c>
      <c r="K949" s="249">
        <f t="shared" si="1"/>
        <v>0</v>
      </c>
      <c r="L949" s="250" t="str">
        <f>IF($F949="","",VLOOKUP($F949,'Tong hop'!$B$10:$L$19999,10,0))</f>
        <v/>
      </c>
      <c r="M949" s="251" t="str">
        <f>IF($F949="","",VLOOKUP($F949,'Tong hop'!$B$10:$L$19999,11,0))</f>
        <v/>
      </c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ht="15.75" customHeight="1">
      <c r="A950" s="11"/>
      <c r="B950" s="11"/>
      <c r="C950" s="12"/>
      <c r="D950" s="11"/>
      <c r="E950" s="11"/>
      <c r="F950" s="11"/>
      <c r="G950" s="245" t="str">
        <f>IF($F950="","",VLOOKUP($F950,'Tong hop'!$B$10:$P$19999,2,0))</f>
        <v/>
      </c>
      <c r="H950" s="246" t="str">
        <f>IF($F950="","",VLOOKUP($F950,'Tong hop'!$B$10:$P$19999,3,0))</f>
        <v/>
      </c>
      <c r="I950" s="26"/>
      <c r="J950" s="248">
        <f>IF(F950="",0,VLOOKUP(F950,'Tong hop'!$O$10:$P$396,2,0))</f>
        <v>0</v>
      </c>
      <c r="K950" s="249">
        <f t="shared" si="1"/>
        <v>0</v>
      </c>
      <c r="L950" s="250" t="str">
        <f>IF($F950="","",VLOOKUP($F950,'Tong hop'!$B$10:$L$19999,10,0))</f>
        <v/>
      </c>
      <c r="M950" s="251" t="str">
        <f>IF($F950="","",VLOOKUP($F950,'Tong hop'!$B$10:$L$19999,11,0))</f>
        <v/>
      </c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ht="15.75" customHeight="1">
      <c r="A951" s="11"/>
      <c r="B951" s="11"/>
      <c r="C951" s="12"/>
      <c r="D951" s="11"/>
      <c r="E951" s="11"/>
      <c r="F951" s="11"/>
      <c r="G951" s="245" t="str">
        <f>IF($F951="","",VLOOKUP($F951,'Tong hop'!$B$10:$P$19999,2,0))</f>
        <v/>
      </c>
      <c r="H951" s="246" t="str">
        <f>IF($F951="","",VLOOKUP($F951,'Tong hop'!$B$10:$P$19999,3,0))</f>
        <v/>
      </c>
      <c r="I951" s="26"/>
      <c r="J951" s="248">
        <f>IF(F951="",0,VLOOKUP(F951,'Tong hop'!$O$10:$P$396,2,0))</f>
        <v>0</v>
      </c>
      <c r="K951" s="249">
        <f t="shared" si="1"/>
        <v>0</v>
      </c>
      <c r="L951" s="250" t="str">
        <f>IF($F951="","",VLOOKUP($F951,'Tong hop'!$B$10:$L$19999,10,0))</f>
        <v/>
      </c>
      <c r="M951" s="251" t="str">
        <f>IF($F951="","",VLOOKUP($F951,'Tong hop'!$B$10:$L$19999,11,0))</f>
        <v/>
      </c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ht="15.75" customHeight="1">
      <c r="A952" s="11"/>
      <c r="B952" s="11"/>
      <c r="C952" s="12"/>
      <c r="D952" s="11"/>
      <c r="E952" s="11"/>
      <c r="F952" s="11"/>
      <c r="G952" s="245" t="str">
        <f>IF($F952="","",VLOOKUP($F952,'Tong hop'!$B$10:$P$19999,2,0))</f>
        <v/>
      </c>
      <c r="H952" s="246" t="str">
        <f>IF($F952="","",VLOOKUP($F952,'Tong hop'!$B$10:$P$19999,3,0))</f>
        <v/>
      </c>
      <c r="I952" s="26"/>
      <c r="J952" s="248">
        <f>IF(F952="",0,VLOOKUP(F952,'Tong hop'!$O$10:$P$396,2,0))</f>
        <v>0</v>
      </c>
      <c r="K952" s="249">
        <f t="shared" si="1"/>
        <v>0</v>
      </c>
      <c r="L952" s="250" t="str">
        <f>IF($F952="","",VLOOKUP($F952,'Tong hop'!$B$10:$L$19999,10,0))</f>
        <v/>
      </c>
      <c r="M952" s="251" t="str">
        <f>IF($F952="","",VLOOKUP($F952,'Tong hop'!$B$10:$L$19999,11,0))</f>
        <v/>
      </c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ht="15.75" customHeight="1">
      <c r="A953" s="11"/>
      <c r="B953" s="11"/>
      <c r="C953" s="12"/>
      <c r="D953" s="11"/>
      <c r="E953" s="11"/>
      <c r="F953" s="11"/>
      <c r="G953" s="245" t="str">
        <f>IF($F953="","",VLOOKUP($F953,'Tong hop'!$B$10:$P$19999,2,0))</f>
        <v/>
      </c>
      <c r="H953" s="246" t="str">
        <f>IF($F953="","",VLOOKUP($F953,'Tong hop'!$B$10:$P$19999,3,0))</f>
        <v/>
      </c>
      <c r="I953" s="26"/>
      <c r="J953" s="248">
        <f>IF(F953="",0,VLOOKUP(F953,'Tong hop'!$O$10:$P$396,2,0))</f>
        <v>0</v>
      </c>
      <c r="K953" s="249">
        <f t="shared" si="1"/>
        <v>0</v>
      </c>
      <c r="L953" s="250" t="str">
        <f>IF($F953="","",VLOOKUP($F953,'Tong hop'!$B$10:$L$19999,10,0))</f>
        <v/>
      </c>
      <c r="M953" s="251" t="str">
        <f>IF($F953="","",VLOOKUP($F953,'Tong hop'!$B$10:$L$19999,11,0))</f>
        <v/>
      </c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ht="15.75" customHeight="1">
      <c r="A954" s="11"/>
      <c r="B954" s="11"/>
      <c r="C954" s="12"/>
      <c r="D954" s="11"/>
      <c r="E954" s="11"/>
      <c r="F954" s="11"/>
      <c r="G954" s="245" t="str">
        <f>IF($F954="","",VLOOKUP($F954,'Tong hop'!$B$10:$P$19999,2,0))</f>
        <v/>
      </c>
      <c r="H954" s="246" t="str">
        <f>IF($F954="","",VLOOKUP($F954,'Tong hop'!$B$10:$P$19999,3,0))</f>
        <v/>
      </c>
      <c r="I954" s="26"/>
      <c r="J954" s="248">
        <f>IF(F954="",0,VLOOKUP(F954,'Tong hop'!$O$10:$P$396,2,0))</f>
        <v>0</v>
      </c>
      <c r="K954" s="249">
        <f t="shared" si="1"/>
        <v>0</v>
      </c>
      <c r="L954" s="250" t="str">
        <f>IF($F954="","",VLOOKUP($F954,'Tong hop'!$B$10:$L$19999,10,0))</f>
        <v/>
      </c>
      <c r="M954" s="251" t="str">
        <f>IF($F954="","",VLOOKUP($F954,'Tong hop'!$B$10:$L$19999,11,0))</f>
        <v/>
      </c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ht="15.75" customHeight="1">
      <c r="A955" s="11"/>
      <c r="B955" s="11"/>
      <c r="C955" s="12"/>
      <c r="D955" s="11"/>
      <c r="E955" s="11"/>
      <c r="F955" s="11"/>
      <c r="G955" s="245" t="str">
        <f>IF($F955="","",VLOOKUP($F955,'Tong hop'!$B$10:$P$19999,2,0))</f>
        <v/>
      </c>
      <c r="H955" s="246" t="str">
        <f>IF($F955="","",VLOOKUP($F955,'Tong hop'!$B$10:$P$19999,3,0))</f>
        <v/>
      </c>
      <c r="I955" s="26"/>
      <c r="J955" s="248">
        <f>IF(F955="",0,VLOOKUP(F955,'Tong hop'!$O$10:$P$396,2,0))</f>
        <v>0</v>
      </c>
      <c r="K955" s="249">
        <f t="shared" si="1"/>
        <v>0</v>
      </c>
      <c r="L955" s="250" t="str">
        <f>IF($F955="","",VLOOKUP($F955,'Tong hop'!$B$10:$L$19999,10,0))</f>
        <v/>
      </c>
      <c r="M955" s="251" t="str">
        <f>IF($F955="","",VLOOKUP($F955,'Tong hop'!$B$10:$L$19999,11,0))</f>
        <v/>
      </c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ht="15.75" customHeight="1">
      <c r="A956" s="11"/>
      <c r="B956" s="11"/>
      <c r="C956" s="12"/>
      <c r="D956" s="11"/>
      <c r="E956" s="11"/>
      <c r="F956" s="11"/>
      <c r="G956" s="245" t="str">
        <f>IF($F956="","",VLOOKUP($F956,'Tong hop'!$B$10:$P$19999,2,0))</f>
        <v/>
      </c>
      <c r="H956" s="246" t="str">
        <f>IF($F956="","",VLOOKUP($F956,'Tong hop'!$B$10:$P$19999,3,0))</f>
        <v/>
      </c>
      <c r="I956" s="26"/>
      <c r="J956" s="248">
        <f>IF(F956="",0,VLOOKUP(F956,'Tong hop'!$O$10:$P$396,2,0))</f>
        <v>0</v>
      </c>
      <c r="K956" s="249">
        <f t="shared" si="1"/>
        <v>0</v>
      </c>
      <c r="L956" s="250" t="str">
        <f>IF($F956="","",VLOOKUP($F956,'Tong hop'!$B$10:$L$19999,10,0))</f>
        <v/>
      </c>
      <c r="M956" s="251" t="str">
        <f>IF($F956="","",VLOOKUP($F956,'Tong hop'!$B$10:$L$19999,11,0))</f>
        <v/>
      </c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ht="15.75" customHeight="1">
      <c r="A957" s="11"/>
      <c r="B957" s="11"/>
      <c r="C957" s="12"/>
      <c r="D957" s="11"/>
      <c r="E957" s="11"/>
      <c r="F957" s="11"/>
      <c r="G957" s="245" t="str">
        <f>IF($F957="","",VLOOKUP($F957,'Tong hop'!$B$10:$P$19999,2,0))</f>
        <v/>
      </c>
      <c r="H957" s="246" t="str">
        <f>IF($F957="","",VLOOKUP($F957,'Tong hop'!$B$10:$P$19999,3,0))</f>
        <v/>
      </c>
      <c r="I957" s="26"/>
      <c r="J957" s="248">
        <f>IF(F957="",0,VLOOKUP(F957,'Tong hop'!$O$10:$P$396,2,0))</f>
        <v>0</v>
      </c>
      <c r="K957" s="249">
        <f t="shared" si="1"/>
        <v>0</v>
      </c>
      <c r="L957" s="250" t="str">
        <f>IF($F957="","",VLOOKUP($F957,'Tong hop'!$B$10:$L$19999,10,0))</f>
        <v/>
      </c>
      <c r="M957" s="251" t="str">
        <f>IF($F957="","",VLOOKUP($F957,'Tong hop'!$B$10:$L$19999,11,0))</f>
        <v/>
      </c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ht="15.75" customHeight="1">
      <c r="A958" s="11"/>
      <c r="B958" s="11"/>
      <c r="C958" s="12"/>
      <c r="D958" s="11"/>
      <c r="E958" s="11"/>
      <c r="F958" s="11"/>
      <c r="G958" s="245" t="str">
        <f>IF($F958="","",VLOOKUP($F958,'Tong hop'!$B$10:$P$19999,2,0))</f>
        <v/>
      </c>
      <c r="H958" s="246" t="str">
        <f>IF($F958="","",VLOOKUP($F958,'Tong hop'!$B$10:$P$19999,3,0))</f>
        <v/>
      </c>
      <c r="I958" s="26"/>
      <c r="J958" s="248">
        <f>IF(F958="",0,VLOOKUP(F958,'Tong hop'!$O$10:$P$396,2,0))</f>
        <v>0</v>
      </c>
      <c r="K958" s="249">
        <f t="shared" si="1"/>
        <v>0</v>
      </c>
      <c r="L958" s="250" t="str">
        <f>IF($F958="","",VLOOKUP($F958,'Tong hop'!$B$10:$L$19999,10,0))</f>
        <v/>
      </c>
      <c r="M958" s="251" t="str">
        <f>IF($F958="","",VLOOKUP($F958,'Tong hop'!$B$10:$L$19999,11,0))</f>
        <v/>
      </c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ht="15.75" customHeight="1">
      <c r="A959" s="11"/>
      <c r="B959" s="11"/>
      <c r="C959" s="12"/>
      <c r="D959" s="11"/>
      <c r="E959" s="11"/>
      <c r="F959" s="11"/>
      <c r="G959" s="245" t="str">
        <f>IF($F959="","",VLOOKUP($F959,'Tong hop'!$B$10:$P$19999,2,0))</f>
        <v/>
      </c>
      <c r="H959" s="246" t="str">
        <f>IF($F959="","",VLOOKUP($F959,'Tong hop'!$B$10:$P$19999,3,0))</f>
        <v/>
      </c>
      <c r="I959" s="26"/>
      <c r="J959" s="248">
        <f>IF(F959="",0,VLOOKUP(F959,'Tong hop'!$O$10:$P$396,2,0))</f>
        <v>0</v>
      </c>
      <c r="K959" s="249">
        <f t="shared" si="1"/>
        <v>0</v>
      </c>
      <c r="L959" s="250" t="str">
        <f>IF($F959="","",VLOOKUP($F959,'Tong hop'!$B$10:$L$19999,10,0))</f>
        <v/>
      </c>
      <c r="M959" s="251" t="str">
        <f>IF($F959="","",VLOOKUP($F959,'Tong hop'!$B$10:$L$19999,11,0))</f>
        <v/>
      </c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ht="15.75" customHeight="1">
      <c r="A960" s="11"/>
      <c r="B960" s="11"/>
      <c r="C960" s="12"/>
      <c r="D960" s="11"/>
      <c r="E960" s="11"/>
      <c r="F960" s="11"/>
      <c r="G960" s="245" t="str">
        <f>IF($F960="","",VLOOKUP($F960,'Tong hop'!$B$10:$P$19999,2,0))</f>
        <v/>
      </c>
      <c r="H960" s="246" t="str">
        <f>IF($F960="","",VLOOKUP($F960,'Tong hop'!$B$10:$P$19999,3,0))</f>
        <v/>
      </c>
      <c r="I960" s="26"/>
      <c r="J960" s="248">
        <f>IF(F960="",0,VLOOKUP(F960,'Tong hop'!$O$10:$P$396,2,0))</f>
        <v>0</v>
      </c>
      <c r="K960" s="249">
        <f t="shared" si="1"/>
        <v>0</v>
      </c>
      <c r="L960" s="250" t="str">
        <f>IF($F960="","",VLOOKUP($F960,'Tong hop'!$B$10:$L$19999,10,0))</f>
        <v/>
      </c>
      <c r="M960" s="251" t="str">
        <f>IF($F960="","",VLOOKUP($F960,'Tong hop'!$B$10:$L$19999,11,0))</f>
        <v/>
      </c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ht="15.75" customHeight="1">
      <c r="A961" s="11"/>
      <c r="B961" s="11"/>
      <c r="C961" s="12"/>
      <c r="D961" s="11"/>
      <c r="E961" s="11"/>
      <c r="F961" s="11"/>
      <c r="G961" s="245" t="str">
        <f>IF($F961="","",VLOOKUP($F961,'Tong hop'!$B$10:$P$19999,2,0))</f>
        <v/>
      </c>
      <c r="H961" s="246" t="str">
        <f>IF($F961="","",VLOOKUP($F961,'Tong hop'!$B$10:$P$19999,3,0))</f>
        <v/>
      </c>
      <c r="I961" s="26"/>
      <c r="J961" s="248">
        <f>IF(F961="",0,VLOOKUP(F961,'Tong hop'!$O$10:$P$396,2,0))</f>
        <v>0</v>
      </c>
      <c r="K961" s="249">
        <f t="shared" si="1"/>
        <v>0</v>
      </c>
      <c r="L961" s="250" t="str">
        <f>IF($F961="","",VLOOKUP($F961,'Tong hop'!$B$10:$L$19999,10,0))</f>
        <v/>
      </c>
      <c r="M961" s="251" t="str">
        <f>IF($F961="","",VLOOKUP($F961,'Tong hop'!$B$10:$L$19999,11,0))</f>
        <v/>
      </c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ht="15.75" customHeight="1">
      <c r="A962" s="11"/>
      <c r="B962" s="11"/>
      <c r="C962" s="12"/>
      <c r="D962" s="11"/>
      <c r="E962" s="11"/>
      <c r="F962" s="11"/>
      <c r="G962" s="245" t="str">
        <f>IF($F962="","",VLOOKUP($F962,'Tong hop'!$B$10:$P$19999,2,0))</f>
        <v/>
      </c>
      <c r="H962" s="246" t="str">
        <f>IF($F962="","",VLOOKUP($F962,'Tong hop'!$B$10:$P$19999,3,0))</f>
        <v/>
      </c>
      <c r="I962" s="26"/>
      <c r="J962" s="248">
        <f>IF(F962="",0,VLOOKUP(F962,'Tong hop'!$O$10:$P$396,2,0))</f>
        <v>0</v>
      </c>
      <c r="K962" s="249">
        <f t="shared" si="1"/>
        <v>0</v>
      </c>
      <c r="L962" s="250" t="str">
        <f>IF($F962="","",VLOOKUP($F962,'Tong hop'!$B$10:$L$19999,10,0))</f>
        <v/>
      </c>
      <c r="M962" s="251" t="str">
        <f>IF($F962="","",VLOOKUP($F962,'Tong hop'!$B$10:$L$19999,11,0))</f>
        <v/>
      </c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ht="15.75" customHeight="1">
      <c r="A963" s="11"/>
      <c r="B963" s="11"/>
      <c r="C963" s="12"/>
      <c r="D963" s="11"/>
      <c r="E963" s="11"/>
      <c r="F963" s="11"/>
      <c r="G963" s="245" t="str">
        <f>IF($F963="","",VLOOKUP($F963,'Tong hop'!$B$10:$P$19999,2,0))</f>
        <v/>
      </c>
      <c r="H963" s="246" t="str">
        <f>IF($F963="","",VLOOKUP($F963,'Tong hop'!$B$10:$P$19999,3,0))</f>
        <v/>
      </c>
      <c r="I963" s="26"/>
      <c r="J963" s="248">
        <f>IF(F963="",0,VLOOKUP(F963,'Tong hop'!$O$10:$P$396,2,0))</f>
        <v>0</v>
      </c>
      <c r="K963" s="249">
        <f t="shared" si="1"/>
        <v>0</v>
      </c>
      <c r="L963" s="250" t="str">
        <f>IF($F963="","",VLOOKUP($F963,'Tong hop'!$B$10:$L$19999,10,0))</f>
        <v/>
      </c>
      <c r="M963" s="251" t="str">
        <f>IF($F963="","",VLOOKUP($F963,'Tong hop'!$B$10:$L$19999,11,0))</f>
        <v/>
      </c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ht="15.75" customHeight="1">
      <c r="A964" s="11"/>
      <c r="B964" s="11"/>
      <c r="C964" s="12"/>
      <c r="D964" s="11"/>
      <c r="E964" s="11"/>
      <c r="F964" s="11"/>
      <c r="G964" s="245" t="str">
        <f>IF($F964="","",VLOOKUP($F964,'Tong hop'!$B$10:$P$19999,2,0))</f>
        <v/>
      </c>
      <c r="H964" s="246" t="str">
        <f>IF($F964="","",VLOOKUP($F964,'Tong hop'!$B$10:$P$19999,3,0))</f>
        <v/>
      </c>
      <c r="I964" s="26"/>
      <c r="J964" s="248">
        <f>IF(F964="",0,VLOOKUP(F964,'Tong hop'!$O$10:$P$396,2,0))</f>
        <v>0</v>
      </c>
      <c r="K964" s="249">
        <f t="shared" si="1"/>
        <v>0</v>
      </c>
      <c r="L964" s="250" t="str">
        <f>IF($F964="","",VLOOKUP($F964,'Tong hop'!$B$10:$L$19999,10,0))</f>
        <v/>
      </c>
      <c r="M964" s="251" t="str">
        <f>IF($F964="","",VLOOKUP($F964,'Tong hop'!$B$10:$L$19999,11,0))</f>
        <v/>
      </c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ht="15.75" customHeight="1">
      <c r="A965" s="11"/>
      <c r="B965" s="11"/>
      <c r="C965" s="12"/>
      <c r="D965" s="11"/>
      <c r="E965" s="11"/>
      <c r="F965" s="11"/>
      <c r="G965" s="245" t="str">
        <f>IF($F965="","",VLOOKUP($F965,'Tong hop'!$B$10:$P$19999,2,0))</f>
        <v/>
      </c>
      <c r="H965" s="246" t="str">
        <f>IF($F965="","",VLOOKUP($F965,'Tong hop'!$B$10:$P$19999,3,0))</f>
        <v/>
      </c>
      <c r="I965" s="26"/>
      <c r="J965" s="248">
        <f>IF(F965="",0,VLOOKUP(F965,'Tong hop'!$O$10:$P$396,2,0))</f>
        <v>0</v>
      </c>
      <c r="K965" s="249">
        <f t="shared" si="1"/>
        <v>0</v>
      </c>
      <c r="L965" s="250" t="str">
        <f>IF($F965="","",VLOOKUP($F965,'Tong hop'!$B$10:$L$19999,10,0))</f>
        <v/>
      </c>
      <c r="M965" s="251" t="str">
        <f>IF($F965="","",VLOOKUP($F965,'Tong hop'!$B$10:$L$19999,11,0))</f>
        <v/>
      </c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ht="15.75" customHeight="1">
      <c r="A966" s="11"/>
      <c r="B966" s="11"/>
      <c r="C966" s="12"/>
      <c r="D966" s="11"/>
      <c r="E966" s="11"/>
      <c r="F966" s="11"/>
      <c r="G966" s="245" t="str">
        <f>IF($F966="","",VLOOKUP($F966,'Tong hop'!$B$10:$P$19999,2,0))</f>
        <v/>
      </c>
      <c r="H966" s="246" t="str">
        <f>IF($F966="","",VLOOKUP($F966,'Tong hop'!$B$10:$P$19999,3,0))</f>
        <v/>
      </c>
      <c r="I966" s="26"/>
      <c r="J966" s="248">
        <f>IF(F966="",0,VLOOKUP(F966,'Tong hop'!$O$10:$P$396,2,0))</f>
        <v>0</v>
      </c>
      <c r="K966" s="249">
        <f t="shared" si="1"/>
        <v>0</v>
      </c>
      <c r="L966" s="250" t="str">
        <f>IF($F966="","",VLOOKUP($F966,'Tong hop'!$B$10:$L$19999,10,0))</f>
        <v/>
      </c>
      <c r="M966" s="251" t="str">
        <f>IF($F966="","",VLOOKUP($F966,'Tong hop'!$B$10:$L$19999,11,0))</f>
        <v/>
      </c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ht="15.75" customHeight="1">
      <c r="A967" s="11"/>
      <c r="B967" s="11"/>
      <c r="C967" s="12"/>
      <c r="D967" s="11"/>
      <c r="E967" s="11"/>
      <c r="F967" s="11"/>
      <c r="G967" s="245" t="str">
        <f>IF($F967="","",VLOOKUP($F967,'Tong hop'!$B$10:$P$19999,2,0))</f>
        <v/>
      </c>
      <c r="H967" s="246" t="str">
        <f>IF($F967="","",VLOOKUP($F967,'Tong hop'!$B$10:$P$19999,3,0))</f>
        <v/>
      </c>
      <c r="I967" s="26"/>
      <c r="J967" s="248">
        <f>IF(F967="",0,VLOOKUP(F967,'Tong hop'!$O$10:$P$396,2,0))</f>
        <v>0</v>
      </c>
      <c r="K967" s="249">
        <f t="shared" si="1"/>
        <v>0</v>
      </c>
      <c r="L967" s="250" t="str">
        <f>IF($F967="","",VLOOKUP($F967,'Tong hop'!$B$10:$L$19999,10,0))</f>
        <v/>
      </c>
      <c r="M967" s="251" t="str">
        <f>IF($F967="","",VLOOKUP($F967,'Tong hop'!$B$10:$L$19999,11,0))</f>
        <v/>
      </c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ht="15.75" customHeight="1">
      <c r="A968" s="11"/>
      <c r="B968" s="11"/>
      <c r="C968" s="12"/>
      <c r="D968" s="11"/>
      <c r="E968" s="11"/>
      <c r="F968" s="11"/>
      <c r="G968" s="245" t="str">
        <f>IF($F968="","",VLOOKUP($F968,'Tong hop'!$B$10:$P$19999,2,0))</f>
        <v/>
      </c>
      <c r="H968" s="246" t="str">
        <f>IF($F968="","",VLOOKUP($F968,'Tong hop'!$B$10:$P$19999,3,0))</f>
        <v/>
      </c>
      <c r="I968" s="26"/>
      <c r="J968" s="248">
        <f>IF(F968="",0,VLOOKUP(F968,'Tong hop'!$O$10:$P$396,2,0))</f>
        <v>0</v>
      </c>
      <c r="K968" s="249">
        <f t="shared" si="1"/>
        <v>0</v>
      </c>
      <c r="L968" s="250" t="str">
        <f>IF($F968="","",VLOOKUP($F968,'Tong hop'!$B$10:$L$19999,10,0))</f>
        <v/>
      </c>
      <c r="M968" s="251" t="str">
        <f>IF($F968="","",VLOOKUP($F968,'Tong hop'!$B$10:$L$19999,11,0))</f>
        <v/>
      </c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ht="15.75" customHeight="1">
      <c r="A969" s="11"/>
      <c r="B969" s="11"/>
      <c r="C969" s="12"/>
      <c r="D969" s="11"/>
      <c r="E969" s="11"/>
      <c r="F969" s="11"/>
      <c r="G969" s="245" t="str">
        <f>IF($F969="","",VLOOKUP($F969,'Tong hop'!$B$10:$P$19999,2,0))</f>
        <v/>
      </c>
      <c r="H969" s="246" t="str">
        <f>IF($F969="","",VLOOKUP($F969,'Tong hop'!$B$10:$P$19999,3,0))</f>
        <v/>
      </c>
      <c r="I969" s="26"/>
      <c r="J969" s="248">
        <f>IF(F969="",0,VLOOKUP(F969,'Tong hop'!$O$10:$P$396,2,0))</f>
        <v>0</v>
      </c>
      <c r="K969" s="249">
        <f t="shared" si="1"/>
        <v>0</v>
      </c>
      <c r="L969" s="250" t="str">
        <f>IF($F969="","",VLOOKUP($F969,'Tong hop'!$B$10:$L$19999,10,0))</f>
        <v/>
      </c>
      <c r="M969" s="251" t="str">
        <f>IF($F969="","",VLOOKUP($F969,'Tong hop'!$B$10:$L$19999,11,0))</f>
        <v/>
      </c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ht="15.75" customHeight="1">
      <c r="A970" s="11"/>
      <c r="B970" s="11"/>
      <c r="C970" s="12"/>
      <c r="D970" s="11"/>
      <c r="E970" s="11"/>
      <c r="F970" s="11"/>
      <c r="G970" s="245" t="str">
        <f>IF($F970="","",VLOOKUP($F970,'Tong hop'!$B$10:$P$19999,2,0))</f>
        <v/>
      </c>
      <c r="H970" s="246" t="str">
        <f>IF($F970="","",VLOOKUP($F970,'Tong hop'!$B$10:$P$19999,3,0))</f>
        <v/>
      </c>
      <c r="I970" s="26"/>
      <c r="J970" s="248">
        <f>IF(F970="",0,VLOOKUP(F970,'Tong hop'!$O$10:$P$396,2,0))</f>
        <v>0</v>
      </c>
      <c r="K970" s="249">
        <f t="shared" si="1"/>
        <v>0</v>
      </c>
      <c r="L970" s="250" t="str">
        <f>IF($F970="","",VLOOKUP($F970,'Tong hop'!$B$10:$L$19999,10,0))</f>
        <v/>
      </c>
      <c r="M970" s="251" t="str">
        <f>IF($F970="","",VLOOKUP($F970,'Tong hop'!$B$10:$L$19999,11,0))</f>
        <v/>
      </c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ht="15.75" customHeight="1">
      <c r="A971" s="11"/>
      <c r="B971" s="11"/>
      <c r="C971" s="12"/>
      <c r="D971" s="11"/>
      <c r="E971" s="11"/>
      <c r="F971" s="11"/>
      <c r="G971" s="245" t="str">
        <f>IF($F971="","",VLOOKUP($F971,'Tong hop'!$B$10:$P$19999,2,0))</f>
        <v/>
      </c>
      <c r="H971" s="246" t="str">
        <f>IF($F971="","",VLOOKUP($F971,'Tong hop'!$B$10:$P$19999,3,0))</f>
        <v/>
      </c>
      <c r="I971" s="26"/>
      <c r="J971" s="248">
        <f>IF(F971="",0,VLOOKUP(F971,'Tong hop'!$O$10:$P$396,2,0))</f>
        <v>0</v>
      </c>
      <c r="K971" s="249">
        <f t="shared" si="1"/>
        <v>0</v>
      </c>
      <c r="L971" s="250" t="str">
        <f>IF($F971="","",VLOOKUP($F971,'Tong hop'!$B$10:$L$19999,10,0))</f>
        <v/>
      </c>
      <c r="M971" s="251" t="str">
        <f>IF($F971="","",VLOOKUP($F971,'Tong hop'!$B$10:$L$19999,11,0))</f>
        <v/>
      </c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ht="15.75" customHeight="1">
      <c r="A972" s="11"/>
      <c r="B972" s="11"/>
      <c r="C972" s="12"/>
      <c r="D972" s="11"/>
      <c r="E972" s="11"/>
      <c r="F972" s="11"/>
      <c r="G972" s="245" t="str">
        <f>IF($F972="","",VLOOKUP($F972,'Tong hop'!$B$10:$P$19999,2,0))</f>
        <v/>
      </c>
      <c r="H972" s="246" t="str">
        <f>IF($F972="","",VLOOKUP($F972,'Tong hop'!$B$10:$P$19999,3,0))</f>
        <v/>
      </c>
      <c r="I972" s="26"/>
      <c r="J972" s="248">
        <f>IF(F972="",0,VLOOKUP(F972,'Tong hop'!$O$10:$P$396,2,0))</f>
        <v>0</v>
      </c>
      <c r="K972" s="249">
        <f t="shared" si="1"/>
        <v>0</v>
      </c>
      <c r="L972" s="250" t="str">
        <f>IF($F972="","",VLOOKUP($F972,'Tong hop'!$B$10:$L$19999,10,0))</f>
        <v/>
      </c>
      <c r="M972" s="251" t="str">
        <f>IF($F972="","",VLOOKUP($F972,'Tong hop'!$B$10:$L$19999,11,0))</f>
        <v/>
      </c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ht="15.75" customHeight="1">
      <c r="A973" s="11"/>
      <c r="B973" s="11"/>
      <c r="C973" s="12"/>
      <c r="D973" s="11"/>
      <c r="E973" s="11"/>
      <c r="F973" s="11"/>
      <c r="G973" s="245" t="str">
        <f>IF($F973="","",VLOOKUP($F973,'Tong hop'!$B$10:$P$19999,2,0))</f>
        <v/>
      </c>
      <c r="H973" s="246" t="str">
        <f>IF($F973="","",VLOOKUP($F973,'Tong hop'!$B$10:$P$19999,3,0))</f>
        <v/>
      </c>
      <c r="I973" s="26"/>
      <c r="J973" s="248">
        <f>IF(F973="",0,VLOOKUP(F973,'Tong hop'!$O$10:$P$396,2,0))</f>
        <v>0</v>
      </c>
      <c r="K973" s="249">
        <f t="shared" si="1"/>
        <v>0</v>
      </c>
      <c r="L973" s="250" t="str">
        <f>IF($F973="","",VLOOKUP($F973,'Tong hop'!$B$10:$L$19999,10,0))</f>
        <v/>
      </c>
      <c r="M973" s="251" t="str">
        <f>IF($F973="","",VLOOKUP($F973,'Tong hop'!$B$10:$L$19999,11,0))</f>
        <v/>
      </c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ht="15.75" customHeight="1">
      <c r="A974" s="11"/>
      <c r="B974" s="11"/>
      <c r="C974" s="12"/>
      <c r="D974" s="11"/>
      <c r="E974" s="11"/>
      <c r="F974" s="11"/>
      <c r="G974" s="245" t="str">
        <f>IF($F974="","",VLOOKUP($F974,'Tong hop'!$B$10:$P$19999,2,0))</f>
        <v/>
      </c>
      <c r="H974" s="246" t="str">
        <f>IF($F974="","",VLOOKUP($F974,'Tong hop'!$B$10:$P$19999,3,0))</f>
        <v/>
      </c>
      <c r="I974" s="26"/>
      <c r="J974" s="248">
        <f>IF(F974="",0,VLOOKUP(F974,'Tong hop'!$O$10:$P$396,2,0))</f>
        <v>0</v>
      </c>
      <c r="K974" s="249">
        <f t="shared" si="1"/>
        <v>0</v>
      </c>
      <c r="L974" s="250" t="str">
        <f>IF($F974="","",VLOOKUP($F974,'Tong hop'!$B$10:$L$19999,10,0))</f>
        <v/>
      </c>
      <c r="M974" s="251" t="str">
        <f>IF($F974="","",VLOOKUP($F974,'Tong hop'!$B$10:$L$19999,11,0))</f>
        <v/>
      </c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ht="15.75" customHeight="1">
      <c r="A975" s="11"/>
      <c r="B975" s="11"/>
      <c r="C975" s="12"/>
      <c r="D975" s="11"/>
      <c r="E975" s="11"/>
      <c r="F975" s="11"/>
      <c r="G975" s="245" t="str">
        <f>IF($F975="","",VLOOKUP($F975,'Tong hop'!$B$10:$P$19999,2,0))</f>
        <v/>
      </c>
      <c r="H975" s="246" t="str">
        <f>IF($F975="","",VLOOKUP($F975,'Tong hop'!$B$10:$P$19999,3,0))</f>
        <v/>
      </c>
      <c r="I975" s="26"/>
      <c r="J975" s="248">
        <f>IF(F975="",0,VLOOKUP(F975,'Tong hop'!$O$10:$P$396,2,0))</f>
        <v>0</v>
      </c>
      <c r="K975" s="249">
        <f t="shared" si="1"/>
        <v>0</v>
      </c>
      <c r="L975" s="250" t="str">
        <f>IF($F975="","",VLOOKUP($F975,'Tong hop'!$B$10:$L$19999,10,0))</f>
        <v/>
      </c>
      <c r="M975" s="251" t="str">
        <f>IF($F975="","",VLOOKUP($F975,'Tong hop'!$B$10:$L$19999,11,0))</f>
        <v/>
      </c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ht="15.75" customHeight="1">
      <c r="A976" s="11"/>
      <c r="B976" s="11"/>
      <c r="C976" s="12"/>
      <c r="D976" s="11"/>
      <c r="E976" s="11"/>
      <c r="F976" s="11"/>
      <c r="G976" s="245" t="str">
        <f>IF($F976="","",VLOOKUP($F976,'Tong hop'!$B$10:$P$19999,2,0))</f>
        <v/>
      </c>
      <c r="H976" s="246" t="str">
        <f>IF($F976="","",VLOOKUP($F976,'Tong hop'!$B$10:$P$19999,3,0))</f>
        <v/>
      </c>
      <c r="I976" s="26"/>
      <c r="J976" s="248">
        <f>IF(F976="",0,VLOOKUP(F976,'Tong hop'!$O$10:$P$396,2,0))</f>
        <v>0</v>
      </c>
      <c r="K976" s="249">
        <f t="shared" si="1"/>
        <v>0</v>
      </c>
      <c r="L976" s="250" t="str">
        <f>IF($F976="","",VLOOKUP($F976,'Tong hop'!$B$10:$L$19999,10,0))</f>
        <v/>
      </c>
      <c r="M976" s="251" t="str">
        <f>IF($F976="","",VLOOKUP($F976,'Tong hop'!$B$10:$L$19999,11,0))</f>
        <v/>
      </c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  <row r="977" ht="15.75" customHeight="1">
      <c r="A977" s="11"/>
      <c r="B977" s="11"/>
      <c r="C977" s="12"/>
      <c r="D977" s="11"/>
      <c r="E977" s="11"/>
      <c r="F977" s="11"/>
      <c r="G977" s="245" t="str">
        <f>IF($F977="","",VLOOKUP($F977,'Tong hop'!$B$10:$P$19999,2,0))</f>
        <v/>
      </c>
      <c r="H977" s="246" t="str">
        <f>IF($F977="","",VLOOKUP($F977,'Tong hop'!$B$10:$P$19999,3,0))</f>
        <v/>
      </c>
      <c r="I977" s="26"/>
      <c r="J977" s="248">
        <f>IF(F977="",0,VLOOKUP(F977,'Tong hop'!$O$10:$P$396,2,0))</f>
        <v>0</v>
      </c>
      <c r="K977" s="249">
        <f t="shared" si="1"/>
        <v>0</v>
      </c>
      <c r="L977" s="250" t="str">
        <f>IF($F977="","",VLOOKUP($F977,'Tong hop'!$B$10:$L$19999,10,0))</f>
        <v/>
      </c>
      <c r="M977" s="251" t="str">
        <f>IF($F977="","",VLOOKUP($F977,'Tong hop'!$B$10:$L$19999,11,0))</f>
        <v/>
      </c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</row>
    <row r="978" ht="15.75" customHeight="1">
      <c r="A978" s="11"/>
      <c r="B978" s="11"/>
      <c r="C978" s="12"/>
      <c r="D978" s="11"/>
      <c r="E978" s="11"/>
      <c r="F978" s="11"/>
      <c r="G978" s="245" t="str">
        <f>IF($F978="","",VLOOKUP($F978,'Tong hop'!$B$10:$P$19999,2,0))</f>
        <v/>
      </c>
      <c r="H978" s="246" t="str">
        <f>IF($F978="","",VLOOKUP($F978,'Tong hop'!$B$10:$P$19999,3,0))</f>
        <v/>
      </c>
      <c r="I978" s="26"/>
      <c r="J978" s="248">
        <f>IF(F978="",0,VLOOKUP(F978,'Tong hop'!$O$10:$P$396,2,0))</f>
        <v>0</v>
      </c>
      <c r="K978" s="249">
        <f t="shared" si="1"/>
        <v>0</v>
      </c>
      <c r="L978" s="250" t="str">
        <f>IF($F978="","",VLOOKUP($F978,'Tong hop'!$B$10:$L$19999,10,0))</f>
        <v/>
      </c>
      <c r="M978" s="251" t="str">
        <f>IF($F978="","",VLOOKUP($F978,'Tong hop'!$B$10:$L$19999,11,0))</f>
        <v/>
      </c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</row>
    <row r="979" ht="15.75" customHeight="1">
      <c r="A979" s="11"/>
      <c r="B979" s="11"/>
      <c r="C979" s="12"/>
      <c r="D979" s="11"/>
      <c r="E979" s="11"/>
      <c r="F979" s="11"/>
      <c r="G979" s="245" t="str">
        <f>IF($F979="","",VLOOKUP($F979,'Tong hop'!$B$10:$P$19999,2,0))</f>
        <v/>
      </c>
      <c r="H979" s="246" t="str">
        <f>IF($F979="","",VLOOKUP($F979,'Tong hop'!$B$10:$P$19999,3,0))</f>
        <v/>
      </c>
      <c r="I979" s="26"/>
      <c r="J979" s="248">
        <f>IF(F979="",0,VLOOKUP(F979,'Tong hop'!$O$10:$P$396,2,0))</f>
        <v>0</v>
      </c>
      <c r="K979" s="249">
        <f t="shared" si="1"/>
        <v>0</v>
      </c>
      <c r="L979" s="250" t="str">
        <f>IF($F979="","",VLOOKUP($F979,'Tong hop'!$B$10:$L$19999,10,0))</f>
        <v/>
      </c>
      <c r="M979" s="251" t="str">
        <f>IF($F979="","",VLOOKUP($F979,'Tong hop'!$B$10:$L$19999,11,0))</f>
        <v/>
      </c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</row>
    <row r="980" ht="15.75" customHeight="1">
      <c r="A980" s="11"/>
      <c r="B980" s="11"/>
      <c r="C980" s="12"/>
      <c r="D980" s="11"/>
      <c r="E980" s="11"/>
      <c r="F980" s="11"/>
      <c r="G980" s="245" t="str">
        <f>IF($F980="","",VLOOKUP($F980,'Tong hop'!$B$10:$P$19999,2,0))</f>
        <v/>
      </c>
      <c r="H980" s="246" t="str">
        <f>IF($F980="","",VLOOKUP($F980,'Tong hop'!$B$10:$P$19999,3,0))</f>
        <v/>
      </c>
      <c r="I980" s="26"/>
      <c r="J980" s="248">
        <f>IF(F980="",0,VLOOKUP(F980,'Tong hop'!$O$10:$P$396,2,0))</f>
        <v>0</v>
      </c>
      <c r="K980" s="249">
        <f t="shared" si="1"/>
        <v>0</v>
      </c>
      <c r="L980" s="250" t="str">
        <f>IF($F980="","",VLOOKUP($F980,'Tong hop'!$B$10:$L$19999,10,0))</f>
        <v/>
      </c>
      <c r="M980" s="251" t="str">
        <f>IF($F980="","",VLOOKUP($F980,'Tong hop'!$B$10:$L$19999,11,0))</f>
        <v/>
      </c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</row>
    <row r="981" ht="15.75" customHeight="1">
      <c r="A981" s="11"/>
      <c r="B981" s="11"/>
      <c r="C981" s="12"/>
      <c r="D981" s="11"/>
      <c r="E981" s="11"/>
      <c r="F981" s="11"/>
      <c r="G981" s="245" t="str">
        <f>IF($F981="","",VLOOKUP($F981,'Tong hop'!$B$10:$P$19999,2,0))</f>
        <v/>
      </c>
      <c r="H981" s="246" t="str">
        <f>IF($F981="","",VLOOKUP($F981,'Tong hop'!$B$10:$P$19999,3,0))</f>
        <v/>
      </c>
      <c r="I981" s="26"/>
      <c r="J981" s="248">
        <f>IF(F981="",0,VLOOKUP(F981,'Tong hop'!$O$10:$P$396,2,0))</f>
        <v>0</v>
      </c>
      <c r="K981" s="249">
        <f t="shared" si="1"/>
        <v>0</v>
      </c>
      <c r="L981" s="250" t="str">
        <f>IF($F981="","",VLOOKUP($F981,'Tong hop'!$B$10:$L$19999,10,0))</f>
        <v/>
      </c>
      <c r="M981" s="251" t="str">
        <f>IF($F981="","",VLOOKUP($F981,'Tong hop'!$B$10:$L$19999,11,0))</f>
        <v/>
      </c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</row>
    <row r="982" ht="15.75" customHeight="1">
      <c r="A982" s="11"/>
      <c r="B982" s="11"/>
      <c r="C982" s="12"/>
      <c r="D982" s="11"/>
      <c r="E982" s="11"/>
      <c r="F982" s="11"/>
      <c r="G982" s="245" t="str">
        <f>IF($F982="","",VLOOKUP($F982,'Tong hop'!$B$10:$P$19999,2,0))</f>
        <v/>
      </c>
      <c r="H982" s="246" t="str">
        <f>IF($F982="","",VLOOKUP($F982,'Tong hop'!$B$10:$P$19999,3,0))</f>
        <v/>
      </c>
      <c r="I982" s="26"/>
      <c r="J982" s="248">
        <f>IF(F982="",0,VLOOKUP(F982,'Tong hop'!$O$10:$P$396,2,0))</f>
        <v>0</v>
      </c>
      <c r="K982" s="249">
        <f t="shared" si="1"/>
        <v>0</v>
      </c>
      <c r="L982" s="250" t="str">
        <f>IF($F982="","",VLOOKUP($F982,'Tong hop'!$B$10:$L$19999,10,0))</f>
        <v/>
      </c>
      <c r="M982" s="251" t="str">
        <f>IF($F982="","",VLOOKUP($F982,'Tong hop'!$B$10:$L$19999,11,0))</f>
        <v/>
      </c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</row>
    <row r="983" ht="15.75" customHeight="1">
      <c r="A983" s="11"/>
      <c r="B983" s="11"/>
      <c r="C983" s="12"/>
      <c r="D983" s="11"/>
      <c r="E983" s="11"/>
      <c r="F983" s="11"/>
      <c r="G983" s="245" t="str">
        <f>IF($F983="","",VLOOKUP($F983,'Tong hop'!$B$10:$P$19999,2,0))</f>
        <v/>
      </c>
      <c r="H983" s="246" t="str">
        <f>IF($F983="","",VLOOKUP($F983,'Tong hop'!$B$10:$P$19999,3,0))</f>
        <v/>
      </c>
      <c r="I983" s="26"/>
      <c r="J983" s="248">
        <f>IF(F983="",0,VLOOKUP(F983,'Tong hop'!$O$10:$P$396,2,0))</f>
        <v>0</v>
      </c>
      <c r="K983" s="249">
        <f t="shared" si="1"/>
        <v>0</v>
      </c>
      <c r="L983" s="250" t="str">
        <f>IF($F983="","",VLOOKUP($F983,'Tong hop'!$B$10:$L$19999,10,0))</f>
        <v/>
      </c>
      <c r="M983" s="251" t="str">
        <f>IF($F983="","",VLOOKUP($F983,'Tong hop'!$B$10:$L$19999,11,0))</f>
        <v/>
      </c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</row>
    <row r="984" ht="15.75" customHeight="1">
      <c r="A984" s="11"/>
      <c r="B984" s="11"/>
      <c r="C984" s="12"/>
      <c r="D984" s="11"/>
      <c r="E984" s="11"/>
      <c r="F984" s="11"/>
      <c r="G984" s="245" t="str">
        <f>IF($F984="","",VLOOKUP($F984,'Tong hop'!$B$10:$P$19999,2,0))</f>
        <v/>
      </c>
      <c r="H984" s="246" t="str">
        <f>IF($F984="","",VLOOKUP($F984,'Tong hop'!$B$10:$P$19999,3,0))</f>
        <v/>
      </c>
      <c r="I984" s="26"/>
      <c r="J984" s="248">
        <f>IF(F984="",0,VLOOKUP(F984,'Tong hop'!$O$10:$P$396,2,0))</f>
        <v>0</v>
      </c>
      <c r="K984" s="249">
        <f t="shared" si="1"/>
        <v>0</v>
      </c>
      <c r="L984" s="250" t="str">
        <f>IF($F984="","",VLOOKUP($F984,'Tong hop'!$B$10:$L$19999,10,0))</f>
        <v/>
      </c>
      <c r="M984" s="251" t="str">
        <f>IF($F984="","",VLOOKUP($F984,'Tong hop'!$B$10:$L$19999,11,0))</f>
        <v/>
      </c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</row>
    <row r="985" ht="15.75" customHeight="1">
      <c r="A985" s="11"/>
      <c r="B985" s="11"/>
      <c r="C985" s="12"/>
      <c r="D985" s="11"/>
      <c r="E985" s="11"/>
      <c r="F985" s="11"/>
      <c r="G985" s="245" t="str">
        <f>IF($F985="","",VLOOKUP($F985,'Tong hop'!$B$10:$P$19999,2,0))</f>
        <v/>
      </c>
      <c r="H985" s="246" t="str">
        <f>IF($F985="","",VLOOKUP($F985,'Tong hop'!$B$10:$P$19999,3,0))</f>
        <v/>
      </c>
      <c r="I985" s="26"/>
      <c r="J985" s="248">
        <f>IF(F985="",0,VLOOKUP(F985,'Tong hop'!$O$10:$P$396,2,0))</f>
        <v>0</v>
      </c>
      <c r="K985" s="249">
        <f t="shared" si="1"/>
        <v>0</v>
      </c>
      <c r="L985" s="250" t="str">
        <f>IF($F985="","",VLOOKUP($F985,'Tong hop'!$B$10:$L$19999,10,0))</f>
        <v/>
      </c>
      <c r="M985" s="251" t="str">
        <f>IF($F985="","",VLOOKUP($F985,'Tong hop'!$B$10:$L$19999,11,0))</f>
        <v/>
      </c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</row>
    <row r="986" ht="15.75" customHeight="1">
      <c r="A986" s="11"/>
      <c r="B986" s="11"/>
      <c r="C986" s="12"/>
      <c r="D986" s="11"/>
      <c r="E986" s="11"/>
      <c r="F986" s="11"/>
      <c r="G986" s="245" t="str">
        <f>IF($F986="","",VLOOKUP($F986,'Tong hop'!$B$10:$P$19999,2,0))</f>
        <v/>
      </c>
      <c r="H986" s="246" t="str">
        <f>IF($F986="","",VLOOKUP($F986,'Tong hop'!$B$10:$P$19999,3,0))</f>
        <v/>
      </c>
      <c r="I986" s="26"/>
      <c r="J986" s="248">
        <f>IF(F986="",0,VLOOKUP(F986,'Tong hop'!$O$10:$P$396,2,0))</f>
        <v>0</v>
      </c>
      <c r="K986" s="249">
        <f t="shared" si="1"/>
        <v>0</v>
      </c>
      <c r="L986" s="250" t="str">
        <f>IF($F986="","",VLOOKUP($F986,'Tong hop'!$B$10:$L$19999,10,0))</f>
        <v/>
      </c>
      <c r="M986" s="251" t="str">
        <f>IF($F986="","",VLOOKUP($F986,'Tong hop'!$B$10:$L$19999,11,0))</f>
        <v/>
      </c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</row>
    <row r="987" ht="15.75" customHeight="1">
      <c r="A987" s="11"/>
      <c r="B987" s="11"/>
      <c r="C987" s="12"/>
      <c r="D987" s="11"/>
      <c r="E987" s="11"/>
      <c r="F987" s="11"/>
      <c r="G987" s="245" t="str">
        <f>IF($F987="","",VLOOKUP($F987,'Tong hop'!$B$10:$P$19999,2,0))</f>
        <v/>
      </c>
      <c r="H987" s="246" t="str">
        <f>IF($F987="","",VLOOKUP($F987,'Tong hop'!$B$10:$P$19999,3,0))</f>
        <v/>
      </c>
      <c r="I987" s="26"/>
      <c r="J987" s="248">
        <f>IF(F987="",0,VLOOKUP(F987,'Tong hop'!$O$10:$P$396,2,0))</f>
        <v>0</v>
      </c>
      <c r="K987" s="249">
        <f t="shared" si="1"/>
        <v>0</v>
      </c>
      <c r="L987" s="250" t="str">
        <f>IF($F987="","",VLOOKUP($F987,'Tong hop'!$B$10:$L$19999,10,0))</f>
        <v/>
      </c>
      <c r="M987" s="251" t="str">
        <f>IF($F987="","",VLOOKUP($F987,'Tong hop'!$B$10:$L$19999,11,0))</f>
        <v/>
      </c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</row>
    <row r="988" ht="15.75" customHeight="1">
      <c r="A988" s="11"/>
      <c r="B988" s="11"/>
      <c r="C988" s="12"/>
      <c r="D988" s="11"/>
      <c r="E988" s="11"/>
      <c r="F988" s="11"/>
      <c r="G988" s="245" t="str">
        <f>IF($F988="","",VLOOKUP($F988,'Tong hop'!$B$10:$P$19999,2,0))</f>
        <v/>
      </c>
      <c r="H988" s="246" t="str">
        <f>IF($F988="","",VLOOKUP($F988,'Tong hop'!$B$10:$P$19999,3,0))</f>
        <v/>
      </c>
      <c r="I988" s="26"/>
      <c r="J988" s="248">
        <f>IF(F988="",0,VLOOKUP(F988,'Tong hop'!$O$10:$P$396,2,0))</f>
        <v>0</v>
      </c>
      <c r="K988" s="249">
        <f t="shared" si="1"/>
        <v>0</v>
      </c>
      <c r="L988" s="250" t="str">
        <f>IF($F988="","",VLOOKUP($F988,'Tong hop'!$B$10:$L$19999,10,0))</f>
        <v/>
      </c>
      <c r="M988" s="251" t="str">
        <f>IF($F988="","",VLOOKUP($F988,'Tong hop'!$B$10:$L$19999,11,0))</f>
        <v/>
      </c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</row>
    <row r="989" ht="15.75" customHeight="1">
      <c r="A989" s="11"/>
      <c r="B989" s="11"/>
      <c r="C989" s="12"/>
      <c r="D989" s="11"/>
      <c r="E989" s="11"/>
      <c r="F989" s="11"/>
      <c r="G989" s="245" t="str">
        <f>IF($F989="","",VLOOKUP($F989,'Tong hop'!$B$10:$P$19999,2,0))</f>
        <v/>
      </c>
      <c r="H989" s="246" t="str">
        <f>IF($F989="","",VLOOKUP($F989,'Tong hop'!$B$10:$P$19999,3,0))</f>
        <v/>
      </c>
      <c r="I989" s="26"/>
      <c r="J989" s="248">
        <f>IF(F989="",0,VLOOKUP(F989,'Tong hop'!$O$10:$P$396,2,0))</f>
        <v>0</v>
      </c>
      <c r="K989" s="249">
        <f t="shared" si="1"/>
        <v>0</v>
      </c>
      <c r="L989" s="250" t="str">
        <f>IF($F989="","",VLOOKUP($F989,'Tong hop'!$B$10:$L$19999,10,0))</f>
        <v/>
      </c>
      <c r="M989" s="251" t="str">
        <f>IF($F989="","",VLOOKUP($F989,'Tong hop'!$B$10:$L$19999,11,0))</f>
        <v/>
      </c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</row>
    <row r="990" ht="15.75" customHeight="1">
      <c r="A990" s="11"/>
      <c r="B990" s="11"/>
      <c r="C990" s="12"/>
      <c r="D990" s="11"/>
      <c r="E990" s="11"/>
      <c r="F990" s="11"/>
      <c r="G990" s="245" t="str">
        <f>IF($F990="","",VLOOKUP($F990,'Tong hop'!$B$10:$P$19999,2,0))</f>
        <v/>
      </c>
      <c r="H990" s="246" t="str">
        <f>IF($F990="","",VLOOKUP($F990,'Tong hop'!$B$10:$P$19999,3,0))</f>
        <v/>
      </c>
      <c r="I990" s="26"/>
      <c r="J990" s="248">
        <f>IF(F990="",0,VLOOKUP(F990,'Tong hop'!$O$10:$P$396,2,0))</f>
        <v>0</v>
      </c>
      <c r="K990" s="249">
        <f t="shared" si="1"/>
        <v>0</v>
      </c>
      <c r="L990" s="250" t="str">
        <f>IF($F990="","",VLOOKUP($F990,'Tong hop'!$B$10:$L$19999,10,0))</f>
        <v/>
      </c>
      <c r="M990" s="251" t="str">
        <f>IF($F990="","",VLOOKUP($F990,'Tong hop'!$B$10:$L$19999,11,0))</f>
        <v/>
      </c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</row>
    <row r="991" ht="15.75" customHeight="1">
      <c r="A991" s="11"/>
      <c r="B991" s="11"/>
      <c r="C991" s="12"/>
      <c r="D991" s="11"/>
      <c r="E991" s="11"/>
      <c r="F991" s="11"/>
      <c r="G991" s="245" t="str">
        <f>IF($F991="","",VLOOKUP($F991,'Tong hop'!$B$10:$P$19999,2,0))</f>
        <v/>
      </c>
      <c r="H991" s="246" t="str">
        <f>IF($F991="","",VLOOKUP($F991,'Tong hop'!$B$10:$P$19999,3,0))</f>
        <v/>
      </c>
      <c r="I991" s="26"/>
      <c r="J991" s="248">
        <f>IF(F991="",0,VLOOKUP(F991,'Tong hop'!$O$10:$P$396,2,0))</f>
        <v>0</v>
      </c>
      <c r="K991" s="249">
        <f t="shared" si="1"/>
        <v>0</v>
      </c>
      <c r="L991" s="250" t="str">
        <f>IF($F991="","",VLOOKUP($F991,'Tong hop'!$B$10:$L$19999,10,0))</f>
        <v/>
      </c>
      <c r="M991" s="251" t="str">
        <f>IF($F991="","",VLOOKUP($F991,'Tong hop'!$B$10:$L$19999,11,0))</f>
        <v/>
      </c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</row>
    <row r="992" ht="15.75" customHeight="1">
      <c r="A992" s="11"/>
      <c r="B992" s="11"/>
      <c r="C992" s="12"/>
      <c r="D992" s="11"/>
      <c r="E992" s="11"/>
      <c r="F992" s="11"/>
      <c r="G992" s="245" t="str">
        <f>IF($F992="","",VLOOKUP($F992,'Tong hop'!$B$10:$P$19999,2,0))</f>
        <v/>
      </c>
      <c r="H992" s="246" t="str">
        <f>IF($F992="","",VLOOKUP($F992,'Tong hop'!$B$10:$P$19999,3,0))</f>
        <v/>
      </c>
      <c r="I992" s="26"/>
      <c r="J992" s="248">
        <f>IF(F992="",0,VLOOKUP(F992,'Tong hop'!$O$10:$P$396,2,0))</f>
        <v>0</v>
      </c>
      <c r="K992" s="249">
        <f t="shared" si="1"/>
        <v>0</v>
      </c>
      <c r="L992" s="250" t="str">
        <f>IF($F992="","",VLOOKUP($F992,'Tong hop'!$B$10:$L$19999,10,0))</f>
        <v/>
      </c>
      <c r="M992" s="251" t="str">
        <f>IF($F992="","",VLOOKUP($F992,'Tong hop'!$B$10:$L$19999,11,0))</f>
        <v/>
      </c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</row>
    <row r="993" ht="15.75" customHeight="1">
      <c r="A993" s="11"/>
      <c r="B993" s="11"/>
      <c r="C993" s="12"/>
      <c r="D993" s="11"/>
      <c r="E993" s="11"/>
      <c r="F993" s="11"/>
      <c r="G993" s="245" t="str">
        <f>IF($F993="","",VLOOKUP($F993,'Tong hop'!$B$10:$P$19999,2,0))</f>
        <v/>
      </c>
      <c r="H993" s="246" t="str">
        <f>IF($F993="","",VLOOKUP($F993,'Tong hop'!$B$10:$P$19999,3,0))</f>
        <v/>
      </c>
      <c r="I993" s="26"/>
      <c r="J993" s="248">
        <f>IF(F993="",0,VLOOKUP(F993,'Tong hop'!$O$10:$P$396,2,0))</f>
        <v>0</v>
      </c>
      <c r="K993" s="249">
        <f t="shared" si="1"/>
        <v>0</v>
      </c>
      <c r="L993" s="250" t="str">
        <f>IF($F993="","",VLOOKUP($F993,'Tong hop'!$B$10:$L$19999,10,0))</f>
        <v/>
      </c>
      <c r="M993" s="251" t="str">
        <f>IF($F993="","",VLOOKUP($F993,'Tong hop'!$B$10:$L$19999,11,0))</f>
        <v/>
      </c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</row>
    <row r="994" ht="15.75" customHeight="1">
      <c r="A994" s="11"/>
      <c r="B994" s="11"/>
      <c r="C994" s="12"/>
      <c r="D994" s="11"/>
      <c r="E994" s="11"/>
      <c r="F994" s="11"/>
      <c r="G994" s="245" t="str">
        <f>IF($F994="","",VLOOKUP($F994,'Tong hop'!$B$10:$P$19999,2,0))</f>
        <v/>
      </c>
      <c r="H994" s="246" t="str">
        <f>IF($F994="","",VLOOKUP($F994,'Tong hop'!$B$10:$P$19999,3,0))</f>
        <v/>
      </c>
      <c r="I994" s="26"/>
      <c r="J994" s="248">
        <f>IF(F994="",0,VLOOKUP(F994,'Tong hop'!$O$10:$P$396,2,0))</f>
        <v>0</v>
      </c>
      <c r="K994" s="249">
        <f t="shared" si="1"/>
        <v>0</v>
      </c>
      <c r="L994" s="250" t="str">
        <f>IF($F994="","",VLOOKUP($F994,'Tong hop'!$B$10:$L$19999,10,0))</f>
        <v/>
      </c>
      <c r="M994" s="251" t="str">
        <f>IF($F994="","",VLOOKUP($F994,'Tong hop'!$B$10:$L$19999,11,0))</f>
        <v/>
      </c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</row>
    <row r="995" ht="15.75" customHeight="1">
      <c r="A995" s="11"/>
      <c r="B995" s="11"/>
      <c r="C995" s="12"/>
      <c r="D995" s="11"/>
      <c r="E995" s="11"/>
      <c r="F995" s="11"/>
      <c r="G995" s="245" t="str">
        <f>IF($F995="","",VLOOKUP($F995,'Tong hop'!$B$10:$P$19999,2,0))</f>
        <v/>
      </c>
      <c r="H995" s="246" t="str">
        <f>IF($F995="","",VLOOKUP($F995,'Tong hop'!$B$10:$P$19999,3,0))</f>
        <v/>
      </c>
      <c r="I995" s="26"/>
      <c r="J995" s="248">
        <f>IF(F995="",0,VLOOKUP(F995,'Tong hop'!$O$10:$P$396,2,0))</f>
        <v>0</v>
      </c>
      <c r="K995" s="249">
        <f t="shared" si="1"/>
        <v>0</v>
      </c>
      <c r="L995" s="250" t="str">
        <f>IF($F995="","",VLOOKUP($F995,'Tong hop'!$B$10:$L$19999,10,0))</f>
        <v/>
      </c>
      <c r="M995" s="251" t="str">
        <f>IF($F995="","",VLOOKUP($F995,'Tong hop'!$B$10:$L$19999,11,0))</f>
        <v/>
      </c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</row>
    <row r="996" ht="15.75" customHeight="1">
      <c r="A996" s="11"/>
      <c r="B996" s="11"/>
      <c r="C996" s="12"/>
      <c r="D996" s="11"/>
      <c r="E996" s="11"/>
      <c r="F996" s="11"/>
      <c r="G996" s="245" t="str">
        <f>IF($F996="","",VLOOKUP($F996,'Tong hop'!$B$10:$P$19999,2,0))</f>
        <v/>
      </c>
      <c r="H996" s="246" t="str">
        <f>IF($F996="","",VLOOKUP($F996,'Tong hop'!$B$10:$P$19999,3,0))</f>
        <v/>
      </c>
      <c r="I996" s="26"/>
      <c r="J996" s="248">
        <f>IF(F996="",0,VLOOKUP(F996,'Tong hop'!$O$10:$P$396,2,0))</f>
        <v>0</v>
      </c>
      <c r="K996" s="249">
        <f t="shared" si="1"/>
        <v>0</v>
      </c>
      <c r="L996" s="250" t="str">
        <f>IF($F996="","",VLOOKUP($F996,'Tong hop'!$B$10:$L$19999,10,0))</f>
        <v/>
      </c>
      <c r="M996" s="251" t="str">
        <f>IF($F996="","",VLOOKUP($F996,'Tong hop'!$B$10:$L$19999,11,0))</f>
        <v/>
      </c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</row>
    <row r="997" ht="15.75" customHeight="1">
      <c r="A997" s="11"/>
      <c r="B997" s="11"/>
      <c r="C997" s="12"/>
      <c r="D997" s="11"/>
      <c r="E997" s="11"/>
      <c r="F997" s="11"/>
      <c r="G997" s="245" t="str">
        <f>IF($F997="","",VLOOKUP($F997,'Tong hop'!$B$10:$P$19999,2,0))</f>
        <v/>
      </c>
      <c r="H997" s="246" t="str">
        <f>IF($F997="","",VLOOKUP($F997,'Tong hop'!$B$10:$P$19999,3,0))</f>
        <v/>
      </c>
      <c r="I997" s="26"/>
      <c r="J997" s="248">
        <f>IF(F997="",0,VLOOKUP(F997,'Tong hop'!$O$10:$P$396,2,0))</f>
        <v>0</v>
      </c>
      <c r="K997" s="249">
        <f t="shared" si="1"/>
        <v>0</v>
      </c>
      <c r="L997" s="250" t="str">
        <f>IF($F997="","",VLOOKUP($F997,'Tong hop'!$B$10:$L$19999,10,0))</f>
        <v/>
      </c>
      <c r="M997" s="251" t="str">
        <f>IF($F997="","",VLOOKUP($F997,'Tong hop'!$B$10:$L$19999,11,0))</f>
        <v/>
      </c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</row>
    <row r="998" ht="15.75" customHeight="1">
      <c r="A998" s="11"/>
      <c r="B998" s="11"/>
      <c r="C998" s="12"/>
      <c r="D998" s="11"/>
      <c r="E998" s="11"/>
      <c r="F998" s="11"/>
      <c r="G998" s="245" t="str">
        <f>IF($F998="","",VLOOKUP($F998,'Tong hop'!$B$10:$P$19999,2,0))</f>
        <v/>
      </c>
      <c r="H998" s="246" t="str">
        <f>IF($F998="","",VLOOKUP($F998,'Tong hop'!$B$10:$P$19999,3,0))</f>
        <v/>
      </c>
      <c r="I998" s="26"/>
      <c r="J998" s="248">
        <f>IF(F998="",0,VLOOKUP(F998,'Tong hop'!$O$10:$P$396,2,0))</f>
        <v>0</v>
      </c>
      <c r="K998" s="249">
        <f t="shared" si="1"/>
        <v>0</v>
      </c>
      <c r="L998" s="250" t="str">
        <f>IF($F998="","",VLOOKUP($F998,'Tong hop'!$B$10:$L$19999,10,0))</f>
        <v/>
      </c>
      <c r="M998" s="251" t="str">
        <f>IF($F998="","",VLOOKUP($F998,'Tong hop'!$B$10:$L$19999,11,0))</f>
        <v/>
      </c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</row>
    <row r="999" ht="15.75" customHeight="1">
      <c r="A999" s="11"/>
      <c r="B999" s="11"/>
      <c r="C999" s="12"/>
      <c r="D999" s="11"/>
      <c r="E999" s="11"/>
      <c r="F999" s="11"/>
      <c r="G999" s="245" t="str">
        <f>IF($F999="","",VLOOKUP($F999,'Tong hop'!$B$10:$P$19999,2,0))</f>
        <v/>
      </c>
      <c r="H999" s="246" t="str">
        <f>IF($F999="","",VLOOKUP($F999,'Tong hop'!$B$10:$P$19999,3,0))</f>
        <v/>
      </c>
      <c r="I999" s="26"/>
      <c r="J999" s="248">
        <f>IF(F999="",0,VLOOKUP(F999,'Tong hop'!$O$10:$P$396,2,0))</f>
        <v>0</v>
      </c>
      <c r="K999" s="249">
        <f t="shared" si="1"/>
        <v>0</v>
      </c>
      <c r="L999" s="250" t="str">
        <f>IF($F999="","",VLOOKUP($F999,'Tong hop'!$B$10:$L$19999,10,0))</f>
        <v/>
      </c>
      <c r="M999" s="251" t="str">
        <f>IF($F999="","",VLOOKUP($F999,'Tong hop'!$B$10:$L$19999,11,0))</f>
        <v/>
      </c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</row>
    <row r="1000" ht="15.75" customHeight="1">
      <c r="A1000" s="11"/>
      <c r="B1000" s="11"/>
      <c r="C1000" s="12"/>
      <c r="D1000" s="11"/>
      <c r="E1000" s="11"/>
      <c r="F1000" s="11"/>
      <c r="G1000" s="245" t="str">
        <f>IF($F1000="","",VLOOKUP($F1000,'Tong hop'!$B$10:$P$19999,2,0))</f>
        <v/>
      </c>
      <c r="H1000" s="246" t="str">
        <f>IF($F1000="","",VLOOKUP($F1000,'Tong hop'!$B$10:$P$19999,3,0))</f>
        <v/>
      </c>
      <c r="I1000" s="26"/>
      <c r="J1000" s="248">
        <f>IF(F1000="",0,VLOOKUP(F1000,'Tong hop'!$O$10:$P$396,2,0))</f>
        <v>0</v>
      </c>
      <c r="K1000" s="249">
        <f t="shared" si="1"/>
        <v>0</v>
      </c>
      <c r="L1000" s="250" t="str">
        <f>IF($F1000="","",VLOOKUP($F1000,'Tong hop'!$B$10:$L$19999,10,0))</f>
        <v/>
      </c>
      <c r="M1000" s="251" t="str">
        <f>IF($F1000="","",VLOOKUP($F1000,'Tong hop'!$B$10:$L$19999,11,0))</f>
        <v/>
      </c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</row>
    <row r="1001" ht="15.75" customHeight="1">
      <c r="A1001" s="11"/>
      <c r="B1001" s="11"/>
      <c r="C1001" s="12"/>
      <c r="D1001" s="11"/>
      <c r="E1001" s="11"/>
      <c r="F1001" s="11"/>
      <c r="G1001" s="245" t="str">
        <f>IF($F1001="","",VLOOKUP($F1001,'Tong hop'!$B$10:$P$19999,2,0))</f>
        <v/>
      </c>
      <c r="H1001" s="246" t="str">
        <f>IF($F1001="","",VLOOKUP($F1001,'Tong hop'!$B$10:$P$19999,3,0))</f>
        <v/>
      </c>
      <c r="I1001" s="26"/>
      <c r="J1001" s="248">
        <f>IF(F1001="",0,VLOOKUP(F1001,'Tong hop'!$O$10:$P$396,2,0))</f>
        <v>0</v>
      </c>
      <c r="K1001" s="249">
        <f t="shared" si="1"/>
        <v>0</v>
      </c>
      <c r="L1001" s="250" t="str">
        <f>IF($F1001="","",VLOOKUP($F1001,'Tong hop'!$B$10:$L$19999,10,0))</f>
        <v/>
      </c>
      <c r="M1001" s="251" t="str">
        <f>IF($F1001="","",VLOOKUP($F1001,'Tong hop'!$B$10:$L$19999,11,0))</f>
        <v/>
      </c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</row>
    <row r="1002" ht="15.75" customHeight="1">
      <c r="A1002" s="11"/>
      <c r="B1002" s="11"/>
      <c r="C1002" s="12"/>
      <c r="D1002" s="11"/>
      <c r="E1002" s="11"/>
      <c r="F1002" s="11"/>
      <c r="G1002" s="245" t="str">
        <f>IF($F1002="","",VLOOKUP($F1002,'Tong hop'!$B$10:$P$19999,2,0))</f>
        <v/>
      </c>
      <c r="H1002" s="246" t="str">
        <f>IF($F1002="","",VLOOKUP($F1002,'Tong hop'!$B$10:$P$19999,3,0))</f>
        <v/>
      </c>
      <c r="I1002" s="26"/>
      <c r="J1002" s="248">
        <f>IF(F1002="",0,VLOOKUP(F1002,'Tong hop'!$O$10:$P$396,2,0))</f>
        <v>0</v>
      </c>
      <c r="K1002" s="249">
        <f t="shared" si="1"/>
        <v>0</v>
      </c>
      <c r="L1002" s="250" t="str">
        <f>IF($F1002="","",VLOOKUP($F1002,'Tong hop'!$B$10:$L$19999,10,0))</f>
        <v/>
      </c>
      <c r="M1002" s="251" t="str">
        <f>IF($F1002="","",VLOOKUP($F1002,'Tong hop'!$B$10:$L$19999,11,0))</f>
        <v/>
      </c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</row>
    <row r="1003" ht="15.75" customHeight="1">
      <c r="A1003" s="11"/>
      <c r="B1003" s="11"/>
      <c r="C1003" s="12"/>
      <c r="D1003" s="11"/>
      <c r="E1003" s="11"/>
      <c r="F1003" s="11"/>
      <c r="G1003" s="245" t="str">
        <f>IF($F1003="","",VLOOKUP($F1003,'Tong hop'!$B$10:$P$19999,2,0))</f>
        <v/>
      </c>
      <c r="H1003" s="246" t="str">
        <f>IF($F1003="","",VLOOKUP($F1003,'Tong hop'!$B$10:$P$19999,3,0))</f>
        <v/>
      </c>
      <c r="I1003" s="26"/>
      <c r="J1003" s="248">
        <f>IF(F1003="",0,VLOOKUP(F1003,'Tong hop'!$O$10:$P$396,2,0))</f>
        <v>0</v>
      </c>
      <c r="K1003" s="249">
        <f t="shared" si="1"/>
        <v>0</v>
      </c>
      <c r="L1003" s="250" t="str">
        <f>IF($F1003="","",VLOOKUP($F1003,'Tong hop'!$B$10:$L$19999,10,0))</f>
        <v/>
      </c>
      <c r="M1003" s="251" t="str">
        <f>IF($F1003="","",VLOOKUP($F1003,'Tong hop'!$B$10:$L$19999,11,0))</f>
        <v/>
      </c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</row>
    <row r="1004" ht="15.75" customHeight="1">
      <c r="A1004" s="11"/>
      <c r="B1004" s="11"/>
      <c r="C1004" s="12"/>
      <c r="D1004" s="11"/>
      <c r="E1004" s="11"/>
      <c r="F1004" s="11"/>
      <c r="G1004" s="245" t="str">
        <f>IF($F1004="","",VLOOKUP($F1004,'Tong hop'!$B$10:$P$19999,2,0))</f>
        <v/>
      </c>
      <c r="H1004" s="246" t="str">
        <f>IF($F1004="","",VLOOKUP($F1004,'Tong hop'!$B$10:$P$19999,3,0))</f>
        <v/>
      </c>
      <c r="I1004" s="26"/>
      <c r="J1004" s="248">
        <f>IF(F1004="",0,VLOOKUP(F1004,'Tong hop'!$O$10:$P$396,2,0))</f>
        <v>0</v>
      </c>
      <c r="K1004" s="249">
        <f t="shared" si="1"/>
        <v>0</v>
      </c>
      <c r="L1004" s="250" t="str">
        <f>IF($F1004="","",VLOOKUP($F1004,'Tong hop'!$B$10:$L$19999,10,0))</f>
        <v/>
      </c>
      <c r="M1004" s="251" t="str">
        <f>IF($F1004="","",VLOOKUP($F1004,'Tong hop'!$B$10:$L$19999,11,0))</f>
        <v/>
      </c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</row>
    <row r="1005" ht="15.75" customHeight="1">
      <c r="A1005" s="11"/>
      <c r="B1005" s="11"/>
      <c r="C1005" s="12"/>
      <c r="D1005" s="11"/>
      <c r="E1005" s="11"/>
      <c r="F1005" s="11"/>
      <c r="G1005" s="245" t="str">
        <f>IF($F1005="","",VLOOKUP($F1005,'Tong hop'!$B$10:$P$19999,2,0))</f>
        <v/>
      </c>
      <c r="H1005" s="246" t="str">
        <f>IF($F1005="","",VLOOKUP($F1005,'Tong hop'!$B$10:$P$19999,3,0))</f>
        <v/>
      </c>
      <c r="I1005" s="26"/>
      <c r="J1005" s="248">
        <f>IF(F1005="",0,VLOOKUP(F1005,'Tong hop'!$O$10:$P$396,2,0))</f>
        <v>0</v>
      </c>
      <c r="K1005" s="249">
        <f t="shared" si="1"/>
        <v>0</v>
      </c>
      <c r="L1005" s="250" t="str">
        <f>IF($F1005="","",VLOOKUP($F1005,'Tong hop'!$B$10:$L$19999,10,0))</f>
        <v/>
      </c>
      <c r="M1005" s="251" t="str">
        <f>IF($F1005="","",VLOOKUP($F1005,'Tong hop'!$B$10:$L$19999,11,0))</f>
        <v/>
      </c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</row>
    <row r="1006" ht="15.75" customHeight="1">
      <c r="A1006" s="11"/>
      <c r="B1006" s="11"/>
      <c r="C1006" s="12"/>
      <c r="D1006" s="11"/>
      <c r="E1006" s="11"/>
      <c r="F1006" s="11"/>
      <c r="G1006" s="245" t="str">
        <f>IF($F1006="","",VLOOKUP($F1006,'Tong hop'!$B$10:$P$19999,2,0))</f>
        <v/>
      </c>
      <c r="H1006" s="246" t="str">
        <f>IF($F1006="","",VLOOKUP($F1006,'Tong hop'!$B$10:$P$19999,3,0))</f>
        <v/>
      </c>
      <c r="I1006" s="26"/>
      <c r="J1006" s="248">
        <f>IF(F1006="",0,VLOOKUP(F1006,'Tong hop'!$O$10:$P$396,2,0))</f>
        <v>0</v>
      </c>
      <c r="K1006" s="249">
        <f t="shared" si="1"/>
        <v>0</v>
      </c>
      <c r="L1006" s="250" t="str">
        <f>IF($F1006="","",VLOOKUP($F1006,'Tong hop'!$B$10:$L$19999,10,0))</f>
        <v/>
      </c>
      <c r="M1006" s="251" t="str">
        <f>IF($F1006="","",VLOOKUP($F1006,'Tong hop'!$B$10:$L$19999,11,0))</f>
        <v/>
      </c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</row>
    <row r="1007" ht="15.75" customHeight="1">
      <c r="A1007" s="11"/>
      <c r="B1007" s="11"/>
      <c r="C1007" s="12"/>
      <c r="D1007" s="11"/>
      <c r="E1007" s="11"/>
      <c r="F1007" s="11"/>
      <c r="G1007" s="245" t="str">
        <f>IF($F1007="","",VLOOKUP($F1007,'Tong hop'!$B$10:$P$19999,2,0))</f>
        <v/>
      </c>
      <c r="H1007" s="246" t="str">
        <f>IF($F1007="","",VLOOKUP($F1007,'Tong hop'!$B$10:$P$19999,3,0))</f>
        <v/>
      </c>
      <c r="I1007" s="26"/>
      <c r="J1007" s="248">
        <f>IF(F1007="",0,VLOOKUP(F1007,'Tong hop'!$O$10:$P$396,2,0))</f>
        <v>0</v>
      </c>
      <c r="K1007" s="249">
        <f t="shared" si="1"/>
        <v>0</v>
      </c>
      <c r="L1007" s="250" t="str">
        <f>IF($F1007="","",VLOOKUP($F1007,'Tong hop'!$B$10:$L$19999,10,0))</f>
        <v/>
      </c>
      <c r="M1007" s="251" t="str">
        <f>IF($F1007="","",VLOOKUP($F1007,'Tong hop'!$B$10:$L$19999,11,0))</f>
        <v/>
      </c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</row>
    <row r="1008" ht="15.75" customHeight="1">
      <c r="A1008" s="11"/>
      <c r="B1008" s="11"/>
      <c r="C1008" s="12"/>
      <c r="D1008" s="11"/>
      <c r="E1008" s="11"/>
      <c r="F1008" s="11"/>
      <c r="G1008" s="245" t="str">
        <f>IF($F1008="","",VLOOKUP($F1008,'Tong hop'!$B$10:$P$19999,2,0))</f>
        <v/>
      </c>
      <c r="H1008" s="246" t="str">
        <f>IF($F1008="","",VLOOKUP($F1008,'Tong hop'!$B$10:$P$19999,3,0))</f>
        <v/>
      </c>
      <c r="I1008" s="26"/>
      <c r="J1008" s="248">
        <f>IF(F1008="",0,VLOOKUP(F1008,'Tong hop'!$O$10:$P$396,2,0))</f>
        <v>0</v>
      </c>
      <c r="K1008" s="249">
        <f t="shared" si="1"/>
        <v>0</v>
      </c>
      <c r="L1008" s="250" t="str">
        <f>IF($F1008="","",VLOOKUP($F1008,'Tong hop'!$B$10:$L$19999,10,0))</f>
        <v/>
      </c>
      <c r="M1008" s="251" t="str">
        <f>IF($F1008="","",VLOOKUP($F1008,'Tong hop'!$B$10:$L$19999,11,0))</f>
        <v/>
      </c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</row>
    <row r="1009" ht="15.75" customHeight="1">
      <c r="A1009" s="11"/>
      <c r="B1009" s="11"/>
      <c r="C1009" s="12"/>
      <c r="D1009" s="11"/>
      <c r="E1009" s="11"/>
      <c r="F1009" s="11"/>
      <c r="G1009" s="245" t="str">
        <f>IF($F1009="","",VLOOKUP($F1009,'Tong hop'!$B$10:$P$19999,2,0))</f>
        <v/>
      </c>
      <c r="H1009" s="246" t="str">
        <f>IF($F1009="","",VLOOKUP($F1009,'Tong hop'!$B$10:$P$19999,3,0))</f>
        <v/>
      </c>
      <c r="I1009" s="26"/>
      <c r="J1009" s="248">
        <f>IF(F1009="",0,VLOOKUP(F1009,'Tong hop'!$O$10:$P$396,2,0))</f>
        <v>0</v>
      </c>
      <c r="K1009" s="249">
        <f t="shared" si="1"/>
        <v>0</v>
      </c>
      <c r="L1009" s="250" t="str">
        <f>IF($F1009="","",VLOOKUP($F1009,'Tong hop'!$B$10:$L$19999,10,0))</f>
        <v/>
      </c>
      <c r="M1009" s="251" t="str">
        <f>IF($F1009="","",VLOOKUP($F1009,'Tong hop'!$B$10:$L$19999,11,0))</f>
        <v/>
      </c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</row>
    <row r="1010" ht="15.75" customHeight="1">
      <c r="A1010" s="11"/>
      <c r="B1010" s="11"/>
      <c r="C1010" s="12"/>
      <c r="D1010" s="11"/>
      <c r="E1010" s="11"/>
      <c r="F1010" s="11"/>
      <c r="G1010" s="245" t="str">
        <f>IF($F1010="","",VLOOKUP($F1010,'Tong hop'!$B$10:$P$19999,2,0))</f>
        <v/>
      </c>
      <c r="H1010" s="246" t="str">
        <f>IF($F1010="","",VLOOKUP($F1010,'Tong hop'!$B$10:$P$19999,3,0))</f>
        <v/>
      </c>
      <c r="I1010" s="26"/>
      <c r="J1010" s="248">
        <f>IF(F1010="",0,VLOOKUP(F1010,'Tong hop'!$O$10:$P$396,2,0))</f>
        <v>0</v>
      </c>
      <c r="K1010" s="249">
        <f t="shared" si="1"/>
        <v>0</v>
      </c>
      <c r="L1010" s="250" t="str">
        <f>IF($F1010="","",VLOOKUP($F1010,'Tong hop'!$B$10:$L$19999,10,0))</f>
        <v/>
      </c>
      <c r="M1010" s="251" t="str">
        <f>IF($F1010="","",VLOOKUP($F1010,'Tong hop'!$B$10:$L$19999,11,0))</f>
        <v/>
      </c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</row>
    <row r="1011" ht="15.75" customHeight="1">
      <c r="A1011" s="11"/>
      <c r="B1011" s="11"/>
      <c r="C1011" s="12"/>
      <c r="D1011" s="11"/>
      <c r="E1011" s="11"/>
      <c r="F1011" s="11"/>
      <c r="G1011" s="245" t="str">
        <f>IF($F1011="","",VLOOKUP($F1011,'Tong hop'!$B$10:$P$19999,2,0))</f>
        <v/>
      </c>
      <c r="H1011" s="246" t="str">
        <f>IF($F1011="","",VLOOKUP($F1011,'Tong hop'!$B$10:$P$19999,3,0))</f>
        <v/>
      </c>
      <c r="I1011" s="26"/>
      <c r="J1011" s="248">
        <f>IF(F1011="",0,VLOOKUP(F1011,'Tong hop'!$O$10:$P$396,2,0))</f>
        <v>0</v>
      </c>
      <c r="K1011" s="249">
        <f t="shared" si="1"/>
        <v>0</v>
      </c>
      <c r="L1011" s="250" t="str">
        <f>IF($F1011="","",VLOOKUP($F1011,'Tong hop'!$B$10:$L$19999,10,0))</f>
        <v/>
      </c>
      <c r="M1011" s="251" t="str">
        <f>IF($F1011="","",VLOOKUP($F1011,'Tong hop'!$B$10:$L$19999,11,0))</f>
        <v/>
      </c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</row>
    <row r="1012" ht="15.75" customHeight="1">
      <c r="A1012" s="11"/>
      <c r="B1012" s="11"/>
      <c r="C1012" s="12"/>
      <c r="D1012" s="11"/>
      <c r="E1012" s="11"/>
      <c r="F1012" s="11"/>
      <c r="G1012" s="245" t="str">
        <f>IF($F1012="","",VLOOKUP($F1012,'Tong hop'!$B$10:$P$19999,2,0))</f>
        <v/>
      </c>
      <c r="H1012" s="246" t="str">
        <f>IF($F1012="","",VLOOKUP($F1012,'Tong hop'!$B$10:$P$19999,3,0))</f>
        <v/>
      </c>
      <c r="I1012" s="26"/>
      <c r="J1012" s="248">
        <f>IF(F1012="",0,VLOOKUP(F1012,'Tong hop'!$O$10:$P$396,2,0))</f>
        <v>0</v>
      </c>
      <c r="K1012" s="249">
        <f t="shared" si="1"/>
        <v>0</v>
      </c>
      <c r="L1012" s="250" t="str">
        <f>IF($F1012="","",VLOOKUP($F1012,'Tong hop'!$B$10:$L$19999,10,0))</f>
        <v/>
      </c>
      <c r="M1012" s="251" t="str">
        <f>IF($F1012="","",VLOOKUP($F1012,'Tong hop'!$B$10:$L$19999,11,0))</f>
        <v/>
      </c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</row>
    <row r="1013" ht="15.75" customHeight="1">
      <c r="A1013" s="11"/>
      <c r="B1013" s="11"/>
      <c r="C1013" s="12"/>
      <c r="D1013" s="11"/>
      <c r="E1013" s="11"/>
      <c r="F1013" s="11"/>
      <c r="G1013" s="245" t="str">
        <f>IF($F1013="","",VLOOKUP($F1013,'Tong hop'!$B$10:$P$19999,2,0))</f>
        <v/>
      </c>
      <c r="H1013" s="246" t="str">
        <f>IF($F1013="","",VLOOKUP($F1013,'Tong hop'!$B$10:$P$19999,3,0))</f>
        <v/>
      </c>
      <c r="I1013" s="26"/>
      <c r="J1013" s="248">
        <f>IF(F1013="",0,VLOOKUP(F1013,'Tong hop'!$O$10:$P$396,2,0))</f>
        <v>0</v>
      </c>
      <c r="K1013" s="249">
        <f t="shared" si="1"/>
        <v>0</v>
      </c>
      <c r="L1013" s="250" t="str">
        <f>IF($F1013="","",VLOOKUP($F1013,'Tong hop'!$B$10:$L$19999,10,0))</f>
        <v/>
      </c>
      <c r="M1013" s="251" t="str">
        <f>IF($F1013="","",VLOOKUP($F1013,'Tong hop'!$B$10:$L$19999,11,0))</f>
        <v/>
      </c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</row>
    <row r="1014" ht="15.75" customHeight="1">
      <c r="A1014" s="11"/>
      <c r="B1014" s="11"/>
      <c r="C1014" s="12"/>
      <c r="D1014" s="11"/>
      <c r="E1014" s="11"/>
      <c r="F1014" s="11"/>
      <c r="G1014" s="245" t="str">
        <f>IF($F1014="","",VLOOKUP($F1014,'Tong hop'!$B$10:$P$19999,2,0))</f>
        <v/>
      </c>
      <c r="H1014" s="246" t="str">
        <f>IF($F1014="","",VLOOKUP($F1014,'Tong hop'!$B$10:$P$19999,3,0))</f>
        <v/>
      </c>
      <c r="I1014" s="26"/>
      <c r="J1014" s="248">
        <f>IF(F1014="",0,VLOOKUP(F1014,'Tong hop'!$O$10:$P$396,2,0))</f>
        <v>0</v>
      </c>
      <c r="K1014" s="249">
        <f t="shared" si="1"/>
        <v>0</v>
      </c>
      <c r="L1014" s="250" t="str">
        <f>IF($F1014="","",VLOOKUP($F1014,'Tong hop'!$B$10:$L$19999,10,0))</f>
        <v/>
      </c>
      <c r="M1014" s="251" t="str">
        <f>IF($F1014="","",VLOOKUP($F1014,'Tong hop'!$B$10:$L$19999,11,0))</f>
        <v/>
      </c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</row>
    <row r="1015" ht="15.75" customHeight="1">
      <c r="A1015" s="11"/>
      <c r="B1015" s="11"/>
      <c r="C1015" s="12"/>
      <c r="D1015" s="11"/>
      <c r="E1015" s="11"/>
      <c r="F1015" s="11"/>
      <c r="G1015" s="245" t="str">
        <f>IF($F1015="","",VLOOKUP($F1015,'Tong hop'!$B$10:$P$19999,2,0))</f>
        <v/>
      </c>
      <c r="H1015" s="246" t="str">
        <f>IF($F1015="","",VLOOKUP($F1015,'Tong hop'!$B$10:$P$19999,3,0))</f>
        <v/>
      </c>
      <c r="I1015" s="26"/>
      <c r="J1015" s="248">
        <f>IF(F1015="",0,VLOOKUP(F1015,'Tong hop'!$O$10:$P$396,2,0))</f>
        <v>0</v>
      </c>
      <c r="K1015" s="249">
        <f t="shared" si="1"/>
        <v>0</v>
      </c>
      <c r="L1015" s="250" t="str">
        <f>IF($F1015="","",VLOOKUP($F1015,'Tong hop'!$B$10:$L$19999,10,0))</f>
        <v/>
      </c>
      <c r="M1015" s="251" t="str">
        <f>IF($F1015="","",VLOOKUP($F1015,'Tong hop'!$B$10:$L$19999,11,0))</f>
        <v/>
      </c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</row>
    <row r="1016" ht="15.75" customHeight="1">
      <c r="A1016" s="11"/>
      <c r="B1016" s="11"/>
      <c r="C1016" s="12"/>
      <c r="D1016" s="11"/>
      <c r="E1016" s="11"/>
      <c r="F1016" s="11"/>
      <c r="G1016" s="245" t="str">
        <f>IF($F1016="","",VLOOKUP($F1016,'Tong hop'!$B$10:$P$19999,2,0))</f>
        <v/>
      </c>
      <c r="H1016" s="246" t="str">
        <f>IF($F1016="","",VLOOKUP($F1016,'Tong hop'!$B$10:$P$19999,3,0))</f>
        <v/>
      </c>
      <c r="I1016" s="26"/>
      <c r="J1016" s="248">
        <f>IF(F1016="",0,VLOOKUP(F1016,'Tong hop'!$O$10:$P$396,2,0))</f>
        <v>0</v>
      </c>
      <c r="K1016" s="249">
        <f t="shared" si="1"/>
        <v>0</v>
      </c>
      <c r="L1016" s="250" t="str">
        <f>IF($F1016="","",VLOOKUP($F1016,'Tong hop'!$B$10:$L$19999,10,0))</f>
        <v/>
      </c>
      <c r="M1016" s="251" t="str">
        <f>IF($F1016="","",VLOOKUP($F1016,'Tong hop'!$B$10:$L$19999,11,0))</f>
        <v/>
      </c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</row>
    <row r="1017" ht="15.75" customHeight="1">
      <c r="A1017" s="11"/>
      <c r="B1017" s="11"/>
      <c r="C1017" s="12"/>
      <c r="D1017" s="11"/>
      <c r="E1017" s="11"/>
      <c r="F1017" s="11"/>
      <c r="G1017" s="245" t="str">
        <f>IF($F1017="","",VLOOKUP($F1017,'Tong hop'!$B$10:$P$19999,2,0))</f>
        <v/>
      </c>
      <c r="H1017" s="246" t="str">
        <f>IF($F1017="","",VLOOKUP($F1017,'Tong hop'!$B$10:$P$19999,3,0))</f>
        <v/>
      </c>
      <c r="I1017" s="26"/>
      <c r="J1017" s="248">
        <f>IF(F1017="",0,VLOOKUP(F1017,'Tong hop'!$O$10:$P$396,2,0))</f>
        <v>0</v>
      </c>
      <c r="K1017" s="249">
        <f t="shared" si="1"/>
        <v>0</v>
      </c>
      <c r="L1017" s="250" t="str">
        <f>IF($F1017="","",VLOOKUP($F1017,'Tong hop'!$B$10:$L$19999,10,0))</f>
        <v/>
      </c>
      <c r="M1017" s="251" t="str">
        <f>IF($F1017="","",VLOOKUP($F1017,'Tong hop'!$B$10:$L$19999,11,0))</f>
        <v/>
      </c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</row>
    <row r="1018" ht="15.75" customHeight="1">
      <c r="A1018" s="11"/>
      <c r="B1018" s="11"/>
      <c r="C1018" s="12"/>
      <c r="D1018" s="11"/>
      <c r="E1018" s="11"/>
      <c r="F1018" s="11"/>
      <c r="G1018" s="245" t="str">
        <f>IF($F1018="","",VLOOKUP($F1018,'Tong hop'!$B$10:$P$19999,2,0))</f>
        <v/>
      </c>
      <c r="H1018" s="246" t="str">
        <f>IF($F1018="","",VLOOKUP($F1018,'Tong hop'!$B$10:$P$19999,3,0))</f>
        <v/>
      </c>
      <c r="I1018" s="26"/>
      <c r="J1018" s="248">
        <f>IF(F1018="",0,VLOOKUP(F1018,'Tong hop'!$O$10:$P$396,2,0))</f>
        <v>0</v>
      </c>
      <c r="K1018" s="249">
        <f t="shared" si="1"/>
        <v>0</v>
      </c>
      <c r="L1018" s="250" t="str">
        <f>IF($F1018="","",VLOOKUP($F1018,'Tong hop'!$B$10:$L$19999,10,0))</f>
        <v/>
      </c>
      <c r="M1018" s="251" t="str">
        <f>IF($F1018="","",VLOOKUP($F1018,'Tong hop'!$B$10:$L$19999,11,0))</f>
        <v/>
      </c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</row>
    <row r="1019" ht="15.75" customHeight="1">
      <c r="A1019" s="11"/>
      <c r="B1019" s="11"/>
      <c r="C1019" s="12"/>
      <c r="D1019" s="11"/>
      <c r="E1019" s="11"/>
      <c r="F1019" s="11"/>
      <c r="G1019" s="245" t="str">
        <f>IF($F1019="","",VLOOKUP($F1019,'Tong hop'!$B$10:$P$19999,2,0))</f>
        <v/>
      </c>
      <c r="H1019" s="246" t="str">
        <f>IF($F1019="","",VLOOKUP($F1019,'Tong hop'!$B$10:$P$19999,3,0))</f>
        <v/>
      </c>
      <c r="I1019" s="26"/>
      <c r="J1019" s="248">
        <f>IF(F1019="",0,VLOOKUP(F1019,'Tong hop'!$O$10:$P$396,2,0))</f>
        <v>0</v>
      </c>
      <c r="K1019" s="249">
        <f t="shared" si="1"/>
        <v>0</v>
      </c>
      <c r="L1019" s="250" t="str">
        <f>IF($F1019="","",VLOOKUP($F1019,'Tong hop'!$B$10:$L$19999,10,0))</f>
        <v/>
      </c>
      <c r="M1019" s="251" t="str">
        <f>IF($F1019="","",VLOOKUP($F1019,'Tong hop'!$B$10:$L$19999,11,0))</f>
        <v/>
      </c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</row>
    <row r="1020" ht="15.75" customHeight="1">
      <c r="A1020" s="11"/>
      <c r="B1020" s="11"/>
      <c r="C1020" s="12"/>
      <c r="D1020" s="11"/>
      <c r="E1020" s="11"/>
      <c r="F1020" s="11"/>
      <c r="G1020" s="245" t="str">
        <f>IF($F1020="","",VLOOKUP($F1020,'Tong hop'!$B$10:$P$19999,2,0))</f>
        <v/>
      </c>
      <c r="H1020" s="246" t="str">
        <f>IF($F1020="","",VLOOKUP($F1020,'Tong hop'!$B$10:$P$19999,3,0))</f>
        <v/>
      </c>
      <c r="I1020" s="26"/>
      <c r="J1020" s="248">
        <f>IF(F1020="",0,VLOOKUP(F1020,'Tong hop'!$O$10:$P$396,2,0))</f>
        <v>0</v>
      </c>
      <c r="K1020" s="249">
        <f t="shared" si="1"/>
        <v>0</v>
      </c>
      <c r="L1020" s="250" t="str">
        <f>IF($F1020="","",VLOOKUP($F1020,'Tong hop'!$B$10:$L$19999,10,0))</f>
        <v/>
      </c>
      <c r="M1020" s="251" t="str">
        <f>IF($F1020="","",VLOOKUP($F1020,'Tong hop'!$B$10:$L$19999,11,0))</f>
        <v/>
      </c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</row>
    <row r="1021" ht="15.75" customHeight="1">
      <c r="A1021" s="11"/>
      <c r="B1021" s="11"/>
      <c r="C1021" s="12"/>
      <c r="D1021" s="11"/>
      <c r="E1021" s="11"/>
      <c r="F1021" s="11"/>
      <c r="G1021" s="245" t="str">
        <f>IF($F1021="","",VLOOKUP($F1021,'Tong hop'!$B$10:$P$19999,2,0))</f>
        <v/>
      </c>
      <c r="H1021" s="246" t="str">
        <f>IF($F1021="","",VLOOKUP($F1021,'Tong hop'!$B$10:$P$19999,3,0))</f>
        <v/>
      </c>
      <c r="I1021" s="26"/>
      <c r="J1021" s="248">
        <f>IF(F1021="",0,VLOOKUP(F1021,'Tong hop'!$O$10:$P$396,2,0))</f>
        <v>0</v>
      </c>
      <c r="K1021" s="249">
        <f t="shared" si="1"/>
        <v>0</v>
      </c>
      <c r="L1021" s="250" t="str">
        <f>IF($F1021="","",VLOOKUP($F1021,'Tong hop'!$B$10:$L$19999,10,0))</f>
        <v/>
      </c>
      <c r="M1021" s="251" t="str">
        <f>IF($F1021="","",VLOOKUP($F1021,'Tong hop'!$B$10:$L$19999,11,0))</f>
        <v/>
      </c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</row>
    <row r="1022" ht="15.75" customHeight="1">
      <c r="A1022" s="11"/>
      <c r="B1022" s="11"/>
      <c r="C1022" s="12"/>
      <c r="D1022" s="11"/>
      <c r="E1022" s="11"/>
      <c r="F1022" s="11"/>
      <c r="G1022" s="245" t="str">
        <f>IF($F1022="","",VLOOKUP($F1022,'Tong hop'!$B$10:$P$19999,2,0))</f>
        <v/>
      </c>
      <c r="H1022" s="246" t="str">
        <f>IF($F1022="","",VLOOKUP($F1022,'Tong hop'!$B$10:$P$19999,3,0))</f>
        <v/>
      </c>
      <c r="I1022" s="26"/>
      <c r="J1022" s="248">
        <f>IF(F1022="",0,VLOOKUP(F1022,'Tong hop'!$O$10:$P$396,2,0))</f>
        <v>0</v>
      </c>
      <c r="K1022" s="249">
        <f t="shared" si="1"/>
        <v>0</v>
      </c>
      <c r="L1022" s="250" t="str">
        <f>IF($F1022="","",VLOOKUP($F1022,'Tong hop'!$B$10:$L$19999,10,0))</f>
        <v/>
      </c>
      <c r="M1022" s="251" t="str">
        <f>IF($F1022="","",VLOOKUP($F1022,'Tong hop'!$B$10:$L$19999,11,0))</f>
        <v/>
      </c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</row>
    <row r="1023" ht="15.75" customHeight="1">
      <c r="A1023" s="11"/>
      <c r="B1023" s="11"/>
      <c r="C1023" s="12"/>
      <c r="D1023" s="11"/>
      <c r="E1023" s="11"/>
      <c r="F1023" s="11"/>
      <c r="G1023" s="245" t="str">
        <f>IF($F1023="","",VLOOKUP($F1023,'Tong hop'!$B$10:$P$19999,2,0))</f>
        <v/>
      </c>
      <c r="H1023" s="246" t="str">
        <f>IF($F1023="","",VLOOKUP($F1023,'Tong hop'!$B$10:$P$19999,3,0))</f>
        <v/>
      </c>
      <c r="I1023" s="26"/>
      <c r="J1023" s="248">
        <f>IF(F1023="",0,VLOOKUP(F1023,'Tong hop'!$O$10:$P$396,2,0))</f>
        <v>0</v>
      </c>
      <c r="K1023" s="249">
        <f t="shared" si="1"/>
        <v>0</v>
      </c>
      <c r="L1023" s="250" t="str">
        <f>IF($F1023="","",VLOOKUP($F1023,'Tong hop'!$B$10:$L$19999,10,0))</f>
        <v/>
      </c>
      <c r="M1023" s="251" t="str">
        <f>IF($F1023="","",VLOOKUP($F1023,'Tong hop'!$B$10:$L$19999,11,0))</f>
        <v/>
      </c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</row>
    <row r="1024" ht="15.75" customHeight="1">
      <c r="A1024" s="11"/>
      <c r="B1024" s="11"/>
      <c r="C1024" s="12"/>
      <c r="D1024" s="11"/>
      <c r="E1024" s="11"/>
      <c r="F1024" s="11"/>
      <c r="G1024" s="245" t="str">
        <f>IF($F1024="","",VLOOKUP($F1024,'Tong hop'!$B$10:$P$19999,2,0))</f>
        <v/>
      </c>
      <c r="H1024" s="246" t="str">
        <f>IF($F1024="","",VLOOKUP($F1024,'Tong hop'!$B$10:$P$19999,3,0))</f>
        <v/>
      </c>
      <c r="I1024" s="26"/>
      <c r="J1024" s="248">
        <f>IF(F1024="",0,VLOOKUP(F1024,'Tong hop'!$O$10:$P$396,2,0))</f>
        <v>0</v>
      </c>
      <c r="K1024" s="249">
        <f t="shared" si="1"/>
        <v>0</v>
      </c>
      <c r="L1024" s="250" t="str">
        <f>IF($F1024="","",VLOOKUP($F1024,'Tong hop'!$B$10:$L$19999,10,0))</f>
        <v/>
      </c>
      <c r="M1024" s="251" t="str">
        <f>IF($F1024="","",VLOOKUP($F1024,'Tong hop'!$B$10:$L$19999,11,0))</f>
        <v/>
      </c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</row>
    <row r="1025" ht="15.75" customHeight="1">
      <c r="A1025" s="11"/>
      <c r="B1025" s="11"/>
      <c r="C1025" s="12"/>
      <c r="D1025" s="11"/>
      <c r="E1025" s="11"/>
      <c r="F1025" s="11"/>
      <c r="G1025" s="245" t="str">
        <f>IF($F1025="","",VLOOKUP($F1025,'Tong hop'!$B$10:$P$19999,2,0))</f>
        <v/>
      </c>
      <c r="H1025" s="246" t="str">
        <f>IF($F1025="","",VLOOKUP($F1025,'Tong hop'!$B$10:$P$19999,3,0))</f>
        <v/>
      </c>
      <c r="I1025" s="26"/>
      <c r="J1025" s="248">
        <f>IF(F1025="",0,VLOOKUP(F1025,'Tong hop'!$O$10:$P$396,2,0))</f>
        <v>0</v>
      </c>
      <c r="K1025" s="249">
        <f t="shared" si="1"/>
        <v>0</v>
      </c>
      <c r="L1025" s="250" t="str">
        <f>IF($F1025="","",VLOOKUP($F1025,'Tong hop'!$B$10:$L$19999,10,0))</f>
        <v/>
      </c>
      <c r="M1025" s="251" t="str">
        <f>IF($F1025="","",VLOOKUP($F1025,'Tong hop'!$B$10:$L$19999,11,0))</f>
        <v/>
      </c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</row>
    <row r="1026" ht="15.75" customHeight="1">
      <c r="A1026" s="11"/>
      <c r="B1026" s="11"/>
      <c r="C1026" s="12"/>
      <c r="D1026" s="11"/>
      <c r="E1026" s="11"/>
      <c r="F1026" s="11"/>
      <c r="G1026" s="245" t="str">
        <f>IF($F1026="","",VLOOKUP($F1026,'Tong hop'!$B$10:$P$19999,2,0))</f>
        <v/>
      </c>
      <c r="H1026" s="246" t="str">
        <f>IF($F1026="","",VLOOKUP($F1026,'Tong hop'!$B$10:$P$19999,3,0))</f>
        <v/>
      </c>
      <c r="I1026" s="26"/>
      <c r="J1026" s="248">
        <f>IF(F1026="",0,VLOOKUP(F1026,'Tong hop'!$O$10:$P$396,2,0))</f>
        <v>0</v>
      </c>
      <c r="K1026" s="249">
        <f t="shared" si="1"/>
        <v>0</v>
      </c>
      <c r="L1026" s="250" t="str">
        <f>IF($F1026="","",VLOOKUP($F1026,'Tong hop'!$B$10:$L$19999,10,0))</f>
        <v/>
      </c>
      <c r="M1026" s="251" t="str">
        <f>IF($F1026="","",VLOOKUP($F1026,'Tong hop'!$B$10:$L$19999,11,0))</f>
        <v/>
      </c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</row>
    <row r="1027" ht="15.75" customHeight="1">
      <c r="A1027" s="11"/>
      <c r="B1027" s="11"/>
      <c r="C1027" s="12"/>
      <c r="D1027" s="11"/>
      <c r="E1027" s="11"/>
      <c r="F1027" s="11"/>
      <c r="G1027" s="245" t="str">
        <f>IF($F1027="","",VLOOKUP($F1027,'Tong hop'!$B$10:$P$19999,2,0))</f>
        <v/>
      </c>
      <c r="H1027" s="246" t="str">
        <f>IF($F1027="","",VLOOKUP($F1027,'Tong hop'!$B$10:$P$19999,3,0))</f>
        <v/>
      </c>
      <c r="I1027" s="26"/>
      <c r="J1027" s="248">
        <f>IF(F1027="",0,VLOOKUP(F1027,'Tong hop'!$O$10:$P$396,2,0))</f>
        <v>0</v>
      </c>
      <c r="K1027" s="249">
        <f t="shared" si="1"/>
        <v>0</v>
      </c>
      <c r="L1027" s="250" t="str">
        <f>IF($F1027="","",VLOOKUP($F1027,'Tong hop'!$B$10:$L$19999,10,0))</f>
        <v/>
      </c>
      <c r="M1027" s="251" t="str">
        <f>IF($F1027="","",VLOOKUP($F1027,'Tong hop'!$B$10:$L$19999,11,0))</f>
        <v/>
      </c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</row>
    <row r="1028" ht="15.75" customHeight="1">
      <c r="A1028" s="11"/>
      <c r="B1028" s="11"/>
      <c r="C1028" s="12"/>
      <c r="D1028" s="11"/>
      <c r="E1028" s="11"/>
      <c r="F1028" s="11"/>
      <c r="G1028" s="245" t="str">
        <f>IF($F1028="","",VLOOKUP($F1028,'Tong hop'!$B$10:$P$19999,2,0))</f>
        <v/>
      </c>
      <c r="H1028" s="246" t="str">
        <f>IF($F1028="","",VLOOKUP($F1028,'Tong hop'!$B$10:$P$19999,3,0))</f>
        <v/>
      </c>
      <c r="I1028" s="26"/>
      <c r="J1028" s="248">
        <f>IF(F1028="",0,VLOOKUP(F1028,'Tong hop'!$O$10:$P$396,2,0))</f>
        <v>0</v>
      </c>
      <c r="K1028" s="249">
        <f t="shared" si="1"/>
        <v>0</v>
      </c>
      <c r="L1028" s="250" t="str">
        <f>IF($F1028="","",VLOOKUP($F1028,'Tong hop'!$B$10:$L$19999,10,0))</f>
        <v/>
      </c>
      <c r="M1028" s="251" t="str">
        <f>IF($F1028="","",VLOOKUP($F1028,'Tong hop'!$B$10:$L$19999,11,0))</f>
        <v/>
      </c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</row>
    <row r="1029" ht="15.75" customHeight="1">
      <c r="A1029" s="11"/>
      <c r="B1029" s="11"/>
      <c r="C1029" s="12"/>
      <c r="D1029" s="11"/>
      <c r="E1029" s="11"/>
      <c r="F1029" s="11"/>
      <c r="G1029" s="245" t="str">
        <f>IF($F1029="","",VLOOKUP($F1029,'Tong hop'!$B$10:$P$19999,2,0))</f>
        <v/>
      </c>
      <c r="H1029" s="246" t="str">
        <f>IF($F1029="","",VLOOKUP($F1029,'Tong hop'!$B$10:$P$19999,3,0))</f>
        <v/>
      </c>
      <c r="I1029" s="26"/>
      <c r="J1029" s="248">
        <f>IF(F1029="",0,VLOOKUP(F1029,'Tong hop'!$O$10:$P$396,2,0))</f>
        <v>0</v>
      </c>
      <c r="K1029" s="249">
        <f t="shared" si="1"/>
        <v>0</v>
      </c>
      <c r="L1029" s="250" t="str">
        <f>IF($F1029="","",VLOOKUP($F1029,'Tong hop'!$B$10:$L$19999,10,0))</f>
        <v/>
      </c>
      <c r="M1029" s="251" t="str">
        <f>IF($F1029="","",VLOOKUP($F1029,'Tong hop'!$B$10:$L$19999,11,0))</f>
        <v/>
      </c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</row>
    <row r="1030" ht="15.75" customHeight="1">
      <c r="A1030" s="11"/>
      <c r="B1030" s="11"/>
      <c r="C1030" s="12"/>
      <c r="D1030" s="11"/>
      <c r="E1030" s="11"/>
      <c r="F1030" s="11"/>
      <c r="G1030" s="245" t="str">
        <f>IF($F1030="","",VLOOKUP($F1030,'Tong hop'!$B$10:$P$19999,2,0))</f>
        <v/>
      </c>
      <c r="H1030" s="246" t="str">
        <f>IF($F1030="","",VLOOKUP($F1030,'Tong hop'!$B$10:$P$19999,3,0))</f>
        <v/>
      </c>
      <c r="I1030" s="26"/>
      <c r="J1030" s="248">
        <f>IF(F1030="",0,VLOOKUP(F1030,'Tong hop'!$O$10:$P$396,2,0))</f>
        <v>0</v>
      </c>
      <c r="K1030" s="249">
        <f t="shared" si="1"/>
        <v>0</v>
      </c>
      <c r="L1030" s="250" t="str">
        <f>IF($F1030="","",VLOOKUP($F1030,'Tong hop'!$B$10:$L$19999,10,0))</f>
        <v/>
      </c>
      <c r="M1030" s="251" t="str">
        <f>IF($F1030="","",VLOOKUP($F1030,'Tong hop'!$B$10:$L$19999,11,0))</f>
        <v/>
      </c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</row>
    <row r="1031" ht="15.75" customHeight="1">
      <c r="A1031" s="11"/>
      <c r="B1031" s="11"/>
      <c r="C1031" s="12"/>
      <c r="D1031" s="11"/>
      <c r="E1031" s="11"/>
      <c r="F1031" s="11"/>
      <c r="G1031" s="245" t="str">
        <f>IF($F1031="","",VLOOKUP($F1031,'Tong hop'!$B$10:$P$19999,2,0))</f>
        <v/>
      </c>
      <c r="H1031" s="246" t="str">
        <f>IF($F1031="","",VLOOKUP($F1031,'Tong hop'!$B$10:$P$19999,3,0))</f>
        <v/>
      </c>
      <c r="I1031" s="26"/>
      <c r="J1031" s="248">
        <f>IF(F1031="",0,VLOOKUP(F1031,'Tong hop'!$O$10:$P$396,2,0))</f>
        <v>0</v>
      </c>
      <c r="K1031" s="249">
        <f t="shared" si="1"/>
        <v>0</v>
      </c>
      <c r="L1031" s="250" t="str">
        <f>IF($F1031="","",VLOOKUP($F1031,'Tong hop'!$B$10:$L$19999,10,0))</f>
        <v/>
      </c>
      <c r="M1031" s="251" t="str">
        <f>IF($F1031="","",VLOOKUP($F1031,'Tong hop'!$B$10:$L$19999,11,0))</f>
        <v/>
      </c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</row>
    <row r="1032" ht="15.75" customHeight="1">
      <c r="A1032" s="11"/>
      <c r="B1032" s="11"/>
      <c r="C1032" s="12"/>
      <c r="D1032" s="11"/>
      <c r="E1032" s="11"/>
      <c r="F1032" s="11"/>
      <c r="G1032" s="245" t="str">
        <f>IF($F1032="","",VLOOKUP($F1032,'Tong hop'!$B$10:$P$19999,2,0))</f>
        <v/>
      </c>
      <c r="H1032" s="246" t="str">
        <f>IF($F1032="","",VLOOKUP($F1032,'Tong hop'!$B$10:$P$19999,3,0))</f>
        <v/>
      </c>
      <c r="I1032" s="26"/>
      <c r="J1032" s="248">
        <f>IF(F1032="",0,VLOOKUP(F1032,'Tong hop'!$O$10:$P$396,2,0))</f>
        <v>0</v>
      </c>
      <c r="K1032" s="249">
        <f t="shared" si="1"/>
        <v>0</v>
      </c>
      <c r="L1032" s="250" t="str">
        <f>IF($F1032="","",VLOOKUP($F1032,'Tong hop'!$B$10:$L$19999,10,0))</f>
        <v/>
      </c>
      <c r="M1032" s="251" t="str">
        <f>IF($F1032="","",VLOOKUP($F1032,'Tong hop'!$B$10:$L$19999,11,0))</f>
        <v/>
      </c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</row>
    <row r="1033" ht="15.75" customHeight="1">
      <c r="A1033" s="11"/>
      <c r="B1033" s="11"/>
      <c r="C1033" s="12"/>
      <c r="D1033" s="11"/>
      <c r="E1033" s="11"/>
      <c r="F1033" s="11"/>
      <c r="G1033" s="245" t="str">
        <f>IF($F1033="","",VLOOKUP($F1033,'Tong hop'!$B$10:$P$19999,2,0))</f>
        <v/>
      </c>
      <c r="H1033" s="246" t="str">
        <f>IF($F1033="","",VLOOKUP($F1033,'Tong hop'!$B$10:$P$19999,3,0))</f>
        <v/>
      </c>
      <c r="I1033" s="26"/>
      <c r="J1033" s="248">
        <f>IF(F1033="",0,VLOOKUP(F1033,'Tong hop'!$O$10:$P$396,2,0))</f>
        <v>0</v>
      </c>
      <c r="K1033" s="249">
        <f t="shared" si="1"/>
        <v>0</v>
      </c>
      <c r="L1033" s="250" t="str">
        <f>IF($F1033="","",VLOOKUP($F1033,'Tong hop'!$B$10:$L$19999,10,0))</f>
        <v/>
      </c>
      <c r="M1033" s="251" t="str">
        <f>IF($F1033="","",VLOOKUP($F1033,'Tong hop'!$B$10:$L$19999,11,0))</f>
        <v/>
      </c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</row>
    <row r="1034" ht="15.75" customHeight="1">
      <c r="A1034" s="11"/>
      <c r="B1034" s="11"/>
      <c r="C1034" s="12"/>
      <c r="D1034" s="11"/>
      <c r="E1034" s="11"/>
      <c r="F1034" s="11"/>
      <c r="G1034" s="245" t="str">
        <f>IF($F1034="","",VLOOKUP($F1034,'Tong hop'!$B$10:$P$19999,2,0))</f>
        <v/>
      </c>
      <c r="H1034" s="246" t="str">
        <f>IF($F1034="","",VLOOKUP($F1034,'Tong hop'!$B$10:$P$19999,3,0))</f>
        <v/>
      </c>
      <c r="I1034" s="26"/>
      <c r="J1034" s="248">
        <f>IF(F1034="",0,VLOOKUP(F1034,'Tong hop'!$O$10:$P$396,2,0))</f>
        <v>0</v>
      </c>
      <c r="K1034" s="249">
        <f t="shared" si="1"/>
        <v>0</v>
      </c>
      <c r="L1034" s="250" t="str">
        <f>IF($F1034="","",VLOOKUP($F1034,'Tong hop'!$B$10:$L$19999,10,0))</f>
        <v/>
      </c>
      <c r="M1034" s="251" t="str">
        <f>IF($F1034="","",VLOOKUP($F1034,'Tong hop'!$B$10:$L$19999,11,0))</f>
        <v/>
      </c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</row>
    <row r="1035" ht="15.75" customHeight="1">
      <c r="A1035" s="11"/>
      <c r="B1035" s="11"/>
      <c r="C1035" s="12"/>
      <c r="D1035" s="11"/>
      <c r="E1035" s="11"/>
      <c r="F1035" s="11"/>
      <c r="G1035" s="245" t="str">
        <f>IF($F1035="","",VLOOKUP($F1035,'Tong hop'!$B$10:$P$19999,2,0))</f>
        <v/>
      </c>
      <c r="H1035" s="246" t="str">
        <f>IF($F1035="","",VLOOKUP($F1035,'Tong hop'!$B$10:$P$19999,3,0))</f>
        <v/>
      </c>
      <c r="I1035" s="26"/>
      <c r="J1035" s="248">
        <f>IF(F1035="",0,VLOOKUP(F1035,'Tong hop'!$O$10:$P$396,2,0))</f>
        <v>0</v>
      </c>
      <c r="K1035" s="249">
        <f t="shared" si="1"/>
        <v>0</v>
      </c>
      <c r="L1035" s="250" t="str">
        <f>IF($F1035="","",VLOOKUP($F1035,'Tong hop'!$B$10:$L$19999,10,0))</f>
        <v/>
      </c>
      <c r="M1035" s="251" t="str">
        <f>IF($F1035="","",VLOOKUP($F1035,'Tong hop'!$B$10:$L$19999,11,0))</f>
        <v/>
      </c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</row>
    <row r="1036" ht="15.75" customHeight="1">
      <c r="A1036" s="11"/>
      <c r="B1036" s="11"/>
      <c r="C1036" s="12"/>
      <c r="D1036" s="11"/>
      <c r="E1036" s="11"/>
      <c r="F1036" s="11"/>
      <c r="G1036" s="245" t="str">
        <f>IF($F1036="","",VLOOKUP($F1036,'Tong hop'!$B$10:$P$19999,2,0))</f>
        <v/>
      </c>
      <c r="H1036" s="246" t="str">
        <f>IF($F1036="","",VLOOKUP($F1036,'Tong hop'!$B$10:$P$19999,3,0))</f>
        <v/>
      </c>
      <c r="I1036" s="26"/>
      <c r="J1036" s="248">
        <f>IF(F1036="",0,VLOOKUP(F1036,'Tong hop'!$O$10:$P$396,2,0))</f>
        <v>0</v>
      </c>
      <c r="K1036" s="249">
        <f t="shared" si="1"/>
        <v>0</v>
      </c>
      <c r="L1036" s="250" t="str">
        <f>IF($F1036="","",VLOOKUP($F1036,'Tong hop'!$B$10:$L$19999,10,0))</f>
        <v/>
      </c>
      <c r="M1036" s="251" t="str">
        <f>IF($F1036="","",VLOOKUP($F1036,'Tong hop'!$B$10:$L$19999,11,0))</f>
        <v/>
      </c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</row>
    <row r="1037" ht="15.75" customHeight="1">
      <c r="A1037" s="11"/>
      <c r="B1037" s="11"/>
      <c r="C1037" s="12"/>
      <c r="D1037" s="11"/>
      <c r="E1037" s="11"/>
      <c r="F1037" s="11"/>
      <c r="G1037" s="245" t="str">
        <f>IF($F1037="","",VLOOKUP($F1037,'Tong hop'!$B$10:$P$19999,2,0))</f>
        <v/>
      </c>
      <c r="H1037" s="246" t="str">
        <f>IF($F1037="","",VLOOKUP($F1037,'Tong hop'!$B$10:$P$19999,3,0))</f>
        <v/>
      </c>
      <c r="I1037" s="26"/>
      <c r="J1037" s="248">
        <f>IF(F1037="",0,VLOOKUP(F1037,'Tong hop'!$O$10:$P$396,2,0))</f>
        <v>0</v>
      </c>
      <c r="K1037" s="249">
        <f t="shared" si="1"/>
        <v>0</v>
      </c>
      <c r="L1037" s="250" t="str">
        <f>IF($F1037="","",VLOOKUP($F1037,'Tong hop'!$B$10:$L$19999,10,0))</f>
        <v/>
      </c>
      <c r="M1037" s="251" t="str">
        <f>IF($F1037="","",VLOOKUP($F1037,'Tong hop'!$B$10:$L$19999,11,0))</f>
        <v/>
      </c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</row>
    <row r="1038" ht="15.75" customHeight="1">
      <c r="A1038" s="11"/>
      <c r="B1038" s="11"/>
      <c r="C1038" s="12"/>
      <c r="D1038" s="11"/>
      <c r="E1038" s="11"/>
      <c r="F1038" s="11"/>
      <c r="G1038" s="245" t="str">
        <f>IF($F1038="","",VLOOKUP($F1038,'Tong hop'!$B$10:$P$19999,2,0))</f>
        <v/>
      </c>
      <c r="H1038" s="246" t="str">
        <f>IF($F1038="","",VLOOKUP($F1038,'Tong hop'!$B$10:$P$19999,3,0))</f>
        <v/>
      </c>
      <c r="I1038" s="26"/>
      <c r="J1038" s="248">
        <f>IF(F1038="",0,VLOOKUP(F1038,'Tong hop'!$O$10:$P$396,2,0))</f>
        <v>0</v>
      </c>
      <c r="K1038" s="249">
        <f t="shared" si="1"/>
        <v>0</v>
      </c>
      <c r="L1038" s="250" t="str">
        <f>IF($F1038="","",VLOOKUP($F1038,'Tong hop'!$B$10:$L$19999,10,0))</f>
        <v/>
      </c>
      <c r="M1038" s="251" t="str">
        <f>IF($F1038="","",VLOOKUP($F1038,'Tong hop'!$B$10:$L$19999,11,0))</f>
        <v/>
      </c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</row>
    <row r="1039" ht="15.75" customHeight="1">
      <c r="A1039" s="11"/>
      <c r="B1039" s="11"/>
      <c r="C1039" s="12"/>
      <c r="D1039" s="11"/>
      <c r="E1039" s="11"/>
      <c r="F1039" s="11"/>
      <c r="G1039" s="245" t="str">
        <f>IF($F1039="","",VLOOKUP($F1039,'Tong hop'!$B$10:$P$19999,2,0))</f>
        <v/>
      </c>
      <c r="H1039" s="246" t="str">
        <f>IF($F1039="","",VLOOKUP($F1039,'Tong hop'!$B$10:$P$19999,3,0))</f>
        <v/>
      </c>
      <c r="I1039" s="26"/>
      <c r="J1039" s="248">
        <f>IF(F1039="",0,VLOOKUP(F1039,'Tong hop'!$O$10:$P$396,2,0))</f>
        <v>0</v>
      </c>
      <c r="K1039" s="249">
        <f t="shared" si="1"/>
        <v>0</v>
      </c>
      <c r="L1039" s="250" t="str">
        <f>IF($F1039="","",VLOOKUP($F1039,'Tong hop'!$B$10:$L$19999,10,0))</f>
        <v/>
      </c>
      <c r="M1039" s="251" t="str">
        <f>IF($F1039="","",VLOOKUP($F1039,'Tong hop'!$B$10:$L$19999,11,0))</f>
        <v/>
      </c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</row>
    <row r="1040" ht="15.75" customHeight="1">
      <c r="A1040" s="11"/>
      <c r="B1040" s="11"/>
      <c r="C1040" s="12"/>
      <c r="D1040" s="11"/>
      <c r="E1040" s="11"/>
      <c r="F1040" s="11"/>
      <c r="G1040" s="245" t="str">
        <f>IF($F1040="","",VLOOKUP($F1040,'Tong hop'!$B$10:$P$19999,2,0))</f>
        <v/>
      </c>
      <c r="H1040" s="246" t="str">
        <f>IF($F1040="","",VLOOKUP($F1040,'Tong hop'!$B$10:$P$19999,3,0))</f>
        <v/>
      </c>
      <c r="I1040" s="26"/>
      <c r="J1040" s="248">
        <f>IF(F1040="",0,VLOOKUP(F1040,'Tong hop'!$O$10:$P$396,2,0))</f>
        <v>0</v>
      </c>
      <c r="K1040" s="249">
        <f t="shared" si="1"/>
        <v>0</v>
      </c>
      <c r="L1040" s="250" t="str">
        <f>IF($F1040="","",VLOOKUP($F1040,'Tong hop'!$B$10:$L$19999,10,0))</f>
        <v/>
      </c>
      <c r="M1040" s="251" t="str">
        <f>IF($F1040="","",VLOOKUP($F1040,'Tong hop'!$B$10:$L$19999,11,0))</f>
        <v/>
      </c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</row>
    <row r="1041" ht="15.75" customHeight="1">
      <c r="A1041" s="11"/>
      <c r="B1041" s="11"/>
      <c r="C1041" s="12"/>
      <c r="D1041" s="11"/>
      <c r="E1041" s="11"/>
      <c r="F1041" s="11"/>
      <c r="G1041" s="245" t="str">
        <f>IF($F1041="","",VLOOKUP($F1041,'Tong hop'!$B$10:$P$19999,2,0))</f>
        <v/>
      </c>
      <c r="H1041" s="246" t="str">
        <f>IF($F1041="","",VLOOKUP($F1041,'Tong hop'!$B$10:$P$19999,3,0))</f>
        <v/>
      </c>
      <c r="I1041" s="26"/>
      <c r="J1041" s="248">
        <f>IF(F1041="",0,VLOOKUP(F1041,'Tong hop'!$O$10:$P$396,2,0))</f>
        <v>0</v>
      </c>
      <c r="K1041" s="249">
        <f t="shared" si="1"/>
        <v>0</v>
      </c>
      <c r="L1041" s="250" t="str">
        <f>IF($F1041="","",VLOOKUP($F1041,'Tong hop'!$B$10:$L$19999,10,0))</f>
        <v/>
      </c>
      <c r="M1041" s="251" t="str">
        <f>IF($F1041="","",VLOOKUP($F1041,'Tong hop'!$B$10:$L$19999,11,0))</f>
        <v/>
      </c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</row>
    <row r="1042" ht="15.75" customHeight="1">
      <c r="A1042" s="11"/>
      <c r="B1042" s="11"/>
      <c r="C1042" s="12"/>
      <c r="D1042" s="11"/>
      <c r="E1042" s="11"/>
      <c r="F1042" s="11"/>
      <c r="G1042" s="245" t="str">
        <f>IF($F1042="","",VLOOKUP($F1042,'Tong hop'!$B$10:$P$19999,2,0))</f>
        <v/>
      </c>
      <c r="H1042" s="246" t="str">
        <f>IF($F1042="","",VLOOKUP($F1042,'Tong hop'!$B$10:$P$19999,3,0))</f>
        <v/>
      </c>
      <c r="I1042" s="26"/>
      <c r="J1042" s="248">
        <f>IF(F1042="",0,VLOOKUP(F1042,'Tong hop'!$O$10:$P$396,2,0))</f>
        <v>0</v>
      </c>
      <c r="K1042" s="249">
        <f t="shared" si="1"/>
        <v>0</v>
      </c>
      <c r="L1042" s="250" t="str">
        <f>IF($F1042="","",VLOOKUP($F1042,'Tong hop'!$B$10:$L$19999,10,0))</f>
        <v/>
      </c>
      <c r="M1042" s="251" t="str">
        <f>IF($F1042="","",VLOOKUP($F1042,'Tong hop'!$B$10:$L$19999,11,0))</f>
        <v/>
      </c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</row>
    <row r="1043" ht="15.75" customHeight="1">
      <c r="A1043" s="11"/>
      <c r="B1043" s="11"/>
      <c r="C1043" s="12"/>
      <c r="D1043" s="11"/>
      <c r="E1043" s="11"/>
      <c r="F1043" s="11"/>
      <c r="G1043" s="245" t="str">
        <f>IF($F1043="","",VLOOKUP($F1043,'Tong hop'!$B$10:$P$19999,2,0))</f>
        <v/>
      </c>
      <c r="H1043" s="246" t="str">
        <f>IF($F1043="","",VLOOKUP($F1043,'Tong hop'!$B$10:$P$19999,3,0))</f>
        <v/>
      </c>
      <c r="I1043" s="26"/>
      <c r="J1043" s="248">
        <f>IF(F1043="",0,VLOOKUP(F1043,'Tong hop'!$O$10:$P$396,2,0))</f>
        <v>0</v>
      </c>
      <c r="K1043" s="249">
        <f t="shared" si="1"/>
        <v>0</v>
      </c>
      <c r="L1043" s="250" t="str">
        <f>IF($F1043="","",VLOOKUP($F1043,'Tong hop'!$B$10:$L$19999,10,0))</f>
        <v/>
      </c>
      <c r="M1043" s="251" t="str">
        <f>IF($F1043="","",VLOOKUP($F1043,'Tong hop'!$B$10:$L$19999,11,0))</f>
        <v/>
      </c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</row>
    <row r="1044" ht="15.75" customHeight="1">
      <c r="A1044" s="11"/>
      <c r="B1044" s="11"/>
      <c r="C1044" s="12"/>
      <c r="D1044" s="11"/>
      <c r="E1044" s="11"/>
      <c r="F1044" s="11"/>
      <c r="G1044" s="245" t="str">
        <f>IF($F1044="","",VLOOKUP($F1044,'Tong hop'!$B$10:$P$19999,2,0))</f>
        <v/>
      </c>
      <c r="H1044" s="246" t="str">
        <f>IF($F1044="","",VLOOKUP($F1044,'Tong hop'!$B$10:$P$19999,3,0))</f>
        <v/>
      </c>
      <c r="I1044" s="26"/>
      <c r="J1044" s="248">
        <f>IF(F1044="",0,VLOOKUP(F1044,'Tong hop'!$O$10:$P$396,2,0))</f>
        <v>0</v>
      </c>
      <c r="K1044" s="249">
        <f t="shared" si="1"/>
        <v>0</v>
      </c>
      <c r="L1044" s="250" t="str">
        <f>IF($F1044="","",VLOOKUP($F1044,'Tong hop'!$B$10:$L$19999,10,0))</f>
        <v/>
      </c>
      <c r="M1044" s="251" t="str">
        <f>IF($F1044="","",VLOOKUP($F1044,'Tong hop'!$B$10:$L$19999,11,0))</f>
        <v/>
      </c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</row>
    <row r="1045" ht="15.75" customHeight="1">
      <c r="A1045" s="11"/>
      <c r="B1045" s="11"/>
      <c r="C1045" s="12"/>
      <c r="D1045" s="11"/>
      <c r="E1045" s="11"/>
      <c r="F1045" s="11"/>
      <c r="G1045" s="245" t="str">
        <f>IF($F1045="","",VLOOKUP($F1045,'Tong hop'!$B$10:$P$19999,2,0))</f>
        <v/>
      </c>
      <c r="H1045" s="246" t="str">
        <f>IF($F1045="","",VLOOKUP($F1045,'Tong hop'!$B$10:$P$19999,3,0))</f>
        <v/>
      </c>
      <c r="I1045" s="26"/>
      <c r="J1045" s="248">
        <f>IF(F1045="",0,VLOOKUP(F1045,'Tong hop'!$O$10:$P$396,2,0))</f>
        <v>0</v>
      </c>
      <c r="K1045" s="249">
        <f t="shared" si="1"/>
        <v>0</v>
      </c>
      <c r="L1045" s="250" t="str">
        <f>IF($F1045="","",VLOOKUP($F1045,'Tong hop'!$B$10:$L$19999,10,0))</f>
        <v/>
      </c>
      <c r="M1045" s="251" t="str">
        <f>IF($F1045="","",VLOOKUP($F1045,'Tong hop'!$B$10:$L$19999,11,0))</f>
        <v/>
      </c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</row>
    <row r="1046" ht="15.75" customHeight="1">
      <c r="A1046" s="11"/>
      <c r="B1046" s="11"/>
      <c r="C1046" s="12"/>
      <c r="D1046" s="11"/>
      <c r="E1046" s="11"/>
      <c r="F1046" s="11"/>
      <c r="G1046" s="245" t="str">
        <f>IF($F1046="","",VLOOKUP($F1046,'Tong hop'!$B$10:$P$19999,2,0))</f>
        <v/>
      </c>
      <c r="H1046" s="246" t="str">
        <f>IF($F1046="","",VLOOKUP($F1046,'Tong hop'!$B$10:$P$19999,3,0))</f>
        <v/>
      </c>
      <c r="I1046" s="26"/>
      <c r="J1046" s="248">
        <f>IF(F1046="",0,VLOOKUP(F1046,'Tong hop'!$O$10:$P$396,2,0))</f>
        <v>0</v>
      </c>
      <c r="K1046" s="249">
        <f t="shared" si="1"/>
        <v>0</v>
      </c>
      <c r="L1046" s="250" t="str">
        <f>IF($F1046="","",VLOOKUP($F1046,'Tong hop'!$B$10:$L$19999,10,0))</f>
        <v/>
      </c>
      <c r="M1046" s="251" t="str">
        <f>IF($F1046="","",VLOOKUP($F1046,'Tong hop'!$B$10:$L$19999,11,0))</f>
        <v/>
      </c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</row>
    <row r="1047" ht="15.75" customHeight="1">
      <c r="A1047" s="11"/>
      <c r="B1047" s="11"/>
      <c r="C1047" s="12"/>
      <c r="D1047" s="11"/>
      <c r="E1047" s="11"/>
      <c r="F1047" s="11"/>
      <c r="G1047" s="245" t="str">
        <f>IF($F1047="","",VLOOKUP($F1047,'Tong hop'!$B$10:$P$19999,2,0))</f>
        <v/>
      </c>
      <c r="H1047" s="246" t="str">
        <f>IF($F1047="","",VLOOKUP($F1047,'Tong hop'!$B$10:$P$19999,3,0))</f>
        <v/>
      </c>
      <c r="I1047" s="26"/>
      <c r="J1047" s="248">
        <f>IF(F1047="",0,VLOOKUP(F1047,'Tong hop'!$O$10:$P$396,2,0))</f>
        <v>0</v>
      </c>
      <c r="K1047" s="249">
        <f t="shared" si="1"/>
        <v>0</v>
      </c>
      <c r="L1047" s="250" t="str">
        <f>IF($F1047="","",VLOOKUP($F1047,'Tong hop'!$B$10:$L$19999,10,0))</f>
        <v/>
      </c>
      <c r="M1047" s="251" t="str">
        <f>IF($F1047="","",VLOOKUP($F1047,'Tong hop'!$B$10:$L$19999,11,0))</f>
        <v/>
      </c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</row>
    <row r="1048" ht="15.75" customHeight="1">
      <c r="A1048" s="11"/>
      <c r="B1048" s="11"/>
      <c r="C1048" s="12"/>
      <c r="D1048" s="11"/>
      <c r="E1048" s="11"/>
      <c r="F1048" s="11"/>
      <c r="G1048" s="245" t="str">
        <f>IF($F1048="","",VLOOKUP($F1048,'Tong hop'!$B$10:$P$19999,2,0))</f>
        <v/>
      </c>
      <c r="H1048" s="246" t="str">
        <f>IF($F1048="","",VLOOKUP($F1048,'Tong hop'!$B$10:$P$19999,3,0))</f>
        <v/>
      </c>
      <c r="I1048" s="26"/>
      <c r="J1048" s="248">
        <f>IF(F1048="",0,VLOOKUP(F1048,'Tong hop'!$O$10:$P$396,2,0))</f>
        <v>0</v>
      </c>
      <c r="K1048" s="249">
        <f t="shared" si="1"/>
        <v>0</v>
      </c>
      <c r="L1048" s="250" t="str">
        <f>IF($F1048="","",VLOOKUP($F1048,'Tong hop'!$B$10:$L$19999,10,0))</f>
        <v/>
      </c>
      <c r="M1048" s="251" t="str">
        <f>IF($F1048="","",VLOOKUP($F1048,'Tong hop'!$B$10:$L$19999,11,0))</f>
        <v/>
      </c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</row>
    <row r="1049" ht="15.75" customHeight="1">
      <c r="A1049" s="11"/>
      <c r="B1049" s="11"/>
      <c r="C1049" s="12"/>
      <c r="D1049" s="11"/>
      <c r="E1049" s="11"/>
      <c r="F1049" s="11"/>
      <c r="G1049" s="245" t="str">
        <f>IF($F1049="","",VLOOKUP($F1049,'Tong hop'!$B$10:$P$19999,2,0))</f>
        <v/>
      </c>
      <c r="H1049" s="246" t="str">
        <f>IF($F1049="","",VLOOKUP($F1049,'Tong hop'!$B$10:$P$19999,3,0))</f>
        <v/>
      </c>
      <c r="I1049" s="26"/>
      <c r="J1049" s="248">
        <f>IF(F1049="",0,VLOOKUP(F1049,'Tong hop'!$O$10:$P$396,2,0))</f>
        <v>0</v>
      </c>
      <c r="K1049" s="249">
        <f t="shared" si="1"/>
        <v>0</v>
      </c>
      <c r="L1049" s="250" t="str">
        <f>IF($F1049="","",VLOOKUP($F1049,'Tong hop'!$B$10:$L$19999,10,0))</f>
        <v/>
      </c>
      <c r="M1049" s="251" t="str">
        <f>IF($F1049="","",VLOOKUP($F1049,'Tong hop'!$B$10:$L$19999,11,0))</f>
        <v/>
      </c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</row>
    <row r="1050" ht="15.75" customHeight="1">
      <c r="A1050" s="11"/>
      <c r="B1050" s="11"/>
      <c r="C1050" s="12"/>
      <c r="D1050" s="11"/>
      <c r="E1050" s="11"/>
      <c r="F1050" s="11"/>
      <c r="G1050" s="245" t="str">
        <f>IF($F1050="","",VLOOKUP($F1050,'Tong hop'!$B$10:$P$19999,2,0))</f>
        <v/>
      </c>
      <c r="H1050" s="246" t="str">
        <f>IF($F1050="","",VLOOKUP($F1050,'Tong hop'!$B$10:$P$19999,3,0))</f>
        <v/>
      </c>
      <c r="I1050" s="26"/>
      <c r="J1050" s="248">
        <f>IF(F1050="",0,VLOOKUP(F1050,'Tong hop'!$O$10:$P$396,2,0))</f>
        <v>0</v>
      </c>
      <c r="K1050" s="249">
        <f t="shared" si="1"/>
        <v>0</v>
      </c>
      <c r="L1050" s="250" t="str">
        <f>IF($F1050="","",VLOOKUP($F1050,'Tong hop'!$B$10:$L$19999,10,0))</f>
        <v/>
      </c>
      <c r="M1050" s="251" t="str">
        <f>IF($F1050="","",VLOOKUP($F1050,'Tong hop'!$B$10:$L$19999,11,0))</f>
        <v/>
      </c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</row>
    <row r="1051" ht="15.75" customHeight="1">
      <c r="A1051" s="11"/>
      <c r="B1051" s="11"/>
      <c r="C1051" s="12"/>
      <c r="D1051" s="11"/>
      <c r="E1051" s="11"/>
      <c r="F1051" s="11"/>
      <c r="G1051" s="245" t="str">
        <f>IF($F1051="","",VLOOKUP($F1051,'Tong hop'!$B$10:$P$19999,2,0))</f>
        <v/>
      </c>
      <c r="H1051" s="246" t="str">
        <f>IF($F1051="","",VLOOKUP($F1051,'Tong hop'!$B$10:$P$19999,3,0))</f>
        <v/>
      </c>
      <c r="I1051" s="26"/>
      <c r="J1051" s="248">
        <f>IF(F1051="",0,VLOOKUP(F1051,'Tong hop'!$O$10:$P$396,2,0))</f>
        <v>0</v>
      </c>
      <c r="K1051" s="249">
        <f t="shared" si="1"/>
        <v>0</v>
      </c>
      <c r="L1051" s="250" t="str">
        <f>IF($F1051="","",VLOOKUP($F1051,'Tong hop'!$B$10:$L$19999,10,0))</f>
        <v/>
      </c>
      <c r="M1051" s="251" t="str">
        <f>IF($F1051="","",VLOOKUP($F1051,'Tong hop'!$B$10:$L$19999,11,0))</f>
        <v/>
      </c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</row>
    <row r="1052" ht="15.75" customHeight="1">
      <c r="A1052" s="11"/>
      <c r="B1052" s="11"/>
      <c r="C1052" s="12"/>
      <c r="D1052" s="11"/>
      <c r="E1052" s="11"/>
      <c r="F1052" s="11"/>
      <c r="G1052" s="245" t="str">
        <f>IF($F1052="","",VLOOKUP($F1052,'Tong hop'!$B$10:$P$19999,2,0))</f>
        <v/>
      </c>
      <c r="H1052" s="246" t="str">
        <f>IF($F1052="","",VLOOKUP($F1052,'Tong hop'!$B$10:$P$19999,3,0))</f>
        <v/>
      </c>
      <c r="I1052" s="26"/>
      <c r="J1052" s="248">
        <f>IF(F1052="",0,VLOOKUP(F1052,'Tong hop'!$O$10:$P$396,2,0))</f>
        <v>0</v>
      </c>
      <c r="K1052" s="249">
        <f t="shared" si="1"/>
        <v>0</v>
      </c>
      <c r="L1052" s="250" t="str">
        <f>IF($F1052="","",VLOOKUP($F1052,'Tong hop'!$B$10:$L$19999,10,0))</f>
        <v/>
      </c>
      <c r="M1052" s="251" t="str">
        <f>IF($F1052="","",VLOOKUP($F1052,'Tong hop'!$B$10:$L$19999,11,0))</f>
        <v/>
      </c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</row>
    <row r="1053" ht="15.75" customHeight="1">
      <c r="A1053" s="11"/>
      <c r="B1053" s="11"/>
      <c r="C1053" s="12"/>
      <c r="D1053" s="11"/>
      <c r="E1053" s="11"/>
      <c r="F1053" s="11"/>
      <c r="G1053" s="245" t="str">
        <f>IF($F1053="","",VLOOKUP($F1053,'Tong hop'!$B$10:$P$19999,2,0))</f>
        <v/>
      </c>
      <c r="H1053" s="246" t="str">
        <f>IF($F1053="","",VLOOKUP($F1053,'Tong hop'!$B$10:$P$19999,3,0))</f>
        <v/>
      </c>
      <c r="I1053" s="26"/>
      <c r="J1053" s="248">
        <f>IF(F1053="",0,VLOOKUP(F1053,'Tong hop'!$O$10:$P$396,2,0))</f>
        <v>0</v>
      </c>
      <c r="K1053" s="249">
        <f t="shared" si="1"/>
        <v>0</v>
      </c>
      <c r="L1053" s="250" t="str">
        <f>IF($F1053="","",VLOOKUP($F1053,'Tong hop'!$B$10:$L$19999,10,0))</f>
        <v/>
      </c>
      <c r="M1053" s="251" t="str">
        <f>IF($F1053="","",VLOOKUP($F1053,'Tong hop'!$B$10:$L$19999,11,0))</f>
        <v/>
      </c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</row>
    <row r="1054" ht="15.75" customHeight="1">
      <c r="A1054" s="11"/>
      <c r="B1054" s="11"/>
      <c r="C1054" s="12"/>
      <c r="D1054" s="11"/>
      <c r="E1054" s="11"/>
      <c r="F1054" s="11"/>
      <c r="G1054" s="245" t="str">
        <f>IF($F1054="","",VLOOKUP($F1054,'Tong hop'!$B$10:$P$19999,2,0))</f>
        <v/>
      </c>
      <c r="H1054" s="246" t="str">
        <f>IF($F1054="","",VLOOKUP($F1054,'Tong hop'!$B$10:$P$19999,3,0))</f>
        <v/>
      </c>
      <c r="I1054" s="26"/>
      <c r="J1054" s="248">
        <f>IF(F1054="",0,VLOOKUP(F1054,'Tong hop'!$O$10:$P$396,2,0))</f>
        <v>0</v>
      </c>
      <c r="K1054" s="249">
        <f t="shared" si="1"/>
        <v>0</v>
      </c>
      <c r="L1054" s="250" t="str">
        <f>IF($F1054="","",VLOOKUP($F1054,'Tong hop'!$B$10:$L$19999,10,0))</f>
        <v/>
      </c>
      <c r="M1054" s="251" t="str">
        <f>IF($F1054="","",VLOOKUP($F1054,'Tong hop'!$B$10:$L$19999,11,0))</f>
        <v/>
      </c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</row>
    <row r="1055" ht="15.75" customHeight="1">
      <c r="A1055" s="11"/>
      <c r="B1055" s="11"/>
      <c r="C1055" s="12"/>
      <c r="D1055" s="11"/>
      <c r="E1055" s="11"/>
      <c r="F1055" s="11"/>
      <c r="G1055" s="245" t="str">
        <f>IF($F1055="","",VLOOKUP($F1055,'Tong hop'!$B$10:$P$19999,2,0))</f>
        <v/>
      </c>
      <c r="H1055" s="246" t="str">
        <f>IF($F1055="","",VLOOKUP($F1055,'Tong hop'!$B$10:$P$19999,3,0))</f>
        <v/>
      </c>
      <c r="I1055" s="26"/>
      <c r="J1055" s="248">
        <f>IF(F1055="",0,VLOOKUP(F1055,'Tong hop'!$O$10:$P$396,2,0))</f>
        <v>0</v>
      </c>
      <c r="K1055" s="249">
        <f t="shared" si="1"/>
        <v>0</v>
      </c>
      <c r="L1055" s="250" t="str">
        <f>IF($F1055="","",VLOOKUP($F1055,'Tong hop'!$B$10:$L$19999,10,0))</f>
        <v/>
      </c>
      <c r="M1055" s="251" t="str">
        <f>IF($F1055="","",VLOOKUP($F1055,'Tong hop'!$B$10:$L$19999,11,0))</f>
        <v/>
      </c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</row>
    <row r="1056" ht="15.75" customHeight="1">
      <c r="A1056" s="11"/>
      <c r="B1056" s="11"/>
      <c r="C1056" s="12"/>
      <c r="D1056" s="11"/>
      <c r="E1056" s="11"/>
      <c r="F1056" s="11"/>
      <c r="G1056" s="245" t="str">
        <f>IF($F1056="","",VLOOKUP($F1056,'Tong hop'!$B$10:$P$19999,2,0))</f>
        <v/>
      </c>
      <c r="H1056" s="246" t="str">
        <f>IF($F1056="","",VLOOKUP($F1056,'Tong hop'!$B$10:$P$19999,3,0))</f>
        <v/>
      </c>
      <c r="I1056" s="26"/>
      <c r="J1056" s="248">
        <f>IF(F1056="",0,VLOOKUP(F1056,'Tong hop'!$O$10:$P$396,2,0))</f>
        <v>0</v>
      </c>
      <c r="K1056" s="249">
        <f t="shared" si="1"/>
        <v>0</v>
      </c>
      <c r="L1056" s="250" t="str">
        <f>IF($F1056="","",VLOOKUP($F1056,'Tong hop'!$B$10:$L$19999,10,0))</f>
        <v/>
      </c>
      <c r="M1056" s="251" t="str">
        <f>IF($F1056="","",VLOOKUP($F1056,'Tong hop'!$B$10:$L$19999,11,0))</f>
        <v/>
      </c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</row>
    <row r="1057" ht="15.75" customHeight="1">
      <c r="A1057" s="11"/>
      <c r="B1057" s="11"/>
      <c r="C1057" s="12"/>
      <c r="D1057" s="11"/>
      <c r="E1057" s="11"/>
      <c r="F1057" s="11"/>
      <c r="G1057" s="245" t="str">
        <f>IF($F1057="","",VLOOKUP($F1057,'Tong hop'!$B$10:$P$19999,2,0))</f>
        <v/>
      </c>
      <c r="H1057" s="246" t="str">
        <f>IF($F1057="","",VLOOKUP($F1057,'Tong hop'!$B$10:$P$19999,3,0))</f>
        <v/>
      </c>
      <c r="I1057" s="26"/>
      <c r="J1057" s="248">
        <f>IF(F1057="",0,VLOOKUP(F1057,'Tong hop'!$O$10:$P$396,2,0))</f>
        <v>0</v>
      </c>
      <c r="K1057" s="249">
        <f t="shared" si="1"/>
        <v>0</v>
      </c>
      <c r="L1057" s="250" t="str">
        <f>IF($F1057="","",VLOOKUP($F1057,'Tong hop'!$B$10:$L$19999,10,0))</f>
        <v/>
      </c>
      <c r="M1057" s="251" t="str">
        <f>IF($F1057="","",VLOOKUP($F1057,'Tong hop'!$B$10:$L$19999,11,0))</f>
        <v/>
      </c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</row>
    <row r="1058" ht="15.75" customHeight="1">
      <c r="A1058" s="11"/>
      <c r="B1058" s="11"/>
      <c r="C1058" s="12"/>
      <c r="D1058" s="11"/>
      <c r="E1058" s="11"/>
      <c r="F1058" s="11"/>
      <c r="G1058" s="245" t="str">
        <f>IF($F1058="","",VLOOKUP($F1058,'Tong hop'!$B$10:$P$19999,2,0))</f>
        <v/>
      </c>
      <c r="H1058" s="246" t="str">
        <f>IF($F1058="","",VLOOKUP($F1058,'Tong hop'!$B$10:$P$19999,3,0))</f>
        <v/>
      </c>
      <c r="I1058" s="26"/>
      <c r="J1058" s="248">
        <f>IF(F1058="",0,VLOOKUP(F1058,'Tong hop'!$O$10:$P$396,2,0))</f>
        <v>0</v>
      </c>
      <c r="K1058" s="249">
        <f t="shared" si="1"/>
        <v>0</v>
      </c>
      <c r="L1058" s="250" t="str">
        <f>IF($F1058="","",VLOOKUP($F1058,'Tong hop'!$B$10:$L$19999,10,0))</f>
        <v/>
      </c>
      <c r="M1058" s="251" t="str">
        <f>IF($F1058="","",VLOOKUP($F1058,'Tong hop'!$B$10:$L$19999,11,0))</f>
        <v/>
      </c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</row>
    <row r="1059" ht="15.75" customHeight="1">
      <c r="A1059" s="11"/>
      <c r="B1059" s="11"/>
      <c r="C1059" s="12"/>
      <c r="D1059" s="11"/>
      <c r="E1059" s="11"/>
      <c r="F1059" s="11"/>
      <c r="G1059" s="245" t="str">
        <f>IF($F1059="","",VLOOKUP($F1059,'Tong hop'!$B$10:$P$19999,2,0))</f>
        <v/>
      </c>
      <c r="H1059" s="246" t="str">
        <f>IF($F1059="","",VLOOKUP($F1059,'Tong hop'!$B$10:$P$19999,3,0))</f>
        <v/>
      </c>
      <c r="I1059" s="26"/>
      <c r="J1059" s="248">
        <f>IF(F1059="",0,VLOOKUP(F1059,'Tong hop'!$O$10:$P$396,2,0))</f>
        <v>0</v>
      </c>
      <c r="K1059" s="249">
        <f t="shared" si="1"/>
        <v>0</v>
      </c>
      <c r="L1059" s="250" t="str">
        <f>IF($F1059="","",VLOOKUP($F1059,'Tong hop'!$B$10:$L$19999,10,0))</f>
        <v/>
      </c>
      <c r="M1059" s="251" t="str">
        <f>IF($F1059="","",VLOOKUP($F1059,'Tong hop'!$B$10:$L$19999,11,0))</f>
        <v/>
      </c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</row>
    <row r="1060" ht="15.75" customHeight="1">
      <c r="A1060" s="11"/>
      <c r="B1060" s="11"/>
      <c r="C1060" s="12"/>
      <c r="D1060" s="11"/>
      <c r="E1060" s="11"/>
      <c r="F1060" s="11"/>
      <c r="G1060" s="245" t="str">
        <f>IF($F1060="","",VLOOKUP($F1060,'Tong hop'!$B$10:$P$19999,2,0))</f>
        <v/>
      </c>
      <c r="H1060" s="246" t="str">
        <f>IF($F1060="","",VLOOKUP($F1060,'Tong hop'!$B$10:$P$19999,3,0))</f>
        <v/>
      </c>
      <c r="I1060" s="26"/>
      <c r="J1060" s="248">
        <f>IF(F1060="",0,VLOOKUP(F1060,'Tong hop'!$O$10:$P$396,2,0))</f>
        <v>0</v>
      </c>
      <c r="K1060" s="249">
        <f t="shared" si="1"/>
        <v>0</v>
      </c>
      <c r="L1060" s="250" t="str">
        <f>IF($F1060="","",VLOOKUP($F1060,'Tong hop'!$B$10:$L$19999,10,0))</f>
        <v/>
      </c>
      <c r="M1060" s="251" t="str">
        <f>IF($F1060="","",VLOOKUP($F1060,'Tong hop'!$B$10:$L$19999,11,0))</f>
        <v/>
      </c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</row>
    <row r="1061" ht="15.75" customHeight="1">
      <c r="A1061" s="11"/>
      <c r="B1061" s="11"/>
      <c r="C1061" s="12"/>
      <c r="D1061" s="11"/>
      <c r="E1061" s="11"/>
      <c r="F1061" s="11"/>
      <c r="G1061" s="245" t="str">
        <f>IF($F1061="","",VLOOKUP($F1061,'Tong hop'!$B$10:$P$19999,2,0))</f>
        <v/>
      </c>
      <c r="H1061" s="246" t="str">
        <f>IF($F1061="","",VLOOKUP($F1061,'Tong hop'!$B$10:$P$19999,3,0))</f>
        <v/>
      </c>
      <c r="I1061" s="26"/>
      <c r="J1061" s="248">
        <f>IF(F1061="",0,VLOOKUP(F1061,'Tong hop'!$O$10:$P$396,2,0))</f>
        <v>0</v>
      </c>
      <c r="K1061" s="249">
        <f t="shared" si="1"/>
        <v>0</v>
      </c>
      <c r="L1061" s="250" t="str">
        <f>IF($F1061="","",VLOOKUP($F1061,'Tong hop'!$B$10:$L$19999,10,0))</f>
        <v/>
      </c>
      <c r="M1061" s="251" t="str">
        <f>IF($F1061="","",VLOOKUP($F1061,'Tong hop'!$B$10:$L$19999,11,0))</f>
        <v/>
      </c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</row>
    <row r="1062" ht="15.75" customHeight="1">
      <c r="A1062" s="11"/>
      <c r="B1062" s="11"/>
      <c r="C1062" s="12"/>
      <c r="D1062" s="11"/>
      <c r="E1062" s="11"/>
      <c r="F1062" s="11"/>
      <c r="G1062" s="245" t="str">
        <f>IF($F1062="","",VLOOKUP($F1062,'Tong hop'!$B$10:$P$19999,2,0))</f>
        <v/>
      </c>
      <c r="H1062" s="246" t="str">
        <f>IF($F1062="","",VLOOKUP($F1062,'Tong hop'!$B$10:$P$19999,3,0))</f>
        <v/>
      </c>
      <c r="I1062" s="26"/>
      <c r="J1062" s="248">
        <f>IF(F1062="",0,VLOOKUP(F1062,'Tong hop'!$O$10:$P$396,2,0))</f>
        <v>0</v>
      </c>
      <c r="K1062" s="249">
        <f t="shared" si="1"/>
        <v>0</v>
      </c>
      <c r="L1062" s="250" t="str">
        <f>IF($F1062="","",VLOOKUP($F1062,'Tong hop'!$B$10:$L$19999,10,0))</f>
        <v/>
      </c>
      <c r="M1062" s="251" t="str">
        <f>IF($F1062="","",VLOOKUP($F1062,'Tong hop'!$B$10:$L$19999,11,0))</f>
        <v/>
      </c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</row>
    <row r="1063" ht="15.75" customHeight="1">
      <c r="A1063" s="11"/>
      <c r="B1063" s="11"/>
      <c r="C1063" s="12"/>
      <c r="D1063" s="11"/>
      <c r="E1063" s="11"/>
      <c r="F1063" s="11"/>
      <c r="G1063" s="245" t="str">
        <f>IF($F1063="","",VLOOKUP($F1063,'Tong hop'!$B$10:$P$19999,2,0))</f>
        <v/>
      </c>
      <c r="H1063" s="246" t="str">
        <f>IF($F1063="","",VLOOKUP($F1063,'Tong hop'!$B$10:$P$19999,3,0))</f>
        <v/>
      </c>
      <c r="I1063" s="26"/>
      <c r="J1063" s="248">
        <f>IF(F1063="",0,VLOOKUP(F1063,'Tong hop'!$O$10:$P$396,2,0))</f>
        <v>0</v>
      </c>
      <c r="K1063" s="249">
        <f t="shared" si="1"/>
        <v>0</v>
      </c>
      <c r="L1063" s="250" t="str">
        <f>IF($F1063="","",VLOOKUP($F1063,'Tong hop'!$B$10:$L$19999,10,0))</f>
        <v/>
      </c>
      <c r="M1063" s="251" t="str">
        <f>IF($F1063="","",VLOOKUP($F1063,'Tong hop'!$B$10:$L$19999,11,0))</f>
        <v/>
      </c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</row>
    <row r="1064" ht="15.75" customHeight="1">
      <c r="A1064" s="11"/>
      <c r="B1064" s="11"/>
      <c r="C1064" s="12"/>
      <c r="D1064" s="11"/>
      <c r="E1064" s="11"/>
      <c r="F1064" s="11"/>
      <c r="G1064" s="245" t="str">
        <f>IF($F1064="","",VLOOKUP($F1064,'Tong hop'!$B$10:$P$19999,2,0))</f>
        <v/>
      </c>
      <c r="H1064" s="246" t="str">
        <f>IF($F1064="","",VLOOKUP($F1064,'Tong hop'!$B$10:$P$19999,3,0))</f>
        <v/>
      </c>
      <c r="I1064" s="26"/>
      <c r="J1064" s="248">
        <f>IF(F1064="",0,VLOOKUP(F1064,'Tong hop'!$O$10:$P$396,2,0))</f>
        <v>0</v>
      </c>
      <c r="K1064" s="249">
        <f t="shared" si="1"/>
        <v>0</v>
      </c>
      <c r="L1064" s="250" t="str">
        <f>IF($F1064="","",VLOOKUP($F1064,'Tong hop'!$B$10:$L$19999,10,0))</f>
        <v/>
      </c>
      <c r="M1064" s="251" t="str">
        <f>IF($F1064="","",VLOOKUP($F1064,'Tong hop'!$B$10:$L$19999,11,0))</f>
        <v/>
      </c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</row>
    <row r="1065" ht="15.75" customHeight="1">
      <c r="A1065" s="11"/>
      <c r="B1065" s="11"/>
      <c r="C1065" s="12"/>
      <c r="D1065" s="11"/>
      <c r="E1065" s="11"/>
      <c r="F1065" s="11"/>
      <c r="G1065" s="245" t="str">
        <f>IF($F1065="","",VLOOKUP($F1065,'Tong hop'!$B$10:$P$19999,2,0))</f>
        <v/>
      </c>
      <c r="H1065" s="246" t="str">
        <f>IF($F1065="","",VLOOKUP($F1065,'Tong hop'!$B$10:$P$19999,3,0))</f>
        <v/>
      </c>
      <c r="I1065" s="26"/>
      <c r="J1065" s="248">
        <f>IF(F1065="",0,VLOOKUP(F1065,'Tong hop'!$O$10:$P$396,2,0))</f>
        <v>0</v>
      </c>
      <c r="K1065" s="249">
        <f t="shared" si="1"/>
        <v>0</v>
      </c>
      <c r="L1065" s="250" t="str">
        <f>IF($F1065="","",VLOOKUP($F1065,'Tong hop'!$B$10:$L$19999,10,0))</f>
        <v/>
      </c>
      <c r="M1065" s="251" t="str">
        <f>IF($F1065="","",VLOOKUP($F1065,'Tong hop'!$B$10:$L$19999,11,0))</f>
        <v/>
      </c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</row>
    <row r="1066" ht="15.75" customHeight="1">
      <c r="A1066" s="11"/>
      <c r="B1066" s="11"/>
      <c r="C1066" s="12"/>
      <c r="D1066" s="11"/>
      <c r="E1066" s="11"/>
      <c r="F1066" s="11"/>
      <c r="G1066" s="245" t="str">
        <f>IF($F1066="","",VLOOKUP($F1066,'Tong hop'!$B$10:$P$19999,2,0))</f>
        <v/>
      </c>
      <c r="H1066" s="246" t="str">
        <f>IF($F1066="","",VLOOKUP($F1066,'Tong hop'!$B$10:$P$19999,3,0))</f>
        <v/>
      </c>
      <c r="I1066" s="26"/>
      <c r="J1066" s="248">
        <f>IF(F1066="",0,VLOOKUP(F1066,'Tong hop'!$O$10:$P$396,2,0))</f>
        <v>0</v>
      </c>
      <c r="K1066" s="249">
        <f t="shared" si="1"/>
        <v>0</v>
      </c>
      <c r="L1066" s="250" t="str">
        <f>IF($F1066="","",VLOOKUP($F1066,'Tong hop'!$B$10:$L$19999,10,0))</f>
        <v/>
      </c>
      <c r="M1066" s="251" t="str">
        <f>IF($F1066="","",VLOOKUP($F1066,'Tong hop'!$B$10:$L$19999,11,0))</f>
        <v/>
      </c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</row>
    <row r="1067" ht="15.75" customHeight="1">
      <c r="A1067" s="11"/>
      <c r="B1067" s="11"/>
      <c r="C1067" s="12"/>
      <c r="D1067" s="11"/>
      <c r="E1067" s="11"/>
      <c r="F1067" s="11"/>
      <c r="G1067" s="245" t="str">
        <f>IF($F1067="","",VLOOKUP($F1067,'Tong hop'!$B$10:$P$19999,2,0))</f>
        <v/>
      </c>
      <c r="H1067" s="246" t="str">
        <f>IF($F1067="","",VLOOKUP($F1067,'Tong hop'!$B$10:$P$19999,3,0))</f>
        <v/>
      </c>
      <c r="I1067" s="26"/>
      <c r="J1067" s="248">
        <f>IF(F1067="",0,VLOOKUP(F1067,'Tong hop'!$O$10:$P$396,2,0))</f>
        <v>0</v>
      </c>
      <c r="K1067" s="249">
        <f t="shared" si="1"/>
        <v>0</v>
      </c>
      <c r="L1067" s="250" t="str">
        <f>IF($F1067="","",VLOOKUP($F1067,'Tong hop'!$B$10:$L$19999,10,0))</f>
        <v/>
      </c>
      <c r="M1067" s="251" t="str">
        <f>IF($F1067="","",VLOOKUP($F1067,'Tong hop'!$B$10:$L$19999,11,0))</f>
        <v/>
      </c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</row>
    <row r="1068" ht="15.75" customHeight="1">
      <c r="A1068" s="11"/>
      <c r="B1068" s="11"/>
      <c r="C1068" s="12"/>
      <c r="D1068" s="11"/>
      <c r="E1068" s="11"/>
      <c r="F1068" s="11"/>
      <c r="G1068" s="245" t="str">
        <f>IF($F1068="","",VLOOKUP($F1068,'Tong hop'!$B$10:$P$19999,2,0))</f>
        <v/>
      </c>
      <c r="H1068" s="246" t="str">
        <f>IF($F1068="","",VLOOKUP($F1068,'Tong hop'!$B$10:$P$19999,3,0))</f>
        <v/>
      </c>
      <c r="I1068" s="26"/>
      <c r="J1068" s="248">
        <f>IF(F1068="",0,VLOOKUP(F1068,'Tong hop'!$O$10:$P$396,2,0))</f>
        <v>0</v>
      </c>
      <c r="K1068" s="249">
        <f t="shared" si="1"/>
        <v>0</v>
      </c>
      <c r="L1068" s="250" t="str">
        <f>IF($F1068="","",VLOOKUP($F1068,'Tong hop'!$B$10:$L$19999,10,0))</f>
        <v/>
      </c>
      <c r="M1068" s="251" t="str">
        <f>IF($F1068="","",VLOOKUP($F1068,'Tong hop'!$B$10:$L$19999,11,0))</f>
        <v/>
      </c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</row>
    <row r="1069" ht="15.75" customHeight="1">
      <c r="A1069" s="11"/>
      <c r="B1069" s="11"/>
      <c r="C1069" s="12"/>
      <c r="D1069" s="11"/>
      <c r="E1069" s="11"/>
      <c r="F1069" s="11"/>
      <c r="G1069" s="245" t="str">
        <f>IF($F1069="","",VLOOKUP($F1069,'Tong hop'!$B$10:$P$19999,2,0))</f>
        <v/>
      </c>
      <c r="H1069" s="246" t="str">
        <f>IF($F1069="","",VLOOKUP($F1069,'Tong hop'!$B$10:$P$19999,3,0))</f>
        <v/>
      </c>
      <c r="I1069" s="26"/>
      <c r="J1069" s="248">
        <f>IF(F1069="",0,VLOOKUP(F1069,'Tong hop'!$O$10:$P$396,2,0))</f>
        <v>0</v>
      </c>
      <c r="K1069" s="249">
        <f t="shared" si="1"/>
        <v>0</v>
      </c>
      <c r="L1069" s="250" t="str">
        <f>IF($F1069="","",VLOOKUP($F1069,'Tong hop'!$B$10:$L$19999,10,0))</f>
        <v/>
      </c>
      <c r="M1069" s="251" t="str">
        <f>IF($F1069="","",VLOOKUP($F1069,'Tong hop'!$B$10:$L$19999,11,0))</f>
        <v/>
      </c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</row>
    <row r="1070" ht="15.75" customHeight="1">
      <c r="A1070" s="11"/>
      <c r="B1070" s="11"/>
      <c r="C1070" s="12"/>
      <c r="D1070" s="11"/>
      <c r="E1070" s="11"/>
      <c r="F1070" s="11"/>
      <c r="G1070" s="245" t="str">
        <f>IF($F1070="","",VLOOKUP($F1070,'Tong hop'!$B$10:$P$19999,2,0))</f>
        <v/>
      </c>
      <c r="H1070" s="246" t="str">
        <f>IF($F1070="","",VLOOKUP($F1070,'Tong hop'!$B$10:$P$19999,3,0))</f>
        <v/>
      </c>
      <c r="I1070" s="26"/>
      <c r="J1070" s="248">
        <f>IF(F1070="",0,VLOOKUP(F1070,'Tong hop'!$O$10:$P$396,2,0))</f>
        <v>0</v>
      </c>
      <c r="K1070" s="249">
        <f t="shared" si="1"/>
        <v>0</v>
      </c>
      <c r="L1070" s="250" t="str">
        <f>IF($F1070="","",VLOOKUP($F1070,'Tong hop'!$B$10:$L$19999,10,0))</f>
        <v/>
      </c>
      <c r="M1070" s="251" t="str">
        <f>IF($F1070="","",VLOOKUP($F1070,'Tong hop'!$B$10:$L$19999,11,0))</f>
        <v/>
      </c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</row>
    <row r="1071" ht="15.75" customHeight="1">
      <c r="A1071" s="11"/>
      <c r="B1071" s="11"/>
      <c r="C1071" s="12"/>
      <c r="D1071" s="11"/>
      <c r="E1071" s="11"/>
      <c r="F1071" s="11"/>
      <c r="G1071" s="245" t="str">
        <f>IF($F1071="","",VLOOKUP($F1071,'Tong hop'!$B$10:$P$19999,2,0))</f>
        <v/>
      </c>
      <c r="H1071" s="246" t="str">
        <f>IF($F1071="","",VLOOKUP($F1071,'Tong hop'!$B$10:$P$19999,3,0))</f>
        <v/>
      </c>
      <c r="I1071" s="26"/>
      <c r="J1071" s="248">
        <f>IF(F1071="",0,VLOOKUP(F1071,'Tong hop'!$O$10:$P$396,2,0))</f>
        <v>0</v>
      </c>
      <c r="K1071" s="249">
        <f t="shared" si="1"/>
        <v>0</v>
      </c>
      <c r="L1071" s="250" t="str">
        <f>IF($F1071="","",VLOOKUP($F1071,'Tong hop'!$B$10:$L$19999,10,0))</f>
        <v/>
      </c>
      <c r="M1071" s="251" t="str">
        <f>IF($F1071="","",VLOOKUP($F1071,'Tong hop'!$B$10:$L$19999,11,0))</f>
        <v/>
      </c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</row>
    <row r="1072" ht="15.75" customHeight="1">
      <c r="A1072" s="11"/>
      <c r="B1072" s="11"/>
      <c r="C1072" s="12"/>
      <c r="D1072" s="11"/>
      <c r="E1072" s="11"/>
      <c r="F1072" s="11"/>
      <c r="G1072" s="245" t="str">
        <f>IF($F1072="","",VLOOKUP($F1072,'Tong hop'!$B$10:$P$19999,2,0))</f>
        <v/>
      </c>
      <c r="H1072" s="246" t="str">
        <f>IF($F1072="","",VLOOKUP($F1072,'Tong hop'!$B$10:$P$19999,3,0))</f>
        <v/>
      </c>
      <c r="I1072" s="26"/>
      <c r="J1072" s="248">
        <f>IF(F1072="",0,VLOOKUP(F1072,'Tong hop'!$O$10:$P$396,2,0))</f>
        <v>0</v>
      </c>
      <c r="K1072" s="249">
        <f t="shared" si="1"/>
        <v>0</v>
      </c>
      <c r="L1072" s="250" t="str">
        <f>IF($F1072="","",VLOOKUP($F1072,'Tong hop'!$B$10:$L$19999,10,0))</f>
        <v/>
      </c>
      <c r="M1072" s="251" t="str">
        <f>IF($F1072="","",VLOOKUP($F1072,'Tong hop'!$B$10:$L$19999,11,0))</f>
        <v/>
      </c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</row>
    <row r="1073" ht="15.75" customHeight="1">
      <c r="A1073" s="11"/>
      <c r="B1073" s="11"/>
      <c r="C1073" s="12"/>
      <c r="D1073" s="11"/>
      <c r="E1073" s="11"/>
      <c r="F1073" s="11"/>
      <c r="G1073" s="245" t="str">
        <f>IF($F1073="","",VLOOKUP($F1073,'Tong hop'!$B$10:$P$19999,2,0))</f>
        <v/>
      </c>
      <c r="H1073" s="246" t="str">
        <f>IF($F1073="","",VLOOKUP($F1073,'Tong hop'!$B$10:$P$19999,3,0))</f>
        <v/>
      </c>
      <c r="I1073" s="26"/>
      <c r="J1073" s="248">
        <f>IF(F1073="",0,VLOOKUP(F1073,'Tong hop'!$O$10:$P$396,2,0))</f>
        <v>0</v>
      </c>
      <c r="K1073" s="249">
        <f t="shared" si="1"/>
        <v>0</v>
      </c>
      <c r="L1073" s="250" t="str">
        <f>IF($F1073="","",VLOOKUP($F1073,'Tong hop'!$B$10:$L$19999,10,0))</f>
        <v/>
      </c>
      <c r="M1073" s="251" t="str">
        <f>IF($F1073="","",VLOOKUP($F1073,'Tong hop'!$B$10:$L$19999,11,0))</f>
        <v/>
      </c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</row>
    <row r="1074" ht="15.75" customHeight="1">
      <c r="A1074" s="11"/>
      <c r="B1074" s="11"/>
      <c r="C1074" s="12"/>
      <c r="D1074" s="11"/>
      <c r="E1074" s="11"/>
      <c r="F1074" s="11"/>
      <c r="G1074" s="245" t="str">
        <f>IF($F1074="","",VLOOKUP($F1074,'Tong hop'!$B$10:$P$19999,2,0))</f>
        <v/>
      </c>
      <c r="H1074" s="246" t="str">
        <f>IF($F1074="","",VLOOKUP($F1074,'Tong hop'!$B$10:$P$19999,3,0))</f>
        <v/>
      </c>
      <c r="I1074" s="26"/>
      <c r="J1074" s="248">
        <f>IF(F1074="",0,VLOOKUP(F1074,'Tong hop'!$O$10:$P$396,2,0))</f>
        <v>0</v>
      </c>
      <c r="K1074" s="249">
        <f t="shared" si="1"/>
        <v>0</v>
      </c>
      <c r="L1074" s="250" t="str">
        <f>IF($F1074="","",VLOOKUP($F1074,'Tong hop'!$B$10:$L$19999,10,0))</f>
        <v/>
      </c>
      <c r="M1074" s="251" t="str">
        <f>IF($F1074="","",VLOOKUP($F1074,'Tong hop'!$B$10:$L$19999,11,0))</f>
        <v/>
      </c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</row>
    <row r="1075" ht="15.75" customHeight="1">
      <c r="A1075" s="11"/>
      <c r="B1075" s="11"/>
      <c r="C1075" s="12"/>
      <c r="D1075" s="11"/>
      <c r="E1075" s="11"/>
      <c r="F1075" s="11"/>
      <c r="G1075" s="245" t="str">
        <f>IF($F1075="","",VLOOKUP($F1075,'Tong hop'!$B$10:$P$19999,2,0))</f>
        <v/>
      </c>
      <c r="H1075" s="246" t="str">
        <f>IF($F1075="","",VLOOKUP($F1075,'Tong hop'!$B$10:$P$19999,3,0))</f>
        <v/>
      </c>
      <c r="I1075" s="26"/>
      <c r="J1075" s="248">
        <f>IF(F1075="",0,VLOOKUP(F1075,'Tong hop'!$O$10:$P$396,2,0))</f>
        <v>0</v>
      </c>
      <c r="K1075" s="249">
        <f t="shared" si="1"/>
        <v>0</v>
      </c>
      <c r="L1075" s="250" t="str">
        <f>IF($F1075="","",VLOOKUP($F1075,'Tong hop'!$B$10:$L$19999,10,0))</f>
        <v/>
      </c>
      <c r="M1075" s="251" t="str">
        <f>IF($F1075="","",VLOOKUP($F1075,'Tong hop'!$B$10:$L$19999,11,0))</f>
        <v/>
      </c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</row>
    <row r="1076" ht="15.75" customHeight="1">
      <c r="A1076" s="11"/>
      <c r="B1076" s="11"/>
      <c r="C1076" s="12"/>
      <c r="D1076" s="11"/>
      <c r="E1076" s="11"/>
      <c r="F1076" s="11"/>
      <c r="G1076" s="245" t="str">
        <f>IF($F1076="","",VLOOKUP($F1076,'Tong hop'!$B$10:$P$19999,2,0))</f>
        <v/>
      </c>
      <c r="H1076" s="246" t="str">
        <f>IF($F1076="","",VLOOKUP($F1076,'Tong hop'!$B$10:$P$19999,3,0))</f>
        <v/>
      </c>
      <c r="I1076" s="26"/>
      <c r="J1076" s="248">
        <f>IF(F1076="",0,VLOOKUP(F1076,'Tong hop'!$O$10:$P$396,2,0))</f>
        <v>0</v>
      </c>
      <c r="K1076" s="249">
        <f t="shared" si="1"/>
        <v>0</v>
      </c>
      <c r="L1076" s="250" t="str">
        <f>IF($F1076="","",VLOOKUP($F1076,'Tong hop'!$B$10:$L$19999,10,0))</f>
        <v/>
      </c>
      <c r="M1076" s="251" t="str">
        <f>IF($F1076="","",VLOOKUP($F1076,'Tong hop'!$B$10:$L$19999,11,0))</f>
        <v/>
      </c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</row>
    <row r="1077" ht="15.75" customHeight="1">
      <c r="A1077" s="11"/>
      <c r="B1077" s="11"/>
      <c r="C1077" s="12"/>
      <c r="D1077" s="11"/>
      <c r="E1077" s="11"/>
      <c r="F1077" s="11"/>
      <c r="G1077" s="245" t="str">
        <f>IF($F1077="","",VLOOKUP($F1077,'Tong hop'!$B$10:$P$19999,2,0))</f>
        <v/>
      </c>
      <c r="H1077" s="246" t="str">
        <f>IF($F1077="","",VLOOKUP($F1077,'Tong hop'!$B$10:$P$19999,3,0))</f>
        <v/>
      </c>
      <c r="I1077" s="26"/>
      <c r="J1077" s="248">
        <f>IF(F1077="",0,VLOOKUP(F1077,'Tong hop'!$O$10:$P$396,2,0))</f>
        <v>0</v>
      </c>
      <c r="K1077" s="249">
        <f t="shared" si="1"/>
        <v>0</v>
      </c>
      <c r="L1077" s="250" t="str">
        <f>IF($F1077="","",VLOOKUP($F1077,'Tong hop'!$B$10:$L$19999,10,0))</f>
        <v/>
      </c>
      <c r="M1077" s="251" t="str">
        <f>IF($F1077="","",VLOOKUP($F1077,'Tong hop'!$B$10:$L$19999,11,0))</f>
        <v/>
      </c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</row>
    <row r="1078" ht="15.75" customHeight="1">
      <c r="A1078" s="11"/>
      <c r="B1078" s="11"/>
      <c r="C1078" s="12"/>
      <c r="D1078" s="11"/>
      <c r="E1078" s="11"/>
      <c r="F1078" s="11"/>
      <c r="G1078" s="245" t="str">
        <f>IF($F1078="","",VLOOKUP($F1078,'Tong hop'!$B$10:$P$19999,2,0))</f>
        <v/>
      </c>
      <c r="H1078" s="246" t="str">
        <f>IF($F1078="","",VLOOKUP($F1078,'Tong hop'!$B$10:$P$19999,3,0))</f>
        <v/>
      </c>
      <c r="I1078" s="26"/>
      <c r="J1078" s="248">
        <f>IF(F1078="",0,VLOOKUP(F1078,'Tong hop'!$O$10:$P$396,2,0))</f>
        <v>0</v>
      </c>
      <c r="K1078" s="249">
        <f t="shared" si="1"/>
        <v>0</v>
      </c>
      <c r="L1078" s="250" t="str">
        <f>IF($F1078="","",VLOOKUP($F1078,'Tong hop'!$B$10:$L$19999,10,0))</f>
        <v/>
      </c>
      <c r="M1078" s="251" t="str">
        <f>IF($F1078="","",VLOOKUP($F1078,'Tong hop'!$B$10:$L$19999,11,0))</f>
        <v/>
      </c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</row>
    <row r="1079" ht="15.75" customHeight="1">
      <c r="A1079" s="11"/>
      <c r="B1079" s="11"/>
      <c r="C1079" s="12"/>
      <c r="D1079" s="11"/>
      <c r="E1079" s="11"/>
      <c r="F1079" s="11"/>
      <c r="G1079" s="245" t="str">
        <f>IF($F1079="","",VLOOKUP($F1079,'Tong hop'!$B$10:$P$19999,2,0))</f>
        <v/>
      </c>
      <c r="H1079" s="246" t="str">
        <f>IF($F1079="","",VLOOKUP($F1079,'Tong hop'!$B$10:$P$19999,3,0))</f>
        <v/>
      </c>
      <c r="I1079" s="26"/>
      <c r="J1079" s="248">
        <f>IF(F1079="",0,VLOOKUP(F1079,'Tong hop'!$O$10:$P$396,2,0))</f>
        <v>0</v>
      </c>
      <c r="K1079" s="249">
        <f t="shared" si="1"/>
        <v>0</v>
      </c>
      <c r="L1079" s="250" t="str">
        <f>IF($F1079="","",VLOOKUP($F1079,'Tong hop'!$B$10:$L$19999,10,0))</f>
        <v/>
      </c>
      <c r="M1079" s="251" t="str">
        <f>IF($F1079="","",VLOOKUP($F1079,'Tong hop'!$B$10:$L$19999,11,0))</f>
        <v/>
      </c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</row>
    <row r="1080" ht="15.75" customHeight="1">
      <c r="A1080" s="11"/>
      <c r="B1080" s="11"/>
      <c r="C1080" s="12"/>
      <c r="D1080" s="11"/>
      <c r="E1080" s="11"/>
      <c r="F1080" s="11"/>
      <c r="G1080" s="245" t="str">
        <f>IF($F1080="","",VLOOKUP($F1080,'Tong hop'!$B$10:$P$19999,2,0))</f>
        <v/>
      </c>
      <c r="H1080" s="246" t="str">
        <f>IF($F1080="","",VLOOKUP($F1080,'Tong hop'!$B$10:$P$19999,3,0))</f>
        <v/>
      </c>
      <c r="I1080" s="26"/>
      <c r="J1080" s="248">
        <f>IF(F1080="",0,VLOOKUP(F1080,'Tong hop'!$O$10:$P$396,2,0))</f>
        <v>0</v>
      </c>
      <c r="K1080" s="249">
        <f t="shared" si="1"/>
        <v>0</v>
      </c>
      <c r="L1080" s="250" t="str">
        <f>IF($F1080="","",VLOOKUP($F1080,'Tong hop'!$B$10:$L$19999,10,0))</f>
        <v/>
      </c>
      <c r="M1080" s="251" t="str">
        <f>IF($F1080="","",VLOOKUP($F1080,'Tong hop'!$B$10:$L$19999,11,0))</f>
        <v/>
      </c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</row>
    <row r="1081" ht="15.75" customHeight="1">
      <c r="A1081" s="11"/>
      <c r="B1081" s="11"/>
      <c r="C1081" s="12"/>
      <c r="D1081" s="11"/>
      <c r="E1081" s="11"/>
      <c r="F1081" s="11"/>
      <c r="G1081" s="245" t="str">
        <f>IF($F1081="","",VLOOKUP($F1081,'Tong hop'!$B$10:$P$19999,2,0))</f>
        <v/>
      </c>
      <c r="H1081" s="246" t="str">
        <f>IF($F1081="","",VLOOKUP($F1081,'Tong hop'!$B$10:$P$19999,3,0))</f>
        <v/>
      </c>
      <c r="I1081" s="26"/>
      <c r="J1081" s="248">
        <f>IF(F1081="",0,VLOOKUP(F1081,'Tong hop'!$O$10:$P$396,2,0))</f>
        <v>0</v>
      </c>
      <c r="K1081" s="249">
        <f t="shared" si="1"/>
        <v>0</v>
      </c>
      <c r="L1081" s="250" t="str">
        <f>IF($F1081="","",VLOOKUP($F1081,'Tong hop'!$B$10:$L$19999,10,0))</f>
        <v/>
      </c>
      <c r="M1081" s="251" t="str">
        <f>IF($F1081="","",VLOOKUP($F1081,'Tong hop'!$B$10:$L$19999,11,0))</f>
        <v/>
      </c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</row>
    <row r="1082" ht="15.75" customHeight="1">
      <c r="A1082" s="11"/>
      <c r="B1082" s="11"/>
      <c r="C1082" s="12"/>
      <c r="D1082" s="11"/>
      <c r="E1082" s="11"/>
      <c r="F1082" s="11"/>
      <c r="G1082" s="245" t="str">
        <f>IF($F1082="","",VLOOKUP($F1082,'Tong hop'!$B$10:$P$19999,2,0))</f>
        <v/>
      </c>
      <c r="H1082" s="246" t="str">
        <f>IF($F1082="","",VLOOKUP($F1082,'Tong hop'!$B$10:$P$19999,3,0))</f>
        <v/>
      </c>
      <c r="I1082" s="26"/>
      <c r="J1082" s="248">
        <f>IF(F1082="",0,VLOOKUP(F1082,'Tong hop'!$O$10:$P$396,2,0))</f>
        <v>0</v>
      </c>
      <c r="K1082" s="249">
        <f t="shared" si="1"/>
        <v>0</v>
      </c>
      <c r="L1082" s="250" t="str">
        <f>IF($F1082="","",VLOOKUP($F1082,'Tong hop'!$B$10:$L$19999,10,0))</f>
        <v/>
      </c>
      <c r="M1082" s="251" t="str">
        <f>IF($F1082="","",VLOOKUP($F1082,'Tong hop'!$B$10:$L$19999,11,0))</f>
        <v/>
      </c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</row>
    <row r="1083" ht="15.75" customHeight="1">
      <c r="A1083" s="11"/>
      <c r="B1083" s="11"/>
      <c r="C1083" s="12"/>
      <c r="D1083" s="11"/>
      <c r="E1083" s="11"/>
      <c r="F1083" s="11"/>
      <c r="G1083" s="245" t="str">
        <f>IF($F1083="","",VLOOKUP($F1083,'Tong hop'!$B$10:$P$19999,2,0))</f>
        <v/>
      </c>
      <c r="H1083" s="246" t="str">
        <f>IF($F1083="","",VLOOKUP($F1083,'Tong hop'!$B$10:$P$19999,3,0))</f>
        <v/>
      </c>
      <c r="I1083" s="26"/>
      <c r="J1083" s="248">
        <f>IF(F1083="",0,VLOOKUP(F1083,'Tong hop'!$O$10:$P$396,2,0))</f>
        <v>0</v>
      </c>
      <c r="K1083" s="249">
        <f t="shared" si="1"/>
        <v>0</v>
      </c>
      <c r="L1083" s="250" t="str">
        <f>IF($F1083="","",VLOOKUP($F1083,'Tong hop'!$B$10:$L$19999,10,0))</f>
        <v/>
      </c>
      <c r="M1083" s="251" t="str">
        <f>IF($F1083="","",VLOOKUP($F1083,'Tong hop'!$B$10:$L$19999,11,0))</f>
        <v/>
      </c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</row>
    <row r="1084" ht="15.75" customHeight="1">
      <c r="A1084" s="11"/>
      <c r="B1084" s="11"/>
      <c r="C1084" s="12"/>
      <c r="D1084" s="11"/>
      <c r="E1084" s="11"/>
      <c r="F1084" s="11"/>
      <c r="G1084" s="245" t="str">
        <f>IF($F1084="","",VLOOKUP($F1084,'Tong hop'!$B$10:$P$19999,2,0))</f>
        <v/>
      </c>
      <c r="H1084" s="246" t="str">
        <f>IF($F1084="","",VLOOKUP($F1084,'Tong hop'!$B$10:$P$19999,3,0))</f>
        <v/>
      </c>
      <c r="I1084" s="26"/>
      <c r="J1084" s="248">
        <f>IF(F1084="",0,VLOOKUP(F1084,'Tong hop'!$O$10:$P$396,2,0))</f>
        <v>0</v>
      </c>
      <c r="K1084" s="249">
        <f t="shared" si="1"/>
        <v>0</v>
      </c>
      <c r="L1084" s="250" t="str">
        <f>IF($F1084="","",VLOOKUP($F1084,'Tong hop'!$B$10:$L$19999,10,0))</f>
        <v/>
      </c>
      <c r="M1084" s="251" t="str">
        <f>IF($F1084="","",VLOOKUP($F1084,'Tong hop'!$B$10:$L$19999,11,0))</f>
        <v/>
      </c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</row>
    <row r="1085" ht="15.75" customHeight="1">
      <c r="A1085" s="11"/>
      <c r="B1085" s="11"/>
      <c r="C1085" s="12"/>
      <c r="D1085" s="11"/>
      <c r="E1085" s="11"/>
      <c r="F1085" s="11"/>
      <c r="G1085" s="245" t="str">
        <f>IF($F1085="","",VLOOKUP($F1085,'Tong hop'!$B$10:$P$19999,2,0))</f>
        <v/>
      </c>
      <c r="H1085" s="246" t="str">
        <f>IF($F1085="","",VLOOKUP($F1085,'Tong hop'!$B$10:$P$19999,3,0))</f>
        <v/>
      </c>
      <c r="I1085" s="26"/>
      <c r="J1085" s="248">
        <f>IF(F1085="",0,VLOOKUP(F1085,'Tong hop'!$O$10:$P$396,2,0))</f>
        <v>0</v>
      </c>
      <c r="K1085" s="249">
        <f t="shared" si="1"/>
        <v>0</v>
      </c>
      <c r="L1085" s="250" t="str">
        <f>IF($F1085="","",VLOOKUP($F1085,'Tong hop'!$B$10:$L$19999,10,0))</f>
        <v/>
      </c>
      <c r="M1085" s="251" t="str">
        <f>IF($F1085="","",VLOOKUP($F1085,'Tong hop'!$B$10:$L$19999,11,0))</f>
        <v/>
      </c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</row>
    <row r="1086" ht="15.75" customHeight="1">
      <c r="A1086" s="11"/>
      <c r="B1086" s="11"/>
      <c r="C1086" s="12"/>
      <c r="D1086" s="11"/>
      <c r="E1086" s="11"/>
      <c r="F1086" s="11"/>
      <c r="G1086" s="245" t="str">
        <f>IF($F1086="","",VLOOKUP($F1086,'Tong hop'!$B$10:$P$19999,2,0))</f>
        <v/>
      </c>
      <c r="H1086" s="246" t="str">
        <f>IF($F1086="","",VLOOKUP($F1086,'Tong hop'!$B$10:$P$19999,3,0))</f>
        <v/>
      </c>
      <c r="I1086" s="26"/>
      <c r="J1086" s="248">
        <f>IF(F1086="",0,VLOOKUP(F1086,'Tong hop'!$O$10:$P$396,2,0))</f>
        <v>0</v>
      </c>
      <c r="K1086" s="249">
        <f t="shared" si="1"/>
        <v>0</v>
      </c>
      <c r="L1086" s="250" t="str">
        <f>IF($F1086="","",VLOOKUP($F1086,'Tong hop'!$B$10:$L$19999,10,0))</f>
        <v/>
      </c>
      <c r="M1086" s="251" t="str">
        <f>IF($F1086="","",VLOOKUP($F1086,'Tong hop'!$B$10:$L$19999,11,0))</f>
        <v/>
      </c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</row>
    <row r="1087" ht="15.75" customHeight="1">
      <c r="A1087" s="11"/>
      <c r="B1087" s="11"/>
      <c r="C1087" s="12"/>
      <c r="D1087" s="11"/>
      <c r="E1087" s="11"/>
      <c r="F1087" s="11"/>
      <c r="G1087" s="245" t="str">
        <f>IF($F1087="","",VLOOKUP($F1087,'Tong hop'!$B$10:$P$19999,2,0))</f>
        <v/>
      </c>
      <c r="H1087" s="246" t="str">
        <f>IF($F1087="","",VLOOKUP($F1087,'Tong hop'!$B$10:$P$19999,3,0))</f>
        <v/>
      </c>
      <c r="I1087" s="26"/>
      <c r="J1087" s="248">
        <f>IF(F1087="",0,VLOOKUP(F1087,'Tong hop'!$O$10:$P$396,2,0))</f>
        <v>0</v>
      </c>
      <c r="K1087" s="249">
        <f t="shared" si="1"/>
        <v>0</v>
      </c>
      <c r="L1087" s="250" t="str">
        <f>IF($F1087="","",VLOOKUP($F1087,'Tong hop'!$B$10:$L$19999,10,0))</f>
        <v/>
      </c>
      <c r="M1087" s="251" t="str">
        <f>IF($F1087="","",VLOOKUP($F1087,'Tong hop'!$B$10:$L$19999,11,0))</f>
        <v/>
      </c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</row>
    <row r="1088" ht="15.75" customHeight="1">
      <c r="A1088" s="11"/>
      <c r="B1088" s="11"/>
      <c r="C1088" s="12"/>
      <c r="D1088" s="11"/>
      <c r="E1088" s="11"/>
      <c r="F1088" s="11"/>
      <c r="G1088" s="245" t="str">
        <f>IF($F1088="","",VLOOKUP($F1088,'Tong hop'!$B$10:$P$19999,2,0))</f>
        <v/>
      </c>
      <c r="H1088" s="246" t="str">
        <f>IF($F1088="","",VLOOKUP($F1088,'Tong hop'!$B$10:$P$19999,3,0))</f>
        <v/>
      </c>
      <c r="I1088" s="26"/>
      <c r="J1088" s="248">
        <f>IF(F1088="",0,VLOOKUP(F1088,'Tong hop'!$O$10:$P$396,2,0))</f>
        <v>0</v>
      </c>
      <c r="K1088" s="249">
        <f t="shared" si="1"/>
        <v>0</v>
      </c>
      <c r="L1088" s="250" t="str">
        <f>IF($F1088="","",VLOOKUP($F1088,'Tong hop'!$B$10:$L$19999,10,0))</f>
        <v/>
      </c>
      <c r="M1088" s="251" t="str">
        <f>IF($F1088="","",VLOOKUP($F1088,'Tong hop'!$B$10:$L$19999,11,0))</f>
        <v/>
      </c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</row>
    <row r="1089" ht="15.75" customHeight="1">
      <c r="A1089" s="11"/>
      <c r="B1089" s="11"/>
      <c r="C1089" s="12"/>
      <c r="D1089" s="11"/>
      <c r="E1089" s="11"/>
      <c r="F1089" s="11"/>
      <c r="G1089" s="245" t="str">
        <f>IF($F1089="","",VLOOKUP($F1089,'Tong hop'!$B$10:$P$19999,2,0))</f>
        <v/>
      </c>
      <c r="H1089" s="246" t="str">
        <f>IF($F1089="","",VLOOKUP($F1089,'Tong hop'!$B$10:$P$19999,3,0))</f>
        <v/>
      </c>
      <c r="I1089" s="26"/>
      <c r="J1089" s="248">
        <f>IF(F1089="",0,VLOOKUP(F1089,'Tong hop'!$O$10:$P$396,2,0))</f>
        <v>0</v>
      </c>
      <c r="K1089" s="249">
        <f t="shared" si="1"/>
        <v>0</v>
      </c>
      <c r="L1089" s="250" t="str">
        <f>IF($F1089="","",VLOOKUP($F1089,'Tong hop'!$B$10:$L$19999,10,0))</f>
        <v/>
      </c>
      <c r="M1089" s="251" t="str">
        <f>IF($F1089="","",VLOOKUP($F1089,'Tong hop'!$B$10:$L$19999,11,0))</f>
        <v/>
      </c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</row>
    <row r="1090" ht="15.75" customHeight="1">
      <c r="A1090" s="11"/>
      <c r="B1090" s="11"/>
      <c r="C1090" s="12"/>
      <c r="D1090" s="11"/>
      <c r="E1090" s="11"/>
      <c r="F1090" s="11"/>
      <c r="G1090" s="245" t="str">
        <f>IF($F1090="","",VLOOKUP($F1090,'Tong hop'!$B$10:$P$19999,2,0))</f>
        <v/>
      </c>
      <c r="H1090" s="246" t="str">
        <f>IF($F1090="","",VLOOKUP($F1090,'Tong hop'!$B$10:$P$19999,3,0))</f>
        <v/>
      </c>
      <c r="I1090" s="26"/>
      <c r="J1090" s="248">
        <f>IF(F1090="",0,VLOOKUP(F1090,'Tong hop'!$O$10:$P$396,2,0))</f>
        <v>0</v>
      </c>
      <c r="K1090" s="249">
        <f t="shared" si="1"/>
        <v>0</v>
      </c>
      <c r="L1090" s="250" t="str">
        <f>IF($F1090="","",VLOOKUP($F1090,'Tong hop'!$B$10:$L$19999,10,0))</f>
        <v/>
      </c>
      <c r="M1090" s="251" t="str">
        <f>IF($F1090="","",VLOOKUP($F1090,'Tong hop'!$B$10:$L$19999,11,0))</f>
        <v/>
      </c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</row>
    <row r="1091" ht="15.75" customHeight="1">
      <c r="A1091" s="11"/>
      <c r="B1091" s="11"/>
      <c r="C1091" s="12"/>
      <c r="D1091" s="11"/>
      <c r="E1091" s="11"/>
      <c r="F1091" s="11"/>
      <c r="G1091" s="245" t="str">
        <f>IF($F1091="","",VLOOKUP($F1091,'Tong hop'!$B$10:$P$19999,2,0))</f>
        <v/>
      </c>
      <c r="H1091" s="246" t="str">
        <f>IF($F1091="","",VLOOKUP($F1091,'Tong hop'!$B$10:$P$19999,3,0))</f>
        <v/>
      </c>
      <c r="I1091" s="26"/>
      <c r="J1091" s="248">
        <f>IF(F1091="",0,VLOOKUP(F1091,'Tong hop'!$O$10:$P$396,2,0))</f>
        <v>0</v>
      </c>
      <c r="K1091" s="249">
        <f t="shared" si="1"/>
        <v>0</v>
      </c>
      <c r="L1091" s="250" t="str">
        <f>IF($F1091="","",VLOOKUP($F1091,'Tong hop'!$B$10:$L$19999,10,0))</f>
        <v/>
      </c>
      <c r="M1091" s="251" t="str">
        <f>IF($F1091="","",VLOOKUP($F1091,'Tong hop'!$B$10:$L$19999,11,0))</f>
        <v/>
      </c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</row>
    <row r="1092" ht="15.75" customHeight="1">
      <c r="A1092" s="11"/>
      <c r="B1092" s="11"/>
      <c r="C1092" s="12"/>
      <c r="D1092" s="11"/>
      <c r="E1092" s="11"/>
      <c r="F1092" s="11"/>
      <c r="G1092" s="245" t="str">
        <f>IF($F1092="","",VLOOKUP($F1092,'Tong hop'!$B$10:$P$19999,2,0))</f>
        <v/>
      </c>
      <c r="H1092" s="246" t="str">
        <f>IF($F1092="","",VLOOKUP($F1092,'Tong hop'!$B$10:$P$19999,3,0))</f>
        <v/>
      </c>
      <c r="I1092" s="26"/>
      <c r="J1092" s="248">
        <f>IF(F1092="",0,VLOOKUP(F1092,'Tong hop'!$O$10:$P$396,2,0))</f>
        <v>0</v>
      </c>
      <c r="K1092" s="249">
        <f t="shared" si="1"/>
        <v>0</v>
      </c>
      <c r="L1092" s="250" t="str">
        <f>IF($F1092="","",VLOOKUP($F1092,'Tong hop'!$B$10:$L$19999,10,0))</f>
        <v/>
      </c>
      <c r="M1092" s="251" t="str">
        <f>IF($F1092="","",VLOOKUP($F1092,'Tong hop'!$B$10:$L$19999,11,0))</f>
        <v/>
      </c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</row>
    <row r="1093" ht="15.75" customHeight="1">
      <c r="A1093" s="11"/>
      <c r="B1093" s="11"/>
      <c r="C1093" s="12"/>
      <c r="D1093" s="11"/>
      <c r="E1093" s="11"/>
      <c r="F1093" s="11"/>
      <c r="G1093" s="245" t="str">
        <f>IF($F1093="","",VLOOKUP($F1093,'Tong hop'!$B$10:$P$19999,2,0))</f>
        <v/>
      </c>
      <c r="H1093" s="246" t="str">
        <f>IF($F1093="","",VLOOKUP($F1093,'Tong hop'!$B$10:$P$19999,3,0))</f>
        <v/>
      </c>
      <c r="I1093" s="26"/>
      <c r="J1093" s="248">
        <f>IF(F1093="",0,VLOOKUP(F1093,'Tong hop'!$O$10:$P$396,2,0))</f>
        <v>0</v>
      </c>
      <c r="K1093" s="249">
        <f t="shared" si="1"/>
        <v>0</v>
      </c>
      <c r="L1093" s="250" t="str">
        <f>IF($F1093="","",VLOOKUP($F1093,'Tong hop'!$B$10:$L$19999,10,0))</f>
        <v/>
      </c>
      <c r="M1093" s="251" t="str">
        <f>IF($F1093="","",VLOOKUP($F1093,'Tong hop'!$B$10:$L$19999,11,0))</f>
        <v/>
      </c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</row>
    <row r="1094" ht="15.75" customHeight="1">
      <c r="A1094" s="11"/>
      <c r="B1094" s="11"/>
      <c r="C1094" s="12"/>
      <c r="D1094" s="11"/>
      <c r="E1094" s="11"/>
      <c r="F1094" s="11"/>
      <c r="G1094" s="245" t="str">
        <f>IF($F1094="","",VLOOKUP($F1094,'Tong hop'!$B$10:$P$19999,2,0))</f>
        <v/>
      </c>
      <c r="H1094" s="246" t="str">
        <f>IF($F1094="","",VLOOKUP($F1094,'Tong hop'!$B$10:$P$19999,3,0))</f>
        <v/>
      </c>
      <c r="I1094" s="26"/>
      <c r="J1094" s="248">
        <f>IF(F1094="",0,VLOOKUP(F1094,'Tong hop'!$O$10:$P$396,2,0))</f>
        <v>0</v>
      </c>
      <c r="K1094" s="249">
        <f t="shared" si="1"/>
        <v>0</v>
      </c>
      <c r="L1094" s="250" t="str">
        <f>IF($F1094="","",VLOOKUP($F1094,'Tong hop'!$B$10:$L$19999,10,0))</f>
        <v/>
      </c>
      <c r="M1094" s="251" t="str">
        <f>IF($F1094="","",VLOOKUP($F1094,'Tong hop'!$B$10:$L$19999,11,0))</f>
        <v/>
      </c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</row>
    <row r="1095" ht="15.75" customHeight="1">
      <c r="A1095" s="11"/>
      <c r="B1095" s="11"/>
      <c r="C1095" s="12"/>
      <c r="D1095" s="11"/>
      <c r="E1095" s="11"/>
      <c r="F1095" s="11"/>
      <c r="G1095" s="245" t="str">
        <f>IF($F1095="","",VLOOKUP($F1095,'Tong hop'!$B$10:$P$19999,2,0))</f>
        <v/>
      </c>
      <c r="H1095" s="246" t="str">
        <f>IF($F1095="","",VLOOKUP($F1095,'Tong hop'!$B$10:$P$19999,3,0))</f>
        <v/>
      </c>
      <c r="I1095" s="26"/>
      <c r="J1095" s="248">
        <f>IF(F1095="",0,VLOOKUP(F1095,'Tong hop'!$O$10:$P$396,2,0))</f>
        <v>0</v>
      </c>
      <c r="K1095" s="249">
        <f t="shared" si="1"/>
        <v>0</v>
      </c>
      <c r="L1095" s="250" t="str">
        <f>IF($F1095="","",VLOOKUP($F1095,'Tong hop'!$B$10:$L$19999,10,0))</f>
        <v/>
      </c>
      <c r="M1095" s="251" t="str">
        <f>IF($F1095="","",VLOOKUP($F1095,'Tong hop'!$B$10:$L$19999,11,0))</f>
        <v/>
      </c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</row>
    <row r="1096" ht="15.75" customHeight="1">
      <c r="A1096" s="11"/>
      <c r="B1096" s="11"/>
      <c r="C1096" s="12"/>
      <c r="D1096" s="11"/>
      <c r="E1096" s="11"/>
      <c r="F1096" s="11"/>
      <c r="G1096" s="245" t="str">
        <f>IF($F1096="","",VLOOKUP($F1096,'Tong hop'!$B$10:$P$19999,2,0))</f>
        <v/>
      </c>
      <c r="H1096" s="246" t="str">
        <f>IF($F1096="","",VLOOKUP($F1096,'Tong hop'!$B$10:$P$19999,3,0))</f>
        <v/>
      </c>
      <c r="I1096" s="26"/>
      <c r="J1096" s="248">
        <f>IF(F1096="",0,VLOOKUP(F1096,'Tong hop'!$O$10:$P$396,2,0))</f>
        <v>0</v>
      </c>
      <c r="K1096" s="249">
        <f t="shared" si="1"/>
        <v>0</v>
      </c>
      <c r="L1096" s="250" t="str">
        <f>IF($F1096="","",VLOOKUP($F1096,'Tong hop'!$B$10:$L$19999,10,0))</f>
        <v/>
      </c>
      <c r="M1096" s="251" t="str">
        <f>IF($F1096="","",VLOOKUP($F1096,'Tong hop'!$B$10:$L$19999,11,0))</f>
        <v/>
      </c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</row>
    <row r="1097" ht="15.75" customHeight="1">
      <c r="A1097" s="11"/>
      <c r="B1097" s="11"/>
      <c r="C1097" s="12"/>
      <c r="D1097" s="11"/>
      <c r="E1097" s="11"/>
      <c r="F1097" s="11"/>
      <c r="G1097" s="245" t="str">
        <f>IF($F1097="","",VLOOKUP($F1097,'Tong hop'!$B$10:$P$19999,2,0))</f>
        <v/>
      </c>
      <c r="H1097" s="246" t="str">
        <f>IF($F1097="","",VLOOKUP($F1097,'Tong hop'!$B$10:$P$19999,3,0))</f>
        <v/>
      </c>
      <c r="I1097" s="26"/>
      <c r="J1097" s="248">
        <f>IF(F1097="",0,VLOOKUP(F1097,'Tong hop'!$O$10:$P$396,2,0))</f>
        <v>0</v>
      </c>
      <c r="K1097" s="249">
        <f t="shared" si="1"/>
        <v>0</v>
      </c>
      <c r="L1097" s="250" t="str">
        <f>IF($F1097="","",VLOOKUP($F1097,'Tong hop'!$B$10:$L$19999,10,0))</f>
        <v/>
      </c>
      <c r="M1097" s="251" t="str">
        <f>IF($F1097="","",VLOOKUP($F1097,'Tong hop'!$B$10:$L$19999,11,0))</f>
        <v/>
      </c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</row>
    <row r="1098" ht="15.75" customHeight="1">
      <c r="A1098" s="11"/>
      <c r="B1098" s="11"/>
      <c r="C1098" s="12"/>
      <c r="D1098" s="11"/>
      <c r="E1098" s="11"/>
      <c r="F1098" s="11"/>
      <c r="G1098" s="245" t="str">
        <f>IF($F1098="","",VLOOKUP($F1098,'Tong hop'!$B$10:$P$19999,2,0))</f>
        <v/>
      </c>
      <c r="H1098" s="246" t="str">
        <f>IF($F1098="","",VLOOKUP($F1098,'Tong hop'!$B$10:$P$19999,3,0))</f>
        <v/>
      </c>
      <c r="I1098" s="26"/>
      <c r="J1098" s="248">
        <f>IF(F1098="",0,VLOOKUP(F1098,'Tong hop'!$O$10:$P$396,2,0))</f>
        <v>0</v>
      </c>
      <c r="K1098" s="249">
        <f t="shared" si="1"/>
        <v>0</v>
      </c>
      <c r="L1098" s="250" t="str">
        <f>IF($F1098="","",VLOOKUP($F1098,'Tong hop'!$B$10:$L$19999,10,0))</f>
        <v/>
      </c>
      <c r="M1098" s="251" t="str">
        <f>IF($F1098="","",VLOOKUP($F1098,'Tong hop'!$B$10:$L$19999,11,0))</f>
        <v/>
      </c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</row>
    <row r="1099" ht="15.75" customHeight="1">
      <c r="A1099" s="11"/>
      <c r="B1099" s="11"/>
      <c r="C1099" s="12"/>
      <c r="D1099" s="11"/>
      <c r="E1099" s="11"/>
      <c r="F1099" s="11"/>
      <c r="G1099" s="245" t="str">
        <f>IF($F1099="","",VLOOKUP($F1099,'Tong hop'!$B$10:$P$19999,2,0))</f>
        <v/>
      </c>
      <c r="H1099" s="246" t="str">
        <f>IF($F1099="","",VLOOKUP($F1099,'Tong hop'!$B$10:$P$19999,3,0))</f>
        <v/>
      </c>
      <c r="I1099" s="26"/>
      <c r="J1099" s="248">
        <f>IF(F1099="",0,VLOOKUP(F1099,'Tong hop'!$O$10:$P$396,2,0))</f>
        <v>0</v>
      </c>
      <c r="K1099" s="249">
        <f t="shared" si="1"/>
        <v>0</v>
      </c>
      <c r="L1099" s="250" t="str">
        <f>IF($F1099="","",VLOOKUP($F1099,'Tong hop'!$B$10:$L$19999,10,0))</f>
        <v/>
      </c>
      <c r="M1099" s="251" t="str">
        <f>IF($F1099="","",VLOOKUP($F1099,'Tong hop'!$B$10:$L$19999,11,0))</f>
        <v/>
      </c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</row>
    <row r="1100" ht="15.75" customHeight="1">
      <c r="A1100" s="11"/>
      <c r="B1100" s="11"/>
      <c r="C1100" s="12"/>
      <c r="D1100" s="11"/>
      <c r="E1100" s="11"/>
      <c r="F1100" s="11"/>
      <c r="G1100" s="245" t="str">
        <f>IF($F1100="","",VLOOKUP($F1100,'Tong hop'!$B$10:$P$19999,2,0))</f>
        <v/>
      </c>
      <c r="H1100" s="246" t="str">
        <f>IF($F1100="","",VLOOKUP($F1100,'Tong hop'!$B$10:$P$19999,3,0))</f>
        <v/>
      </c>
      <c r="I1100" s="26"/>
      <c r="J1100" s="248">
        <f>IF(F1100="",0,VLOOKUP(F1100,'Tong hop'!$O$10:$P$396,2,0))</f>
        <v>0</v>
      </c>
      <c r="K1100" s="249">
        <f t="shared" si="1"/>
        <v>0</v>
      </c>
      <c r="L1100" s="250" t="str">
        <f>IF($F1100="","",VLOOKUP($F1100,'Tong hop'!$B$10:$L$19999,10,0))</f>
        <v/>
      </c>
      <c r="M1100" s="251" t="str">
        <f>IF($F1100="","",VLOOKUP($F1100,'Tong hop'!$B$10:$L$19999,11,0))</f>
        <v/>
      </c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</row>
    <row r="1101" ht="15.75" customHeight="1">
      <c r="A1101" s="11"/>
      <c r="B1101" s="11"/>
      <c r="C1101" s="12"/>
      <c r="D1101" s="11"/>
      <c r="E1101" s="11"/>
      <c r="F1101" s="11"/>
      <c r="G1101" s="245" t="str">
        <f>IF($F1101="","",VLOOKUP($F1101,'Tong hop'!$B$10:$P$19999,2,0))</f>
        <v/>
      </c>
      <c r="H1101" s="246" t="str">
        <f>IF($F1101="","",VLOOKUP($F1101,'Tong hop'!$B$10:$P$19999,3,0))</f>
        <v/>
      </c>
      <c r="I1101" s="26"/>
      <c r="J1101" s="248">
        <f>IF(F1101="",0,VLOOKUP(F1101,'Tong hop'!$O$10:$P$396,2,0))</f>
        <v>0</v>
      </c>
      <c r="K1101" s="249">
        <f t="shared" si="1"/>
        <v>0</v>
      </c>
      <c r="L1101" s="250" t="str">
        <f>IF($F1101="","",VLOOKUP($F1101,'Tong hop'!$B$10:$L$19999,10,0))</f>
        <v/>
      </c>
      <c r="M1101" s="251" t="str">
        <f>IF($F1101="","",VLOOKUP($F1101,'Tong hop'!$B$10:$L$19999,11,0))</f>
        <v/>
      </c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</row>
    <row r="1102" ht="15.75" customHeight="1">
      <c r="A1102" s="11"/>
      <c r="B1102" s="11"/>
      <c r="C1102" s="12"/>
      <c r="D1102" s="11"/>
      <c r="E1102" s="11"/>
      <c r="F1102" s="11"/>
      <c r="G1102" s="245" t="str">
        <f>IF($F1102="","",VLOOKUP($F1102,'Tong hop'!$B$10:$P$19999,2,0))</f>
        <v/>
      </c>
      <c r="H1102" s="246" t="str">
        <f>IF($F1102="","",VLOOKUP($F1102,'Tong hop'!$B$10:$P$19999,3,0))</f>
        <v/>
      </c>
      <c r="I1102" s="26"/>
      <c r="J1102" s="248">
        <f>IF(F1102="",0,VLOOKUP(F1102,'Tong hop'!$O$10:$P$396,2,0))</f>
        <v>0</v>
      </c>
      <c r="K1102" s="249">
        <f t="shared" si="1"/>
        <v>0</v>
      </c>
      <c r="L1102" s="250" t="str">
        <f>IF($F1102="","",VLOOKUP($F1102,'Tong hop'!$B$10:$L$19999,10,0))</f>
        <v/>
      </c>
      <c r="M1102" s="251" t="str">
        <f>IF($F1102="","",VLOOKUP($F1102,'Tong hop'!$B$10:$L$19999,11,0))</f>
        <v/>
      </c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</row>
    <row r="1103" ht="15.75" customHeight="1">
      <c r="A1103" s="11"/>
      <c r="B1103" s="11"/>
      <c r="C1103" s="12"/>
      <c r="D1103" s="11"/>
      <c r="E1103" s="11"/>
      <c r="F1103" s="11"/>
      <c r="G1103" s="245" t="str">
        <f>IF($F1103="","",VLOOKUP($F1103,'Tong hop'!$B$10:$P$19999,2,0))</f>
        <v/>
      </c>
      <c r="H1103" s="246" t="str">
        <f>IF($F1103="","",VLOOKUP($F1103,'Tong hop'!$B$10:$P$19999,3,0))</f>
        <v/>
      </c>
      <c r="I1103" s="26"/>
      <c r="J1103" s="248">
        <f>IF(F1103="",0,VLOOKUP(F1103,'Tong hop'!$O$10:$P$396,2,0))</f>
        <v>0</v>
      </c>
      <c r="K1103" s="249">
        <f t="shared" si="1"/>
        <v>0</v>
      </c>
      <c r="L1103" s="250" t="str">
        <f>IF($F1103="","",VLOOKUP($F1103,'Tong hop'!$B$10:$L$19999,10,0))</f>
        <v/>
      </c>
      <c r="M1103" s="251" t="str">
        <f>IF($F1103="","",VLOOKUP($F1103,'Tong hop'!$B$10:$L$19999,11,0))</f>
        <v/>
      </c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</row>
    <row r="1104" ht="15.75" customHeight="1">
      <c r="A1104" s="11"/>
      <c r="B1104" s="11"/>
      <c r="C1104" s="12"/>
      <c r="D1104" s="11"/>
      <c r="E1104" s="11"/>
      <c r="F1104" s="11"/>
      <c r="G1104" s="245" t="str">
        <f>IF($F1104="","",VLOOKUP($F1104,'Tong hop'!$B$10:$P$19999,2,0))</f>
        <v/>
      </c>
      <c r="H1104" s="246" t="str">
        <f>IF($F1104="","",VLOOKUP($F1104,'Tong hop'!$B$10:$P$19999,3,0))</f>
        <v/>
      </c>
      <c r="I1104" s="26"/>
      <c r="J1104" s="248">
        <f>IF(F1104="",0,VLOOKUP(F1104,'Tong hop'!$O$10:$P$396,2,0))</f>
        <v>0</v>
      </c>
      <c r="K1104" s="249">
        <f t="shared" si="1"/>
        <v>0</v>
      </c>
      <c r="L1104" s="250" t="str">
        <f>IF($F1104="","",VLOOKUP($F1104,'Tong hop'!$B$10:$L$19999,10,0))</f>
        <v/>
      </c>
      <c r="M1104" s="251" t="str">
        <f>IF($F1104="","",VLOOKUP($F1104,'Tong hop'!$B$10:$L$19999,11,0))</f>
        <v/>
      </c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</row>
    <row r="1105" ht="15.75" customHeight="1">
      <c r="A1105" s="11"/>
      <c r="B1105" s="11"/>
      <c r="C1105" s="12"/>
      <c r="D1105" s="11"/>
      <c r="E1105" s="11"/>
      <c r="F1105" s="11"/>
      <c r="G1105" s="245" t="str">
        <f>IF($F1105="","",VLOOKUP($F1105,'Tong hop'!$B$10:$P$19999,2,0))</f>
        <v/>
      </c>
      <c r="H1105" s="246" t="str">
        <f>IF($F1105="","",VLOOKUP($F1105,'Tong hop'!$B$10:$P$19999,3,0))</f>
        <v/>
      </c>
      <c r="I1105" s="26"/>
      <c r="J1105" s="248">
        <f>IF(F1105="",0,VLOOKUP(F1105,'Tong hop'!$O$10:$P$396,2,0))</f>
        <v>0</v>
      </c>
      <c r="K1105" s="249">
        <f t="shared" si="1"/>
        <v>0</v>
      </c>
      <c r="L1105" s="250" t="str">
        <f>IF($F1105="","",VLOOKUP($F1105,'Tong hop'!$B$10:$L$19999,10,0))</f>
        <v/>
      </c>
      <c r="M1105" s="251" t="str">
        <f>IF($F1105="","",VLOOKUP($F1105,'Tong hop'!$B$10:$L$19999,11,0))</f>
        <v/>
      </c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</row>
    <row r="1106" ht="15.75" customHeight="1">
      <c r="A1106" s="11"/>
      <c r="B1106" s="11"/>
      <c r="C1106" s="12"/>
      <c r="D1106" s="11"/>
      <c r="E1106" s="11"/>
      <c r="F1106" s="11"/>
      <c r="G1106" s="245" t="str">
        <f>IF($F1106="","",VLOOKUP($F1106,'Tong hop'!$B$10:$P$19999,2,0))</f>
        <v/>
      </c>
      <c r="H1106" s="246" t="str">
        <f>IF($F1106="","",VLOOKUP($F1106,'Tong hop'!$B$10:$P$19999,3,0))</f>
        <v/>
      </c>
      <c r="I1106" s="26"/>
      <c r="J1106" s="248">
        <f>IF(F1106="",0,VLOOKUP(F1106,'Tong hop'!$O$10:$P$396,2,0))</f>
        <v>0</v>
      </c>
      <c r="K1106" s="249">
        <f t="shared" si="1"/>
        <v>0</v>
      </c>
      <c r="L1106" s="250" t="str">
        <f>IF($F1106="","",VLOOKUP($F1106,'Tong hop'!$B$10:$L$19999,10,0))</f>
        <v/>
      </c>
      <c r="M1106" s="251" t="str">
        <f>IF($F1106="","",VLOOKUP($F1106,'Tong hop'!$B$10:$L$19999,11,0))</f>
        <v/>
      </c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</row>
    <row r="1107" ht="15.75" customHeight="1">
      <c r="A1107" s="11"/>
      <c r="B1107" s="11"/>
      <c r="C1107" s="12"/>
      <c r="D1107" s="11"/>
      <c r="E1107" s="11"/>
      <c r="F1107" s="11"/>
      <c r="G1107" s="245" t="str">
        <f>IF($F1107="","",VLOOKUP($F1107,'Tong hop'!$B$10:$P$19999,2,0))</f>
        <v/>
      </c>
      <c r="H1107" s="246" t="str">
        <f>IF($F1107="","",VLOOKUP($F1107,'Tong hop'!$B$10:$P$19999,3,0))</f>
        <v/>
      </c>
      <c r="I1107" s="26"/>
      <c r="J1107" s="248">
        <f>IF(F1107="",0,VLOOKUP(F1107,'Tong hop'!$O$10:$P$396,2,0))</f>
        <v>0</v>
      </c>
      <c r="K1107" s="249">
        <f t="shared" si="1"/>
        <v>0</v>
      </c>
      <c r="L1107" s="250" t="str">
        <f>IF($F1107="","",VLOOKUP($F1107,'Tong hop'!$B$10:$L$19999,10,0))</f>
        <v/>
      </c>
      <c r="M1107" s="251" t="str">
        <f>IF($F1107="","",VLOOKUP($F1107,'Tong hop'!$B$10:$L$19999,11,0))</f>
        <v/>
      </c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</row>
    <row r="1108" ht="15.75" customHeight="1">
      <c r="A1108" s="11"/>
      <c r="B1108" s="11"/>
      <c r="C1108" s="12"/>
      <c r="D1108" s="11"/>
      <c r="E1108" s="11"/>
      <c r="F1108" s="11"/>
      <c r="G1108" s="245" t="str">
        <f>IF($F1108="","",VLOOKUP($F1108,'Tong hop'!$B$10:$P$19999,2,0))</f>
        <v/>
      </c>
      <c r="H1108" s="246" t="str">
        <f>IF($F1108="","",VLOOKUP($F1108,'Tong hop'!$B$10:$P$19999,3,0))</f>
        <v/>
      </c>
      <c r="I1108" s="26"/>
      <c r="J1108" s="248">
        <f>IF(F1108="",0,VLOOKUP(F1108,'Tong hop'!$O$10:$P$396,2,0))</f>
        <v>0</v>
      </c>
      <c r="K1108" s="249">
        <f t="shared" si="1"/>
        <v>0</v>
      </c>
      <c r="L1108" s="250" t="str">
        <f>IF($F1108="","",VLOOKUP($F1108,'Tong hop'!$B$10:$L$19999,10,0))</f>
        <v/>
      </c>
      <c r="M1108" s="251" t="str">
        <f>IF($F1108="","",VLOOKUP($F1108,'Tong hop'!$B$10:$L$19999,11,0))</f>
        <v/>
      </c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</row>
    <row r="1109" ht="15.75" customHeight="1">
      <c r="A1109" s="11"/>
      <c r="B1109" s="11"/>
      <c r="C1109" s="12"/>
      <c r="D1109" s="11"/>
      <c r="E1109" s="11"/>
      <c r="F1109" s="11"/>
      <c r="G1109" s="245" t="str">
        <f>IF($F1109="","",VLOOKUP($F1109,'Tong hop'!$B$10:$P$19999,2,0))</f>
        <v/>
      </c>
      <c r="H1109" s="246" t="str">
        <f>IF($F1109="","",VLOOKUP($F1109,'Tong hop'!$B$10:$P$19999,3,0))</f>
        <v/>
      </c>
      <c r="I1109" s="26"/>
      <c r="J1109" s="248">
        <f>IF(F1109="",0,VLOOKUP(F1109,'Tong hop'!$O$10:$P$396,2,0))</f>
        <v>0</v>
      </c>
      <c r="K1109" s="249">
        <f t="shared" si="1"/>
        <v>0</v>
      </c>
      <c r="L1109" s="250" t="str">
        <f>IF($F1109="","",VLOOKUP($F1109,'Tong hop'!$B$10:$L$19999,10,0))</f>
        <v/>
      </c>
      <c r="M1109" s="251" t="str">
        <f>IF($F1109="","",VLOOKUP($F1109,'Tong hop'!$B$10:$L$19999,11,0))</f>
        <v/>
      </c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</row>
    <row r="1110" ht="15.75" customHeight="1">
      <c r="A1110" s="11"/>
      <c r="B1110" s="11"/>
      <c r="C1110" s="12"/>
      <c r="D1110" s="11"/>
      <c r="E1110" s="11"/>
      <c r="F1110" s="11"/>
      <c r="G1110" s="245" t="str">
        <f>IF($F1110="","",VLOOKUP($F1110,'Tong hop'!$B$10:$P$19999,2,0))</f>
        <v/>
      </c>
      <c r="H1110" s="246" t="str">
        <f>IF($F1110="","",VLOOKUP($F1110,'Tong hop'!$B$10:$P$19999,3,0))</f>
        <v/>
      </c>
      <c r="I1110" s="26"/>
      <c r="J1110" s="248">
        <f>IF(F1110="",0,VLOOKUP(F1110,'Tong hop'!$O$10:$P$396,2,0))</f>
        <v>0</v>
      </c>
      <c r="K1110" s="249">
        <f t="shared" si="1"/>
        <v>0</v>
      </c>
      <c r="L1110" s="250" t="str">
        <f>IF($F1110="","",VLOOKUP($F1110,'Tong hop'!$B$10:$L$19999,10,0))</f>
        <v/>
      </c>
      <c r="M1110" s="251" t="str">
        <f>IF($F1110="","",VLOOKUP($F1110,'Tong hop'!$B$10:$L$19999,11,0))</f>
        <v/>
      </c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</row>
    <row r="1111" ht="15.75" customHeight="1">
      <c r="A1111" s="11"/>
      <c r="B1111" s="11"/>
      <c r="C1111" s="12"/>
      <c r="D1111" s="11"/>
      <c r="E1111" s="11"/>
      <c r="F1111" s="11"/>
      <c r="G1111" s="245" t="str">
        <f>IF($F1111="","",VLOOKUP($F1111,'Tong hop'!$B$10:$P$19999,2,0))</f>
        <v/>
      </c>
      <c r="H1111" s="246" t="str">
        <f>IF($F1111="","",VLOOKUP($F1111,'Tong hop'!$B$10:$P$19999,3,0))</f>
        <v/>
      </c>
      <c r="I1111" s="26"/>
      <c r="J1111" s="248">
        <f>IF(F1111="",0,VLOOKUP(F1111,'Tong hop'!$O$10:$P$396,2,0))</f>
        <v>0</v>
      </c>
      <c r="K1111" s="249">
        <f t="shared" si="1"/>
        <v>0</v>
      </c>
      <c r="L1111" s="250" t="str">
        <f>IF($F1111="","",VLOOKUP($F1111,'Tong hop'!$B$10:$L$19999,10,0))</f>
        <v/>
      </c>
      <c r="M1111" s="251" t="str">
        <f>IF($F1111="","",VLOOKUP($F1111,'Tong hop'!$B$10:$L$19999,11,0))</f>
        <v/>
      </c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</row>
    <row r="1112" ht="15.75" customHeight="1">
      <c r="A1112" s="11"/>
      <c r="B1112" s="11"/>
      <c r="C1112" s="12"/>
      <c r="D1112" s="11"/>
      <c r="E1112" s="11"/>
      <c r="F1112" s="11"/>
      <c r="G1112" s="245" t="str">
        <f>IF($F1112="","",VLOOKUP($F1112,'Tong hop'!$B$10:$P$19999,2,0))</f>
        <v/>
      </c>
      <c r="H1112" s="246" t="str">
        <f>IF($F1112="","",VLOOKUP($F1112,'Tong hop'!$B$10:$P$19999,3,0))</f>
        <v/>
      </c>
      <c r="I1112" s="26"/>
      <c r="J1112" s="248">
        <f>IF(F1112="",0,VLOOKUP(F1112,'Tong hop'!$O$10:$P$396,2,0))</f>
        <v>0</v>
      </c>
      <c r="K1112" s="249">
        <f t="shared" si="1"/>
        <v>0</v>
      </c>
      <c r="L1112" s="250" t="str">
        <f>IF($F1112="","",VLOOKUP($F1112,'Tong hop'!$B$10:$L$19999,10,0))</f>
        <v/>
      </c>
      <c r="M1112" s="251" t="str">
        <f>IF($F1112="","",VLOOKUP($F1112,'Tong hop'!$B$10:$L$19999,11,0))</f>
        <v/>
      </c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</row>
    <row r="1113" ht="15.75" customHeight="1">
      <c r="A1113" s="11"/>
      <c r="B1113" s="11"/>
      <c r="C1113" s="12"/>
      <c r="D1113" s="11"/>
      <c r="E1113" s="11"/>
      <c r="F1113" s="11"/>
      <c r="G1113" s="245" t="str">
        <f>IF($F1113="","",VLOOKUP($F1113,'Tong hop'!$B$10:$P$19999,2,0))</f>
        <v/>
      </c>
      <c r="H1113" s="246" t="str">
        <f>IF($F1113="","",VLOOKUP($F1113,'Tong hop'!$B$10:$P$19999,3,0))</f>
        <v/>
      </c>
      <c r="I1113" s="26"/>
      <c r="J1113" s="248">
        <f>IF(F1113="",0,VLOOKUP(F1113,'Tong hop'!$O$10:$P$396,2,0))</f>
        <v>0</v>
      </c>
      <c r="K1113" s="249">
        <f t="shared" si="1"/>
        <v>0</v>
      </c>
      <c r="L1113" s="250" t="str">
        <f>IF($F1113="","",VLOOKUP($F1113,'Tong hop'!$B$10:$L$19999,10,0))</f>
        <v/>
      </c>
      <c r="M1113" s="251" t="str">
        <f>IF($F1113="","",VLOOKUP($F1113,'Tong hop'!$B$10:$L$19999,11,0))</f>
        <v/>
      </c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</row>
    <row r="1114" ht="15.75" customHeight="1">
      <c r="A1114" s="11"/>
      <c r="B1114" s="11"/>
      <c r="C1114" s="12"/>
      <c r="D1114" s="11"/>
      <c r="E1114" s="11"/>
      <c r="F1114" s="11"/>
      <c r="G1114" s="245" t="str">
        <f>IF($F1114="","",VLOOKUP($F1114,'Tong hop'!$B$10:$P$19999,2,0))</f>
        <v/>
      </c>
      <c r="H1114" s="246" t="str">
        <f>IF($F1114="","",VLOOKUP($F1114,'Tong hop'!$B$10:$P$19999,3,0))</f>
        <v/>
      </c>
      <c r="I1114" s="26"/>
      <c r="J1114" s="248">
        <f>IF(F1114="",0,VLOOKUP(F1114,'Tong hop'!$O$10:$P$396,2,0))</f>
        <v>0</v>
      </c>
      <c r="K1114" s="249">
        <f t="shared" si="1"/>
        <v>0</v>
      </c>
      <c r="L1114" s="250" t="str">
        <f>IF($F1114="","",VLOOKUP($F1114,'Tong hop'!$B$10:$L$19999,10,0))</f>
        <v/>
      </c>
      <c r="M1114" s="251" t="str">
        <f>IF($F1114="","",VLOOKUP($F1114,'Tong hop'!$B$10:$L$19999,11,0))</f>
        <v/>
      </c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</row>
    <row r="1115" ht="15.75" customHeight="1">
      <c r="A1115" s="11"/>
      <c r="B1115" s="11"/>
      <c r="C1115" s="12"/>
      <c r="D1115" s="11"/>
      <c r="E1115" s="11"/>
      <c r="F1115" s="11"/>
      <c r="G1115" s="245" t="str">
        <f>IF($F1115="","",VLOOKUP($F1115,'Tong hop'!$B$10:$P$19999,2,0))</f>
        <v/>
      </c>
      <c r="H1115" s="246" t="str">
        <f>IF($F1115="","",VLOOKUP($F1115,'Tong hop'!$B$10:$P$19999,3,0))</f>
        <v/>
      </c>
      <c r="I1115" s="26"/>
      <c r="J1115" s="248">
        <f>IF(F1115="",0,VLOOKUP(F1115,'Tong hop'!$O$10:$P$396,2,0))</f>
        <v>0</v>
      </c>
      <c r="K1115" s="249">
        <f t="shared" si="1"/>
        <v>0</v>
      </c>
      <c r="L1115" s="250" t="str">
        <f>IF($F1115="","",VLOOKUP($F1115,'Tong hop'!$B$10:$L$19999,10,0))</f>
        <v/>
      </c>
      <c r="M1115" s="251" t="str">
        <f>IF($F1115="","",VLOOKUP($F1115,'Tong hop'!$B$10:$L$19999,11,0))</f>
        <v/>
      </c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</row>
    <row r="1116" ht="15.75" customHeight="1">
      <c r="A1116" s="11"/>
      <c r="B1116" s="11"/>
      <c r="C1116" s="12"/>
      <c r="D1116" s="11"/>
      <c r="E1116" s="11"/>
      <c r="F1116" s="11"/>
      <c r="G1116" s="245" t="str">
        <f>IF($F1116="","",VLOOKUP($F1116,'Tong hop'!$B$10:$P$19999,2,0))</f>
        <v/>
      </c>
      <c r="H1116" s="246" t="str">
        <f>IF($F1116="","",VLOOKUP($F1116,'Tong hop'!$B$10:$P$19999,3,0))</f>
        <v/>
      </c>
      <c r="I1116" s="26"/>
      <c r="J1116" s="248">
        <f>IF(F1116="",0,VLOOKUP(F1116,'Tong hop'!$O$10:$P$396,2,0))</f>
        <v>0</v>
      </c>
      <c r="K1116" s="249">
        <f t="shared" si="1"/>
        <v>0</v>
      </c>
      <c r="L1116" s="250" t="str">
        <f>IF($F1116="","",VLOOKUP($F1116,'Tong hop'!$B$10:$L$19999,10,0))</f>
        <v/>
      </c>
      <c r="M1116" s="251" t="str">
        <f>IF($F1116="","",VLOOKUP($F1116,'Tong hop'!$B$10:$L$19999,11,0))</f>
        <v/>
      </c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</row>
    <row r="1117" ht="15.75" customHeight="1">
      <c r="A1117" s="11"/>
      <c r="B1117" s="11"/>
      <c r="C1117" s="12"/>
      <c r="D1117" s="11"/>
      <c r="E1117" s="11"/>
      <c r="F1117" s="11"/>
      <c r="G1117" s="245" t="str">
        <f>IF($F1117="","",VLOOKUP($F1117,'Tong hop'!$B$10:$P$19999,2,0))</f>
        <v/>
      </c>
      <c r="H1117" s="246" t="str">
        <f>IF($F1117="","",VLOOKUP($F1117,'Tong hop'!$B$10:$P$19999,3,0))</f>
        <v/>
      </c>
      <c r="I1117" s="26"/>
      <c r="J1117" s="248">
        <f>IF(F1117="",0,VLOOKUP(F1117,'Tong hop'!$O$10:$P$396,2,0))</f>
        <v>0</v>
      </c>
      <c r="K1117" s="249">
        <f t="shared" si="1"/>
        <v>0</v>
      </c>
      <c r="L1117" s="250" t="str">
        <f>IF($F1117="","",VLOOKUP($F1117,'Tong hop'!$B$10:$L$19999,10,0))</f>
        <v/>
      </c>
      <c r="M1117" s="251" t="str">
        <f>IF($F1117="","",VLOOKUP($F1117,'Tong hop'!$B$10:$L$19999,11,0))</f>
        <v/>
      </c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</row>
    <row r="1118" ht="15.75" customHeight="1">
      <c r="A1118" s="11"/>
      <c r="B1118" s="11"/>
      <c r="C1118" s="12"/>
      <c r="D1118" s="11"/>
      <c r="E1118" s="11"/>
      <c r="F1118" s="11"/>
      <c r="G1118" s="245" t="str">
        <f>IF($F1118="","",VLOOKUP($F1118,'Tong hop'!$B$10:$P$19999,2,0))</f>
        <v/>
      </c>
      <c r="H1118" s="246" t="str">
        <f>IF($F1118="","",VLOOKUP($F1118,'Tong hop'!$B$10:$P$19999,3,0))</f>
        <v/>
      </c>
      <c r="I1118" s="26"/>
      <c r="J1118" s="248">
        <f>IF(F1118="",0,VLOOKUP(F1118,'Tong hop'!$O$10:$P$396,2,0))</f>
        <v>0</v>
      </c>
      <c r="K1118" s="249">
        <f t="shared" si="1"/>
        <v>0</v>
      </c>
      <c r="L1118" s="250" t="str">
        <f>IF($F1118="","",VLOOKUP($F1118,'Tong hop'!$B$10:$L$19999,10,0))</f>
        <v/>
      </c>
      <c r="M1118" s="251" t="str">
        <f>IF($F1118="","",VLOOKUP($F1118,'Tong hop'!$B$10:$L$19999,11,0))</f>
        <v/>
      </c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</row>
    <row r="1119" ht="15.75" customHeight="1">
      <c r="A1119" s="11"/>
      <c r="B1119" s="11"/>
      <c r="C1119" s="12"/>
      <c r="D1119" s="11"/>
      <c r="E1119" s="11"/>
      <c r="F1119" s="11"/>
      <c r="G1119" s="245" t="str">
        <f>IF($F1119="","",VLOOKUP($F1119,'Tong hop'!$B$10:$P$19999,2,0))</f>
        <v/>
      </c>
      <c r="H1119" s="246" t="str">
        <f>IF($F1119="","",VLOOKUP($F1119,'Tong hop'!$B$10:$P$19999,3,0))</f>
        <v/>
      </c>
      <c r="I1119" s="26"/>
      <c r="J1119" s="248">
        <f>IF(F1119="",0,VLOOKUP(F1119,'Tong hop'!$O$10:$P$396,2,0))</f>
        <v>0</v>
      </c>
      <c r="K1119" s="249">
        <f t="shared" si="1"/>
        <v>0</v>
      </c>
      <c r="L1119" s="250" t="str">
        <f>IF($F1119="","",VLOOKUP($F1119,'Tong hop'!$B$10:$L$19999,10,0))</f>
        <v/>
      </c>
      <c r="M1119" s="251" t="str">
        <f>IF($F1119="","",VLOOKUP($F1119,'Tong hop'!$B$10:$L$19999,11,0))</f>
        <v/>
      </c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</row>
    <row r="1120" ht="15.75" customHeight="1">
      <c r="A1120" s="11"/>
      <c r="B1120" s="11"/>
      <c r="C1120" s="12"/>
      <c r="D1120" s="11"/>
      <c r="E1120" s="11"/>
      <c r="F1120" s="11"/>
      <c r="G1120" s="245" t="str">
        <f>IF($F1120="","",VLOOKUP($F1120,'Tong hop'!$B$10:$P$19999,2,0))</f>
        <v/>
      </c>
      <c r="H1120" s="246" t="str">
        <f>IF($F1120="","",VLOOKUP($F1120,'Tong hop'!$B$10:$P$19999,3,0))</f>
        <v/>
      </c>
      <c r="I1120" s="26"/>
      <c r="J1120" s="248">
        <f>IF(F1120="",0,VLOOKUP(F1120,'Tong hop'!$O$10:$P$396,2,0))</f>
        <v>0</v>
      </c>
      <c r="K1120" s="249">
        <f t="shared" si="1"/>
        <v>0</v>
      </c>
      <c r="L1120" s="250" t="str">
        <f>IF($F1120="","",VLOOKUP($F1120,'Tong hop'!$B$10:$L$19999,10,0))</f>
        <v/>
      </c>
      <c r="M1120" s="251" t="str">
        <f>IF($F1120="","",VLOOKUP($F1120,'Tong hop'!$B$10:$L$19999,11,0))</f>
        <v/>
      </c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</row>
    <row r="1121" ht="15.75" customHeight="1">
      <c r="A1121" s="11"/>
      <c r="B1121" s="11"/>
      <c r="C1121" s="12"/>
      <c r="D1121" s="11"/>
      <c r="E1121" s="11"/>
      <c r="F1121" s="11"/>
      <c r="G1121" s="245" t="str">
        <f>IF($F1121="","",VLOOKUP($F1121,'Tong hop'!$B$10:$P$19999,2,0))</f>
        <v/>
      </c>
      <c r="H1121" s="246" t="str">
        <f>IF($F1121="","",VLOOKUP($F1121,'Tong hop'!$B$10:$P$19999,3,0))</f>
        <v/>
      </c>
      <c r="I1121" s="26"/>
      <c r="J1121" s="248">
        <f>IF(F1121="",0,VLOOKUP(F1121,'Tong hop'!$O$10:$P$396,2,0))</f>
        <v>0</v>
      </c>
      <c r="K1121" s="249">
        <f t="shared" si="1"/>
        <v>0</v>
      </c>
      <c r="L1121" s="250" t="str">
        <f>IF($F1121="","",VLOOKUP($F1121,'Tong hop'!$B$10:$L$19999,10,0))</f>
        <v/>
      </c>
      <c r="M1121" s="251" t="str">
        <f>IF($F1121="","",VLOOKUP($F1121,'Tong hop'!$B$10:$L$19999,11,0))</f>
        <v/>
      </c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</row>
    <row r="1122" ht="15.75" customHeight="1">
      <c r="A1122" s="11"/>
      <c r="B1122" s="11"/>
      <c r="C1122" s="12"/>
      <c r="D1122" s="11"/>
      <c r="E1122" s="11"/>
      <c r="F1122" s="11"/>
      <c r="G1122" s="245" t="str">
        <f>IF($F1122="","",VLOOKUP($F1122,'Tong hop'!$B$10:$P$19999,2,0))</f>
        <v/>
      </c>
      <c r="H1122" s="246" t="str">
        <f>IF($F1122="","",VLOOKUP($F1122,'Tong hop'!$B$10:$P$19999,3,0))</f>
        <v/>
      </c>
      <c r="I1122" s="26"/>
      <c r="J1122" s="248">
        <f>IF(F1122="",0,VLOOKUP(F1122,'Tong hop'!$O$10:$P$396,2,0))</f>
        <v>0</v>
      </c>
      <c r="K1122" s="249">
        <f t="shared" si="1"/>
        <v>0</v>
      </c>
      <c r="L1122" s="250" t="str">
        <f>IF($F1122="","",VLOOKUP($F1122,'Tong hop'!$B$10:$L$19999,10,0))</f>
        <v/>
      </c>
      <c r="M1122" s="251" t="str">
        <f>IF($F1122="","",VLOOKUP($F1122,'Tong hop'!$B$10:$L$19999,11,0))</f>
        <v/>
      </c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</row>
    <row r="1123" ht="15.75" customHeight="1">
      <c r="A1123" s="11"/>
      <c r="B1123" s="11"/>
      <c r="C1123" s="12"/>
      <c r="D1123" s="11"/>
      <c r="E1123" s="11"/>
      <c r="F1123" s="11"/>
      <c r="G1123" s="245" t="str">
        <f>IF($F1123="","",VLOOKUP($F1123,'Tong hop'!$B$10:$P$19999,2,0))</f>
        <v/>
      </c>
      <c r="H1123" s="246" t="str">
        <f>IF($F1123="","",VLOOKUP($F1123,'Tong hop'!$B$10:$P$19999,3,0))</f>
        <v/>
      </c>
      <c r="I1123" s="26"/>
      <c r="J1123" s="248">
        <f>IF(F1123="",0,VLOOKUP(F1123,'Tong hop'!$O$10:$P$396,2,0))</f>
        <v>0</v>
      </c>
      <c r="K1123" s="249">
        <f t="shared" si="1"/>
        <v>0</v>
      </c>
      <c r="L1123" s="250" t="str">
        <f>IF($F1123="","",VLOOKUP($F1123,'Tong hop'!$B$10:$L$19999,10,0))</f>
        <v/>
      </c>
      <c r="M1123" s="251" t="str">
        <f>IF($F1123="","",VLOOKUP($F1123,'Tong hop'!$B$10:$L$19999,11,0))</f>
        <v/>
      </c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</row>
    <row r="1124" ht="15.75" customHeight="1">
      <c r="A1124" s="11"/>
      <c r="B1124" s="11"/>
      <c r="C1124" s="12"/>
      <c r="D1124" s="11"/>
      <c r="E1124" s="11"/>
      <c r="F1124" s="11"/>
      <c r="G1124" s="245" t="str">
        <f>IF($F1124="","",VLOOKUP($F1124,'Tong hop'!$B$10:$P$19999,2,0))</f>
        <v/>
      </c>
      <c r="H1124" s="246" t="str">
        <f>IF($F1124="","",VLOOKUP($F1124,'Tong hop'!$B$10:$P$19999,3,0))</f>
        <v/>
      </c>
      <c r="I1124" s="26"/>
      <c r="J1124" s="248">
        <f>IF(F1124="",0,VLOOKUP(F1124,'Tong hop'!$O$10:$P$396,2,0))</f>
        <v>0</v>
      </c>
      <c r="K1124" s="249">
        <f t="shared" si="1"/>
        <v>0</v>
      </c>
      <c r="L1124" s="250" t="str">
        <f>IF($F1124="","",VLOOKUP($F1124,'Tong hop'!$B$10:$L$19999,10,0))</f>
        <v/>
      </c>
      <c r="M1124" s="251" t="str">
        <f>IF($F1124="","",VLOOKUP($F1124,'Tong hop'!$B$10:$L$19999,11,0))</f>
        <v/>
      </c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</row>
    <row r="1125" ht="15.75" customHeight="1">
      <c r="A1125" s="11"/>
      <c r="B1125" s="11"/>
      <c r="C1125" s="12"/>
      <c r="D1125" s="11"/>
      <c r="E1125" s="11"/>
      <c r="F1125" s="11"/>
      <c r="G1125" s="245" t="str">
        <f>IF($F1125="","",VLOOKUP($F1125,'Tong hop'!$B$10:$P$19999,2,0))</f>
        <v/>
      </c>
      <c r="H1125" s="246" t="str">
        <f>IF($F1125="","",VLOOKUP($F1125,'Tong hop'!$B$10:$P$19999,3,0))</f>
        <v/>
      </c>
      <c r="I1125" s="26"/>
      <c r="J1125" s="248">
        <f>IF(F1125="",0,VLOOKUP(F1125,'Tong hop'!$O$10:$P$396,2,0))</f>
        <v>0</v>
      </c>
      <c r="K1125" s="249">
        <f t="shared" si="1"/>
        <v>0</v>
      </c>
      <c r="L1125" s="250" t="str">
        <f>IF($F1125="","",VLOOKUP($F1125,'Tong hop'!$B$10:$L$19999,10,0))</f>
        <v/>
      </c>
      <c r="M1125" s="251" t="str">
        <f>IF($F1125="","",VLOOKUP($F1125,'Tong hop'!$B$10:$L$19999,11,0))</f>
        <v/>
      </c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</row>
    <row r="1126" ht="15.75" customHeight="1">
      <c r="A1126" s="11"/>
      <c r="B1126" s="11"/>
      <c r="C1126" s="12"/>
      <c r="D1126" s="11"/>
      <c r="E1126" s="11"/>
      <c r="F1126" s="11"/>
      <c r="G1126" s="245" t="str">
        <f>IF($F1126="","",VLOOKUP($F1126,'Tong hop'!$B$10:$P$19999,2,0))</f>
        <v/>
      </c>
      <c r="H1126" s="246" t="str">
        <f>IF($F1126="","",VLOOKUP($F1126,'Tong hop'!$B$10:$P$19999,3,0))</f>
        <v/>
      </c>
      <c r="I1126" s="26"/>
      <c r="J1126" s="248">
        <f>IF(F1126="",0,VLOOKUP(F1126,'Tong hop'!$O$10:$P$396,2,0))</f>
        <v>0</v>
      </c>
      <c r="K1126" s="249">
        <f t="shared" si="1"/>
        <v>0</v>
      </c>
      <c r="L1126" s="250" t="str">
        <f>IF($F1126="","",VLOOKUP($F1126,'Tong hop'!$B$10:$L$19999,10,0))</f>
        <v/>
      </c>
      <c r="M1126" s="251" t="str">
        <f>IF($F1126="","",VLOOKUP($F1126,'Tong hop'!$B$10:$L$19999,11,0))</f>
        <v/>
      </c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</row>
    <row r="1127" ht="15.75" customHeight="1">
      <c r="A1127" s="11"/>
      <c r="B1127" s="11"/>
      <c r="C1127" s="12"/>
      <c r="D1127" s="11"/>
      <c r="E1127" s="11"/>
      <c r="F1127" s="11"/>
      <c r="G1127" s="245" t="str">
        <f>IF($F1127="","",VLOOKUP($F1127,'Tong hop'!$B$10:$P$19999,2,0))</f>
        <v/>
      </c>
      <c r="H1127" s="246" t="str">
        <f>IF($F1127="","",VLOOKUP($F1127,'Tong hop'!$B$10:$P$19999,3,0))</f>
        <v/>
      </c>
      <c r="I1127" s="26"/>
      <c r="J1127" s="248">
        <f>IF(F1127="",0,VLOOKUP(F1127,'Tong hop'!$O$10:$P$396,2,0))</f>
        <v>0</v>
      </c>
      <c r="K1127" s="249">
        <f t="shared" si="1"/>
        <v>0</v>
      </c>
      <c r="L1127" s="250" t="str">
        <f>IF($F1127="","",VLOOKUP($F1127,'Tong hop'!$B$10:$L$19999,10,0))</f>
        <v/>
      </c>
      <c r="M1127" s="251" t="str">
        <f>IF($F1127="","",VLOOKUP($F1127,'Tong hop'!$B$10:$L$19999,11,0))</f>
        <v/>
      </c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</row>
    <row r="1128" ht="15.75" customHeight="1">
      <c r="A1128" s="11"/>
      <c r="B1128" s="11"/>
      <c r="C1128" s="12"/>
      <c r="D1128" s="11"/>
      <c r="E1128" s="11"/>
      <c r="F1128" s="11"/>
      <c r="G1128" s="245" t="str">
        <f>IF($F1128="","",VLOOKUP($F1128,'Tong hop'!$B$10:$P$19999,2,0))</f>
        <v/>
      </c>
      <c r="H1128" s="246" t="str">
        <f>IF($F1128="","",VLOOKUP($F1128,'Tong hop'!$B$10:$P$19999,3,0))</f>
        <v/>
      </c>
      <c r="I1128" s="26"/>
      <c r="J1128" s="248">
        <f>IF(F1128="",0,VLOOKUP(F1128,'Tong hop'!$O$10:$P$396,2,0))</f>
        <v>0</v>
      </c>
      <c r="K1128" s="249">
        <f t="shared" si="1"/>
        <v>0</v>
      </c>
      <c r="L1128" s="250" t="str">
        <f>IF($F1128="","",VLOOKUP($F1128,'Tong hop'!$B$10:$L$19999,10,0))</f>
        <v/>
      </c>
      <c r="M1128" s="251" t="str">
        <f>IF($F1128="","",VLOOKUP($F1128,'Tong hop'!$B$10:$L$19999,11,0))</f>
        <v/>
      </c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</row>
    <row r="1129" ht="15.75" customHeight="1">
      <c r="A1129" s="11"/>
      <c r="B1129" s="11"/>
      <c r="C1129" s="12"/>
      <c r="D1129" s="11"/>
      <c r="E1129" s="11"/>
      <c r="F1129" s="11"/>
      <c r="G1129" s="245" t="str">
        <f>IF($F1129="","",VLOOKUP($F1129,'Tong hop'!$B$10:$P$19999,2,0))</f>
        <v/>
      </c>
      <c r="H1129" s="246" t="str">
        <f>IF($F1129="","",VLOOKUP($F1129,'Tong hop'!$B$10:$P$19999,3,0))</f>
        <v/>
      </c>
      <c r="I1129" s="26"/>
      <c r="J1129" s="248">
        <f>IF(F1129="",0,VLOOKUP(F1129,'Tong hop'!$O$10:$P$396,2,0))</f>
        <v>0</v>
      </c>
      <c r="K1129" s="249">
        <f t="shared" si="1"/>
        <v>0</v>
      </c>
      <c r="L1129" s="250" t="str">
        <f>IF($F1129="","",VLOOKUP($F1129,'Tong hop'!$B$10:$L$19999,10,0))</f>
        <v/>
      </c>
      <c r="M1129" s="251" t="str">
        <f>IF($F1129="","",VLOOKUP($F1129,'Tong hop'!$B$10:$L$19999,11,0))</f>
        <v/>
      </c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</row>
    <row r="1130" ht="15.75" customHeight="1">
      <c r="A1130" s="11"/>
      <c r="B1130" s="11"/>
      <c r="C1130" s="12"/>
      <c r="D1130" s="11"/>
      <c r="E1130" s="11"/>
      <c r="F1130" s="11"/>
      <c r="G1130" s="245" t="str">
        <f>IF($F1130="","",VLOOKUP($F1130,'Tong hop'!$B$10:$P$19999,2,0))</f>
        <v/>
      </c>
      <c r="H1130" s="246" t="str">
        <f>IF($F1130="","",VLOOKUP($F1130,'Tong hop'!$B$10:$P$19999,3,0))</f>
        <v/>
      </c>
      <c r="I1130" s="26"/>
      <c r="J1130" s="248">
        <f>IF(F1130="",0,VLOOKUP(F1130,'Tong hop'!$O$10:$P$396,2,0))</f>
        <v>0</v>
      </c>
      <c r="K1130" s="249">
        <f t="shared" si="1"/>
        <v>0</v>
      </c>
      <c r="L1130" s="250" t="str">
        <f>IF($F1130="","",VLOOKUP($F1130,'Tong hop'!$B$10:$L$19999,10,0))</f>
        <v/>
      </c>
      <c r="M1130" s="251" t="str">
        <f>IF($F1130="","",VLOOKUP($F1130,'Tong hop'!$B$10:$L$19999,11,0))</f>
        <v/>
      </c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</row>
    <row r="1131" ht="15.75" customHeight="1">
      <c r="A1131" s="11"/>
      <c r="B1131" s="11"/>
      <c r="C1131" s="12"/>
      <c r="D1131" s="11"/>
      <c r="E1131" s="11"/>
      <c r="F1131" s="11"/>
      <c r="G1131" s="245" t="str">
        <f>IF($F1131="","",VLOOKUP($F1131,'Tong hop'!$B$10:$P$19999,2,0))</f>
        <v/>
      </c>
      <c r="H1131" s="246" t="str">
        <f>IF($F1131="","",VLOOKUP($F1131,'Tong hop'!$B$10:$P$19999,3,0))</f>
        <v/>
      </c>
      <c r="I1131" s="26"/>
      <c r="J1131" s="248">
        <f>IF(F1131="",0,VLOOKUP(F1131,'Tong hop'!$O$10:$P$396,2,0))</f>
        <v>0</v>
      </c>
      <c r="K1131" s="249">
        <f t="shared" si="1"/>
        <v>0</v>
      </c>
      <c r="L1131" s="250" t="str">
        <f>IF($F1131="","",VLOOKUP($F1131,'Tong hop'!$B$10:$L$19999,10,0))</f>
        <v/>
      </c>
      <c r="M1131" s="251" t="str">
        <f>IF($F1131="","",VLOOKUP($F1131,'Tong hop'!$B$10:$L$19999,11,0))</f>
        <v/>
      </c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</row>
    <row r="1132" ht="15.75" customHeight="1">
      <c r="A1132" s="11"/>
      <c r="B1132" s="11"/>
      <c r="C1132" s="12"/>
      <c r="D1132" s="11"/>
      <c r="E1132" s="11"/>
      <c r="F1132" s="11"/>
      <c r="G1132" s="245" t="str">
        <f>IF($F1132="","",VLOOKUP($F1132,'Tong hop'!$B$10:$P$19999,2,0))</f>
        <v/>
      </c>
      <c r="H1132" s="246" t="str">
        <f>IF($F1132="","",VLOOKUP($F1132,'Tong hop'!$B$10:$P$19999,3,0))</f>
        <v/>
      </c>
      <c r="I1132" s="26"/>
      <c r="J1132" s="248">
        <f>IF(F1132="",0,VLOOKUP(F1132,'Tong hop'!$O$10:$P$396,2,0))</f>
        <v>0</v>
      </c>
      <c r="K1132" s="249">
        <f t="shared" si="1"/>
        <v>0</v>
      </c>
      <c r="L1132" s="250" t="str">
        <f>IF($F1132="","",VLOOKUP($F1132,'Tong hop'!$B$10:$L$19999,10,0))</f>
        <v/>
      </c>
      <c r="M1132" s="251" t="str">
        <f>IF($F1132="","",VLOOKUP($F1132,'Tong hop'!$B$10:$L$19999,11,0))</f>
        <v/>
      </c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</row>
    <row r="1133" ht="15.75" customHeight="1">
      <c r="A1133" s="11"/>
      <c r="B1133" s="11"/>
      <c r="C1133" s="12"/>
      <c r="D1133" s="11"/>
      <c r="E1133" s="11"/>
      <c r="F1133" s="11"/>
      <c r="G1133" s="245" t="str">
        <f>IF($F1133="","",VLOOKUP($F1133,'Tong hop'!$B$10:$P$19999,2,0))</f>
        <v/>
      </c>
      <c r="H1133" s="246" t="str">
        <f>IF($F1133="","",VLOOKUP($F1133,'Tong hop'!$B$10:$P$19999,3,0))</f>
        <v/>
      </c>
      <c r="I1133" s="26"/>
      <c r="J1133" s="248">
        <f>IF(F1133="",0,VLOOKUP(F1133,'Tong hop'!$O$10:$P$396,2,0))</f>
        <v>0</v>
      </c>
      <c r="K1133" s="249">
        <f t="shared" si="1"/>
        <v>0</v>
      </c>
      <c r="L1133" s="250" t="str">
        <f>IF($F1133="","",VLOOKUP($F1133,'Tong hop'!$B$10:$L$19999,10,0))</f>
        <v/>
      </c>
      <c r="M1133" s="251" t="str">
        <f>IF($F1133="","",VLOOKUP($F1133,'Tong hop'!$B$10:$L$19999,11,0))</f>
        <v/>
      </c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</row>
    <row r="1134" ht="15.75" customHeight="1">
      <c r="A1134" s="11"/>
      <c r="B1134" s="11"/>
      <c r="C1134" s="12"/>
      <c r="D1134" s="11"/>
      <c r="E1134" s="11"/>
      <c r="F1134" s="11"/>
      <c r="G1134" s="245" t="str">
        <f>IF($F1134="","",VLOOKUP($F1134,'Tong hop'!$B$10:$P$19999,2,0))</f>
        <v/>
      </c>
      <c r="H1134" s="246" t="str">
        <f>IF($F1134="","",VLOOKUP($F1134,'Tong hop'!$B$10:$P$19999,3,0))</f>
        <v/>
      </c>
      <c r="I1134" s="26"/>
      <c r="J1134" s="248">
        <f>IF(F1134="",0,VLOOKUP(F1134,'Tong hop'!$O$10:$P$396,2,0))</f>
        <v>0</v>
      </c>
      <c r="K1134" s="249">
        <f t="shared" si="1"/>
        <v>0</v>
      </c>
      <c r="L1134" s="250" t="str">
        <f>IF($F1134="","",VLOOKUP($F1134,'Tong hop'!$B$10:$L$19999,10,0))</f>
        <v/>
      </c>
      <c r="M1134" s="251" t="str">
        <f>IF($F1134="","",VLOOKUP($F1134,'Tong hop'!$B$10:$L$19999,11,0))</f>
        <v/>
      </c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</row>
    <row r="1135" ht="15.75" customHeight="1">
      <c r="A1135" s="11"/>
      <c r="B1135" s="11"/>
      <c r="C1135" s="12"/>
      <c r="D1135" s="11"/>
      <c r="E1135" s="11"/>
      <c r="F1135" s="11"/>
      <c r="G1135" s="245" t="str">
        <f>IF($F1135="","",VLOOKUP($F1135,'Tong hop'!$B$10:$P$19999,2,0))</f>
        <v/>
      </c>
      <c r="H1135" s="246" t="str">
        <f>IF($F1135="","",VLOOKUP($F1135,'Tong hop'!$B$10:$P$19999,3,0))</f>
        <v/>
      </c>
      <c r="I1135" s="26"/>
      <c r="J1135" s="248">
        <f>IF(F1135="",0,VLOOKUP(F1135,'Tong hop'!$O$10:$P$396,2,0))</f>
        <v>0</v>
      </c>
      <c r="K1135" s="249">
        <f t="shared" si="1"/>
        <v>0</v>
      </c>
      <c r="L1135" s="250" t="str">
        <f>IF($F1135="","",VLOOKUP($F1135,'Tong hop'!$B$10:$L$19999,10,0))</f>
        <v/>
      </c>
      <c r="M1135" s="251" t="str">
        <f>IF($F1135="","",VLOOKUP($F1135,'Tong hop'!$B$10:$L$19999,11,0))</f>
        <v/>
      </c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</row>
    <row r="1136" ht="15.75" customHeight="1">
      <c r="A1136" s="11"/>
      <c r="B1136" s="11"/>
      <c r="C1136" s="12"/>
      <c r="D1136" s="11"/>
      <c r="E1136" s="11"/>
      <c r="F1136" s="11"/>
      <c r="G1136" s="245" t="str">
        <f>IF($F1136="","",VLOOKUP($F1136,'Tong hop'!$B$10:$P$19999,2,0))</f>
        <v/>
      </c>
      <c r="H1136" s="246" t="str">
        <f>IF($F1136="","",VLOOKUP($F1136,'Tong hop'!$B$10:$P$19999,3,0))</f>
        <v/>
      </c>
      <c r="I1136" s="26"/>
      <c r="J1136" s="248">
        <f>IF(F1136="",0,VLOOKUP(F1136,'Tong hop'!$O$10:$P$396,2,0))</f>
        <v>0</v>
      </c>
      <c r="K1136" s="249">
        <f t="shared" si="1"/>
        <v>0</v>
      </c>
      <c r="L1136" s="250" t="str">
        <f>IF($F1136="","",VLOOKUP($F1136,'Tong hop'!$B$10:$L$19999,10,0))</f>
        <v/>
      </c>
      <c r="M1136" s="251" t="str">
        <f>IF($F1136="","",VLOOKUP($F1136,'Tong hop'!$B$10:$L$19999,11,0))</f>
        <v/>
      </c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</row>
    <row r="1137" ht="15.75" customHeight="1">
      <c r="A1137" s="11"/>
      <c r="B1137" s="11"/>
      <c r="C1137" s="12"/>
      <c r="D1137" s="11"/>
      <c r="E1137" s="11"/>
      <c r="F1137" s="11"/>
      <c r="G1137" s="245" t="str">
        <f>IF($F1137="","",VLOOKUP($F1137,'Tong hop'!$B$10:$P$19999,2,0))</f>
        <v/>
      </c>
      <c r="H1137" s="246" t="str">
        <f>IF($F1137="","",VLOOKUP($F1137,'Tong hop'!$B$10:$P$19999,3,0))</f>
        <v/>
      </c>
      <c r="I1137" s="26"/>
      <c r="J1137" s="248">
        <f>IF(F1137="",0,VLOOKUP(F1137,'Tong hop'!$O$10:$P$396,2,0))</f>
        <v>0</v>
      </c>
      <c r="K1137" s="249">
        <f t="shared" si="1"/>
        <v>0</v>
      </c>
      <c r="L1137" s="250" t="str">
        <f>IF($F1137="","",VLOOKUP($F1137,'Tong hop'!$B$10:$L$19999,10,0))</f>
        <v/>
      </c>
      <c r="M1137" s="251" t="str">
        <f>IF($F1137="","",VLOOKUP($F1137,'Tong hop'!$B$10:$L$19999,11,0))</f>
        <v/>
      </c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</row>
    <row r="1138" ht="15.75" customHeight="1">
      <c r="A1138" s="11"/>
      <c r="B1138" s="11"/>
      <c r="C1138" s="12"/>
      <c r="D1138" s="11"/>
      <c r="E1138" s="11"/>
      <c r="F1138" s="11"/>
      <c r="G1138" s="245" t="str">
        <f>IF($F1138="","",VLOOKUP($F1138,'Tong hop'!$B$10:$P$19999,2,0))</f>
        <v/>
      </c>
      <c r="H1138" s="246" t="str">
        <f>IF($F1138="","",VLOOKUP($F1138,'Tong hop'!$B$10:$P$19999,3,0))</f>
        <v/>
      </c>
      <c r="I1138" s="26"/>
      <c r="J1138" s="248">
        <f>IF(F1138="",0,VLOOKUP(F1138,'Tong hop'!$O$10:$P$396,2,0))</f>
        <v>0</v>
      </c>
      <c r="K1138" s="249">
        <f t="shared" si="1"/>
        <v>0</v>
      </c>
      <c r="L1138" s="250" t="str">
        <f>IF($F1138="","",VLOOKUP($F1138,'Tong hop'!$B$10:$L$19999,10,0))</f>
        <v/>
      </c>
      <c r="M1138" s="251" t="str">
        <f>IF($F1138="","",VLOOKUP($F1138,'Tong hop'!$B$10:$L$19999,11,0))</f>
        <v/>
      </c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</row>
    <row r="1139" ht="15.75" customHeight="1">
      <c r="A1139" s="11"/>
      <c r="B1139" s="11"/>
      <c r="C1139" s="12"/>
      <c r="D1139" s="11"/>
      <c r="E1139" s="11"/>
      <c r="F1139" s="11"/>
      <c r="G1139" s="245" t="str">
        <f>IF($F1139="","",VLOOKUP($F1139,'Tong hop'!$B$10:$P$19999,2,0))</f>
        <v/>
      </c>
      <c r="H1139" s="246" t="str">
        <f>IF($F1139="","",VLOOKUP($F1139,'Tong hop'!$B$10:$P$19999,3,0))</f>
        <v/>
      </c>
      <c r="I1139" s="26"/>
      <c r="J1139" s="248">
        <f>IF(F1139="",0,VLOOKUP(F1139,'Tong hop'!$O$10:$P$396,2,0))</f>
        <v>0</v>
      </c>
      <c r="K1139" s="249">
        <f t="shared" si="1"/>
        <v>0</v>
      </c>
      <c r="L1139" s="250" t="str">
        <f>IF($F1139="","",VLOOKUP($F1139,'Tong hop'!$B$10:$L$19999,10,0))</f>
        <v/>
      </c>
      <c r="M1139" s="251" t="str">
        <f>IF($F1139="","",VLOOKUP($F1139,'Tong hop'!$B$10:$L$19999,11,0))</f>
        <v/>
      </c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</row>
    <row r="1140" ht="15.75" customHeight="1">
      <c r="A1140" s="11"/>
      <c r="B1140" s="11"/>
      <c r="C1140" s="12"/>
      <c r="D1140" s="11"/>
      <c r="E1140" s="11"/>
      <c r="F1140" s="11"/>
      <c r="G1140" s="245" t="str">
        <f>IF($F1140="","",VLOOKUP($F1140,'Tong hop'!$B$10:$P$19999,2,0))</f>
        <v/>
      </c>
      <c r="H1140" s="246" t="str">
        <f>IF($F1140="","",VLOOKUP($F1140,'Tong hop'!$B$10:$P$19999,3,0))</f>
        <v/>
      </c>
      <c r="I1140" s="26"/>
      <c r="J1140" s="248">
        <f>IF(F1140="",0,VLOOKUP(F1140,'Tong hop'!$O$10:$P$396,2,0))</f>
        <v>0</v>
      </c>
      <c r="K1140" s="249">
        <f t="shared" si="1"/>
        <v>0</v>
      </c>
      <c r="L1140" s="250" t="str">
        <f>IF($F1140="","",VLOOKUP($F1140,'Tong hop'!$B$10:$L$19999,10,0))</f>
        <v/>
      </c>
      <c r="M1140" s="251" t="str">
        <f>IF($F1140="","",VLOOKUP($F1140,'Tong hop'!$B$10:$L$19999,11,0))</f>
        <v/>
      </c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</row>
    <row r="1141" ht="15.75" customHeight="1">
      <c r="A1141" s="11"/>
      <c r="B1141" s="11"/>
      <c r="C1141" s="12"/>
      <c r="D1141" s="11"/>
      <c r="E1141" s="11"/>
      <c r="F1141" s="11"/>
      <c r="G1141" s="245" t="str">
        <f>IF($F1141="","",VLOOKUP($F1141,'Tong hop'!$B$10:$P$19999,2,0))</f>
        <v/>
      </c>
      <c r="H1141" s="246" t="str">
        <f>IF($F1141="","",VLOOKUP($F1141,'Tong hop'!$B$10:$P$19999,3,0))</f>
        <v/>
      </c>
      <c r="I1141" s="26"/>
      <c r="J1141" s="248">
        <f>IF(F1141="",0,VLOOKUP(F1141,'Tong hop'!$O$10:$P$396,2,0))</f>
        <v>0</v>
      </c>
      <c r="K1141" s="249">
        <f t="shared" si="1"/>
        <v>0</v>
      </c>
      <c r="L1141" s="250" t="str">
        <f>IF($F1141="","",VLOOKUP($F1141,'Tong hop'!$B$10:$L$19999,10,0))</f>
        <v/>
      </c>
      <c r="M1141" s="251" t="str">
        <f>IF($F1141="","",VLOOKUP($F1141,'Tong hop'!$B$10:$L$19999,11,0))</f>
        <v/>
      </c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</row>
    <row r="1142" ht="15.75" customHeight="1">
      <c r="A1142" s="11"/>
      <c r="B1142" s="11"/>
      <c r="C1142" s="12"/>
      <c r="D1142" s="11"/>
      <c r="E1142" s="11"/>
      <c r="F1142" s="11"/>
      <c r="G1142" s="245" t="str">
        <f>IF($F1142="","",VLOOKUP($F1142,'Tong hop'!$B$10:$P$19999,2,0))</f>
        <v/>
      </c>
      <c r="H1142" s="246" t="str">
        <f>IF($F1142="","",VLOOKUP($F1142,'Tong hop'!$B$10:$P$19999,3,0))</f>
        <v/>
      </c>
      <c r="I1142" s="26"/>
      <c r="J1142" s="248">
        <f>IF(F1142="",0,VLOOKUP(F1142,'Tong hop'!$O$10:$P$396,2,0))</f>
        <v>0</v>
      </c>
      <c r="K1142" s="249">
        <f t="shared" si="1"/>
        <v>0</v>
      </c>
      <c r="L1142" s="250" t="str">
        <f>IF($F1142="","",VLOOKUP($F1142,'Tong hop'!$B$10:$L$19999,10,0))</f>
        <v/>
      </c>
      <c r="M1142" s="251" t="str">
        <f>IF($F1142="","",VLOOKUP($F1142,'Tong hop'!$B$10:$L$19999,11,0))</f>
        <v/>
      </c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</row>
    <row r="1143" ht="15.75" customHeight="1">
      <c r="A1143" s="11"/>
      <c r="B1143" s="11"/>
      <c r="C1143" s="12"/>
      <c r="D1143" s="11"/>
      <c r="E1143" s="11"/>
      <c r="F1143" s="11"/>
      <c r="G1143" s="245" t="str">
        <f>IF($F1143="","",VLOOKUP($F1143,'Tong hop'!$B$10:$P$19999,2,0))</f>
        <v/>
      </c>
      <c r="H1143" s="246" t="str">
        <f>IF($F1143="","",VLOOKUP($F1143,'Tong hop'!$B$10:$P$19999,3,0))</f>
        <v/>
      </c>
      <c r="I1143" s="26"/>
      <c r="J1143" s="248">
        <f>IF(F1143="",0,VLOOKUP(F1143,'Tong hop'!$O$10:$P$396,2,0))</f>
        <v>0</v>
      </c>
      <c r="K1143" s="249">
        <f t="shared" si="1"/>
        <v>0</v>
      </c>
      <c r="L1143" s="250" t="str">
        <f>IF($F1143="","",VLOOKUP($F1143,'Tong hop'!$B$10:$L$19999,10,0))</f>
        <v/>
      </c>
      <c r="M1143" s="251" t="str">
        <f>IF($F1143="","",VLOOKUP($F1143,'Tong hop'!$B$10:$L$19999,11,0))</f>
        <v/>
      </c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</row>
    <row r="1144" ht="15.75" customHeight="1">
      <c r="A1144" s="11"/>
      <c r="B1144" s="11"/>
      <c r="C1144" s="12"/>
      <c r="D1144" s="11"/>
      <c r="E1144" s="11"/>
      <c r="F1144" s="11"/>
      <c r="G1144" s="245" t="str">
        <f>IF($F1144="","",VLOOKUP($F1144,'Tong hop'!$B$10:$P$19999,2,0))</f>
        <v/>
      </c>
      <c r="H1144" s="246" t="str">
        <f>IF($F1144="","",VLOOKUP($F1144,'Tong hop'!$B$10:$P$19999,3,0))</f>
        <v/>
      </c>
      <c r="I1144" s="26"/>
      <c r="J1144" s="248">
        <f>IF(F1144="",0,VLOOKUP(F1144,'Tong hop'!$O$10:$P$396,2,0))</f>
        <v>0</v>
      </c>
      <c r="K1144" s="249">
        <f t="shared" si="1"/>
        <v>0</v>
      </c>
      <c r="L1144" s="250" t="str">
        <f>IF($F1144="","",VLOOKUP($F1144,'Tong hop'!$B$10:$L$19999,10,0))</f>
        <v/>
      </c>
      <c r="M1144" s="251" t="str">
        <f>IF($F1144="","",VLOOKUP($F1144,'Tong hop'!$B$10:$L$19999,11,0))</f>
        <v/>
      </c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</row>
    <row r="1145" ht="15.75" customHeight="1">
      <c r="A1145" s="11"/>
      <c r="B1145" s="11"/>
      <c r="C1145" s="12"/>
      <c r="D1145" s="11"/>
      <c r="E1145" s="11"/>
      <c r="F1145" s="11"/>
      <c r="G1145" s="245" t="str">
        <f>IF($F1145="","",VLOOKUP($F1145,'Tong hop'!$B$10:$P$19999,2,0))</f>
        <v/>
      </c>
      <c r="H1145" s="246" t="str">
        <f>IF($F1145="","",VLOOKUP($F1145,'Tong hop'!$B$10:$P$19999,3,0))</f>
        <v/>
      </c>
      <c r="I1145" s="26"/>
      <c r="J1145" s="248">
        <f>IF(F1145="",0,VLOOKUP(F1145,'Tong hop'!$O$10:$P$396,2,0))</f>
        <v>0</v>
      </c>
      <c r="K1145" s="249">
        <f t="shared" si="1"/>
        <v>0</v>
      </c>
      <c r="L1145" s="250" t="str">
        <f>IF($F1145="","",VLOOKUP($F1145,'Tong hop'!$B$10:$L$19999,10,0))</f>
        <v/>
      </c>
      <c r="M1145" s="251" t="str">
        <f>IF($F1145="","",VLOOKUP($F1145,'Tong hop'!$B$10:$L$19999,11,0))</f>
        <v/>
      </c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</row>
    <row r="1146" ht="15.75" customHeight="1">
      <c r="A1146" s="11"/>
      <c r="B1146" s="11"/>
      <c r="C1146" s="12"/>
      <c r="D1146" s="11"/>
      <c r="E1146" s="11"/>
      <c r="F1146" s="11"/>
      <c r="G1146" s="245" t="str">
        <f>IF($F1146="","",VLOOKUP($F1146,'Tong hop'!$B$10:$P$19999,2,0))</f>
        <v/>
      </c>
      <c r="H1146" s="246" t="str">
        <f>IF($F1146="","",VLOOKUP($F1146,'Tong hop'!$B$10:$P$19999,3,0))</f>
        <v/>
      </c>
      <c r="I1146" s="26"/>
      <c r="J1146" s="248">
        <f>IF(F1146="",0,VLOOKUP(F1146,'Tong hop'!$O$10:$P$396,2,0))</f>
        <v>0</v>
      </c>
      <c r="K1146" s="249">
        <f t="shared" si="1"/>
        <v>0</v>
      </c>
      <c r="L1146" s="250" t="str">
        <f>IF($F1146="","",VLOOKUP($F1146,'Tong hop'!$B$10:$L$19999,10,0))</f>
        <v/>
      </c>
      <c r="M1146" s="251" t="str">
        <f>IF($F1146="","",VLOOKUP($F1146,'Tong hop'!$B$10:$L$19999,11,0))</f>
        <v/>
      </c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</row>
    <row r="1147" ht="15.75" customHeight="1">
      <c r="A1147" s="11"/>
      <c r="B1147" s="11"/>
      <c r="C1147" s="12"/>
      <c r="D1147" s="11"/>
      <c r="E1147" s="11"/>
      <c r="F1147" s="11"/>
      <c r="G1147" s="245" t="str">
        <f>IF($F1147="","",VLOOKUP($F1147,'Tong hop'!$B$10:$P$19999,2,0))</f>
        <v/>
      </c>
      <c r="H1147" s="246" t="str">
        <f>IF($F1147="","",VLOOKUP($F1147,'Tong hop'!$B$10:$P$19999,3,0))</f>
        <v/>
      </c>
      <c r="I1147" s="26"/>
      <c r="J1147" s="248">
        <f>IF(F1147="",0,VLOOKUP(F1147,'Tong hop'!$O$10:$P$396,2,0))</f>
        <v>0</v>
      </c>
      <c r="K1147" s="249">
        <f t="shared" si="1"/>
        <v>0</v>
      </c>
      <c r="L1147" s="250" t="str">
        <f>IF($F1147="","",VLOOKUP($F1147,'Tong hop'!$B$10:$L$19999,10,0))</f>
        <v/>
      </c>
      <c r="M1147" s="251" t="str">
        <f>IF($F1147="","",VLOOKUP($F1147,'Tong hop'!$B$10:$L$19999,11,0))</f>
        <v/>
      </c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</row>
    <row r="1148" ht="15.75" customHeight="1">
      <c r="A1148" s="11"/>
      <c r="B1148" s="11"/>
      <c r="C1148" s="12"/>
      <c r="D1148" s="11"/>
      <c r="E1148" s="11"/>
      <c r="F1148" s="11"/>
      <c r="G1148" s="245" t="str">
        <f>IF($F1148="","",VLOOKUP($F1148,'Tong hop'!$B$10:$P$19999,2,0))</f>
        <v/>
      </c>
      <c r="H1148" s="246" t="str">
        <f>IF($F1148="","",VLOOKUP($F1148,'Tong hop'!$B$10:$P$19999,3,0))</f>
        <v/>
      </c>
      <c r="I1148" s="26"/>
      <c r="J1148" s="248">
        <f>IF(F1148="",0,VLOOKUP(F1148,'Tong hop'!$O$10:$P$396,2,0))</f>
        <v>0</v>
      </c>
      <c r="K1148" s="249">
        <f t="shared" si="1"/>
        <v>0</v>
      </c>
      <c r="L1148" s="250" t="str">
        <f>IF($F1148="","",VLOOKUP($F1148,'Tong hop'!$B$10:$L$19999,10,0))</f>
        <v/>
      </c>
      <c r="M1148" s="251" t="str">
        <f>IF($F1148="","",VLOOKUP($F1148,'Tong hop'!$B$10:$L$19999,11,0))</f>
        <v/>
      </c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</row>
    <row r="1149" ht="15.75" customHeight="1">
      <c r="A1149" s="11"/>
      <c r="B1149" s="11"/>
      <c r="C1149" s="12"/>
      <c r="D1149" s="11"/>
      <c r="E1149" s="11"/>
      <c r="F1149" s="11"/>
      <c r="G1149" s="245" t="str">
        <f>IF($F1149="","",VLOOKUP($F1149,'Tong hop'!$B$10:$P$19999,2,0))</f>
        <v/>
      </c>
      <c r="H1149" s="246" t="str">
        <f>IF($F1149="","",VLOOKUP($F1149,'Tong hop'!$B$10:$P$19999,3,0))</f>
        <v/>
      </c>
      <c r="I1149" s="26"/>
      <c r="J1149" s="248">
        <f>IF(F1149="",0,VLOOKUP(F1149,'Tong hop'!$O$10:$P$396,2,0))</f>
        <v>0</v>
      </c>
      <c r="K1149" s="249">
        <f t="shared" si="1"/>
        <v>0</v>
      </c>
      <c r="L1149" s="250" t="str">
        <f>IF($F1149="","",VLOOKUP($F1149,'Tong hop'!$B$10:$L$19999,10,0))</f>
        <v/>
      </c>
      <c r="M1149" s="251" t="str">
        <f>IF($F1149="","",VLOOKUP($F1149,'Tong hop'!$B$10:$L$19999,11,0))</f>
        <v/>
      </c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</row>
    <row r="1150" ht="15.75" customHeight="1">
      <c r="A1150" s="11"/>
      <c r="B1150" s="11"/>
      <c r="C1150" s="12"/>
      <c r="D1150" s="11"/>
      <c r="E1150" s="11"/>
      <c r="F1150" s="11"/>
      <c r="G1150" s="245" t="str">
        <f>IF($F1150="","",VLOOKUP($F1150,'Tong hop'!$B$10:$P$19999,2,0))</f>
        <v/>
      </c>
      <c r="H1150" s="246" t="str">
        <f>IF($F1150="","",VLOOKUP($F1150,'Tong hop'!$B$10:$P$19999,3,0))</f>
        <v/>
      </c>
      <c r="I1150" s="26"/>
      <c r="J1150" s="248">
        <f>IF(F1150="",0,VLOOKUP(F1150,'Tong hop'!$O$10:$P$396,2,0))</f>
        <v>0</v>
      </c>
      <c r="K1150" s="249">
        <f t="shared" si="1"/>
        <v>0</v>
      </c>
      <c r="L1150" s="250" t="str">
        <f>IF($F1150="","",VLOOKUP($F1150,'Tong hop'!$B$10:$L$19999,10,0))</f>
        <v/>
      </c>
      <c r="M1150" s="251" t="str">
        <f>IF($F1150="","",VLOOKUP($F1150,'Tong hop'!$B$10:$L$19999,11,0))</f>
        <v/>
      </c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</row>
    <row r="1151" ht="15.75" customHeight="1">
      <c r="A1151" s="11"/>
      <c r="B1151" s="11"/>
      <c r="C1151" s="12"/>
      <c r="D1151" s="11"/>
      <c r="E1151" s="11"/>
      <c r="F1151" s="11"/>
      <c r="G1151" s="245" t="str">
        <f>IF($F1151="","",VLOOKUP($F1151,'Tong hop'!$B$10:$P$19999,2,0))</f>
        <v/>
      </c>
      <c r="H1151" s="246" t="str">
        <f>IF($F1151="","",VLOOKUP($F1151,'Tong hop'!$B$10:$P$19999,3,0))</f>
        <v/>
      </c>
      <c r="I1151" s="26"/>
      <c r="J1151" s="248">
        <f>IF(F1151="",0,VLOOKUP(F1151,'Tong hop'!$O$10:$P$396,2,0))</f>
        <v>0</v>
      </c>
      <c r="K1151" s="249">
        <f t="shared" si="1"/>
        <v>0</v>
      </c>
      <c r="L1151" s="250" t="str">
        <f>IF($F1151="","",VLOOKUP($F1151,'Tong hop'!$B$10:$L$19999,10,0))</f>
        <v/>
      </c>
      <c r="M1151" s="251" t="str">
        <f>IF($F1151="","",VLOOKUP($F1151,'Tong hop'!$B$10:$L$19999,11,0))</f>
        <v/>
      </c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</row>
    <row r="1152" ht="15.75" customHeight="1">
      <c r="A1152" s="11"/>
      <c r="B1152" s="11"/>
      <c r="C1152" s="12"/>
      <c r="D1152" s="11"/>
      <c r="E1152" s="11"/>
      <c r="F1152" s="11"/>
      <c r="G1152" s="245" t="str">
        <f>IF($F1152="","",VLOOKUP($F1152,'Tong hop'!$B$10:$P$19999,2,0))</f>
        <v/>
      </c>
      <c r="H1152" s="246" t="str">
        <f>IF($F1152="","",VLOOKUP($F1152,'Tong hop'!$B$10:$P$19999,3,0))</f>
        <v/>
      </c>
      <c r="I1152" s="26"/>
      <c r="J1152" s="248">
        <f>IF(F1152="",0,VLOOKUP(F1152,'Tong hop'!$O$10:$P$396,2,0))</f>
        <v>0</v>
      </c>
      <c r="K1152" s="249">
        <f t="shared" si="1"/>
        <v>0</v>
      </c>
      <c r="L1152" s="250" t="str">
        <f>IF($F1152="","",VLOOKUP($F1152,'Tong hop'!$B$10:$L$19999,10,0))</f>
        <v/>
      </c>
      <c r="M1152" s="251" t="str">
        <f>IF($F1152="","",VLOOKUP($F1152,'Tong hop'!$B$10:$L$19999,11,0))</f>
        <v/>
      </c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</row>
    <row r="1153" ht="15.75" customHeight="1">
      <c r="A1153" s="11"/>
      <c r="B1153" s="11"/>
      <c r="C1153" s="12"/>
      <c r="D1153" s="11"/>
      <c r="E1153" s="11"/>
      <c r="F1153" s="11"/>
      <c r="G1153" s="245" t="str">
        <f>IF($F1153="","",VLOOKUP($F1153,'Tong hop'!$B$10:$P$19999,2,0))</f>
        <v/>
      </c>
      <c r="H1153" s="246" t="str">
        <f>IF($F1153="","",VLOOKUP($F1153,'Tong hop'!$B$10:$P$19999,3,0))</f>
        <v/>
      </c>
      <c r="I1153" s="26"/>
      <c r="J1153" s="248">
        <f>IF(F1153="",0,VLOOKUP(F1153,'Tong hop'!$O$10:$P$396,2,0))</f>
        <v>0</v>
      </c>
      <c r="K1153" s="249">
        <f t="shared" si="1"/>
        <v>0</v>
      </c>
      <c r="L1153" s="250" t="str">
        <f>IF($F1153="","",VLOOKUP($F1153,'Tong hop'!$B$10:$L$19999,10,0))</f>
        <v/>
      </c>
      <c r="M1153" s="251" t="str">
        <f>IF($F1153="","",VLOOKUP($F1153,'Tong hop'!$B$10:$L$19999,11,0))</f>
        <v/>
      </c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</row>
    <row r="1154" ht="15.75" customHeight="1">
      <c r="A1154" s="11"/>
      <c r="B1154" s="11"/>
      <c r="C1154" s="12"/>
      <c r="D1154" s="11"/>
      <c r="E1154" s="11"/>
      <c r="F1154" s="11"/>
      <c r="G1154" s="245" t="str">
        <f>IF($F1154="","",VLOOKUP($F1154,'Tong hop'!$B$10:$P$19999,2,0))</f>
        <v/>
      </c>
      <c r="H1154" s="246" t="str">
        <f>IF($F1154="","",VLOOKUP($F1154,'Tong hop'!$B$10:$P$19999,3,0))</f>
        <v/>
      </c>
      <c r="I1154" s="26"/>
      <c r="J1154" s="248">
        <f>IF(F1154="",0,VLOOKUP(F1154,'Tong hop'!$O$10:$P$396,2,0))</f>
        <v>0</v>
      </c>
      <c r="K1154" s="249">
        <f t="shared" si="1"/>
        <v>0</v>
      </c>
      <c r="L1154" s="250" t="str">
        <f>IF($F1154="","",VLOOKUP($F1154,'Tong hop'!$B$10:$L$19999,10,0))</f>
        <v/>
      </c>
      <c r="M1154" s="251" t="str">
        <f>IF($F1154="","",VLOOKUP($F1154,'Tong hop'!$B$10:$L$19999,11,0))</f>
        <v/>
      </c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</row>
    <row r="1155" ht="15.75" customHeight="1">
      <c r="A1155" s="11"/>
      <c r="B1155" s="11"/>
      <c r="C1155" s="12"/>
      <c r="D1155" s="11"/>
      <c r="E1155" s="11"/>
      <c r="F1155" s="11"/>
      <c r="G1155" s="245" t="str">
        <f>IF($F1155="","",VLOOKUP($F1155,'Tong hop'!$B$10:$P$19999,2,0))</f>
        <v/>
      </c>
      <c r="H1155" s="246" t="str">
        <f>IF($F1155="","",VLOOKUP($F1155,'Tong hop'!$B$10:$P$19999,3,0))</f>
        <v/>
      </c>
      <c r="I1155" s="26"/>
      <c r="J1155" s="248">
        <f>IF(F1155="",0,VLOOKUP(F1155,'Tong hop'!$O$10:$P$396,2,0))</f>
        <v>0</v>
      </c>
      <c r="K1155" s="249">
        <f t="shared" si="1"/>
        <v>0</v>
      </c>
      <c r="L1155" s="250" t="str">
        <f>IF($F1155="","",VLOOKUP($F1155,'Tong hop'!$B$10:$L$19999,10,0))</f>
        <v/>
      </c>
      <c r="M1155" s="251" t="str">
        <f>IF($F1155="","",VLOOKUP($F1155,'Tong hop'!$B$10:$L$19999,11,0))</f>
        <v/>
      </c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</row>
    <row r="1156" ht="15.75" customHeight="1">
      <c r="A1156" s="11"/>
      <c r="B1156" s="11"/>
      <c r="C1156" s="12"/>
      <c r="D1156" s="11"/>
      <c r="E1156" s="11"/>
      <c r="F1156" s="11"/>
      <c r="G1156" s="245" t="str">
        <f>IF($F1156="","",VLOOKUP($F1156,'Tong hop'!$B$10:$P$19999,2,0))</f>
        <v/>
      </c>
      <c r="H1156" s="246" t="str">
        <f>IF($F1156="","",VLOOKUP($F1156,'Tong hop'!$B$10:$P$19999,3,0))</f>
        <v/>
      </c>
      <c r="I1156" s="26"/>
      <c r="J1156" s="248">
        <f>IF(F1156="",0,VLOOKUP(F1156,'Tong hop'!$O$10:$P$396,2,0))</f>
        <v>0</v>
      </c>
      <c r="K1156" s="249">
        <f t="shared" si="1"/>
        <v>0</v>
      </c>
      <c r="L1156" s="250" t="str">
        <f>IF($F1156="","",VLOOKUP($F1156,'Tong hop'!$B$10:$L$19999,10,0))</f>
        <v/>
      </c>
      <c r="M1156" s="251" t="str">
        <f>IF($F1156="","",VLOOKUP($F1156,'Tong hop'!$B$10:$L$19999,11,0))</f>
        <v/>
      </c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</row>
    <row r="1157" ht="15.75" customHeight="1">
      <c r="A1157" s="11"/>
      <c r="B1157" s="11"/>
      <c r="C1157" s="12"/>
      <c r="D1157" s="11"/>
      <c r="E1157" s="11"/>
      <c r="F1157" s="11"/>
      <c r="G1157" s="245" t="str">
        <f>IF($F1157="","",VLOOKUP($F1157,'Tong hop'!$B$10:$P$19999,2,0))</f>
        <v/>
      </c>
      <c r="H1157" s="246" t="str">
        <f>IF($F1157="","",VLOOKUP($F1157,'Tong hop'!$B$10:$P$19999,3,0))</f>
        <v/>
      </c>
      <c r="I1157" s="26"/>
      <c r="J1157" s="248">
        <f>IF(F1157="",0,VLOOKUP(F1157,'Tong hop'!$O$10:$P$396,2,0))</f>
        <v>0</v>
      </c>
      <c r="K1157" s="249">
        <f t="shared" si="1"/>
        <v>0</v>
      </c>
      <c r="L1157" s="250" t="str">
        <f>IF($F1157="","",VLOOKUP($F1157,'Tong hop'!$B$10:$L$19999,10,0))</f>
        <v/>
      </c>
      <c r="M1157" s="251" t="str">
        <f>IF($F1157="","",VLOOKUP($F1157,'Tong hop'!$B$10:$L$19999,11,0))</f>
        <v/>
      </c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</row>
    <row r="1158" ht="15.75" customHeight="1">
      <c r="A1158" s="11"/>
      <c r="B1158" s="11"/>
      <c r="C1158" s="12"/>
      <c r="D1158" s="11"/>
      <c r="E1158" s="11"/>
      <c r="F1158" s="11"/>
      <c r="G1158" s="245" t="str">
        <f>IF($F1158="","",VLOOKUP($F1158,'Tong hop'!$B$10:$P$19999,2,0))</f>
        <v/>
      </c>
      <c r="H1158" s="246" t="str">
        <f>IF($F1158="","",VLOOKUP($F1158,'Tong hop'!$B$10:$P$19999,3,0))</f>
        <v/>
      </c>
      <c r="I1158" s="26"/>
      <c r="J1158" s="248">
        <f>IF(F1158="",0,VLOOKUP(F1158,'Tong hop'!$O$10:$P$396,2,0))</f>
        <v>0</v>
      </c>
      <c r="K1158" s="249">
        <f t="shared" si="1"/>
        <v>0</v>
      </c>
      <c r="L1158" s="250" t="str">
        <f>IF($F1158="","",VLOOKUP($F1158,'Tong hop'!$B$10:$L$19999,10,0))</f>
        <v/>
      </c>
      <c r="M1158" s="251" t="str">
        <f>IF($F1158="","",VLOOKUP($F1158,'Tong hop'!$B$10:$L$19999,11,0))</f>
        <v/>
      </c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</row>
    <row r="1159" ht="15.75" customHeight="1">
      <c r="A1159" s="11"/>
      <c r="B1159" s="11"/>
      <c r="C1159" s="12"/>
      <c r="D1159" s="11"/>
      <c r="E1159" s="11"/>
      <c r="F1159" s="11"/>
      <c r="G1159" s="245" t="str">
        <f>IF($F1159="","",VLOOKUP($F1159,'Tong hop'!$B$10:$P$19999,2,0))</f>
        <v/>
      </c>
      <c r="H1159" s="246" t="str">
        <f>IF($F1159="","",VLOOKUP($F1159,'Tong hop'!$B$10:$P$19999,3,0))</f>
        <v/>
      </c>
      <c r="I1159" s="26"/>
      <c r="J1159" s="248">
        <f>IF(F1159="",0,VLOOKUP(F1159,'Tong hop'!$O$10:$P$396,2,0))</f>
        <v>0</v>
      </c>
      <c r="K1159" s="249">
        <f t="shared" si="1"/>
        <v>0</v>
      </c>
      <c r="L1159" s="250" t="str">
        <f>IF($F1159="","",VLOOKUP($F1159,'Tong hop'!$B$10:$L$19999,10,0))</f>
        <v/>
      </c>
      <c r="M1159" s="251" t="str">
        <f>IF($F1159="","",VLOOKUP($F1159,'Tong hop'!$B$10:$L$19999,11,0))</f>
        <v/>
      </c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</row>
    <row r="1160" ht="15.75" customHeight="1">
      <c r="A1160" s="11"/>
      <c r="B1160" s="11"/>
      <c r="C1160" s="12"/>
      <c r="D1160" s="11"/>
      <c r="E1160" s="11"/>
      <c r="F1160" s="11"/>
      <c r="G1160" s="245" t="str">
        <f>IF($F1160="","",VLOOKUP($F1160,'Tong hop'!$B$10:$P$19999,2,0))</f>
        <v/>
      </c>
      <c r="H1160" s="246" t="str">
        <f>IF($F1160="","",VLOOKUP($F1160,'Tong hop'!$B$10:$P$19999,3,0))</f>
        <v/>
      </c>
      <c r="I1160" s="26"/>
      <c r="J1160" s="248">
        <f>IF(F1160="",0,VLOOKUP(F1160,'Tong hop'!$O$10:$P$396,2,0))</f>
        <v>0</v>
      </c>
      <c r="K1160" s="249">
        <f t="shared" si="1"/>
        <v>0</v>
      </c>
      <c r="L1160" s="250" t="str">
        <f>IF($F1160="","",VLOOKUP($F1160,'Tong hop'!$B$10:$L$19999,10,0))</f>
        <v/>
      </c>
      <c r="M1160" s="251" t="str">
        <f>IF($F1160="","",VLOOKUP($F1160,'Tong hop'!$B$10:$L$19999,11,0))</f>
        <v/>
      </c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</row>
    <row r="1161" ht="15.75" customHeight="1">
      <c r="A1161" s="11"/>
      <c r="B1161" s="11"/>
      <c r="C1161" s="12"/>
      <c r="D1161" s="11"/>
      <c r="E1161" s="11"/>
      <c r="F1161" s="11"/>
      <c r="G1161" s="245" t="str">
        <f>IF($F1161="","",VLOOKUP($F1161,'Tong hop'!$B$10:$P$19999,2,0))</f>
        <v/>
      </c>
      <c r="H1161" s="246" t="str">
        <f>IF($F1161="","",VLOOKUP($F1161,'Tong hop'!$B$10:$P$19999,3,0))</f>
        <v/>
      </c>
      <c r="I1161" s="26"/>
      <c r="J1161" s="248">
        <f>IF(F1161="",0,VLOOKUP(F1161,'Tong hop'!$O$10:$P$396,2,0))</f>
        <v>0</v>
      </c>
      <c r="K1161" s="249">
        <f t="shared" si="1"/>
        <v>0</v>
      </c>
      <c r="L1161" s="250" t="str">
        <f>IF($F1161="","",VLOOKUP($F1161,'Tong hop'!$B$10:$L$19999,10,0))</f>
        <v/>
      </c>
      <c r="M1161" s="251" t="str">
        <f>IF($F1161="","",VLOOKUP($F1161,'Tong hop'!$B$10:$L$19999,11,0))</f>
        <v/>
      </c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</row>
    <row r="1162" ht="15.75" customHeight="1">
      <c r="A1162" s="11"/>
      <c r="B1162" s="11"/>
      <c r="C1162" s="12"/>
      <c r="D1162" s="11"/>
      <c r="E1162" s="11"/>
      <c r="F1162" s="11"/>
      <c r="G1162" s="245" t="str">
        <f>IF($F1162="","",VLOOKUP($F1162,'Tong hop'!$B$10:$P$19999,2,0))</f>
        <v/>
      </c>
      <c r="H1162" s="246" t="str">
        <f>IF($F1162="","",VLOOKUP($F1162,'Tong hop'!$B$10:$P$19999,3,0))</f>
        <v/>
      </c>
      <c r="I1162" s="26"/>
      <c r="J1162" s="248">
        <f>IF(F1162="",0,VLOOKUP(F1162,'Tong hop'!$O$10:$P$396,2,0))</f>
        <v>0</v>
      </c>
      <c r="K1162" s="249">
        <f t="shared" si="1"/>
        <v>0</v>
      </c>
      <c r="L1162" s="250" t="str">
        <f>IF($F1162="","",VLOOKUP($F1162,'Tong hop'!$B$10:$L$19999,10,0))</f>
        <v/>
      </c>
      <c r="M1162" s="251" t="str">
        <f>IF($F1162="","",VLOOKUP($F1162,'Tong hop'!$B$10:$L$19999,11,0))</f>
        <v/>
      </c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</row>
    <row r="1163" ht="15.75" customHeight="1">
      <c r="A1163" s="11"/>
      <c r="B1163" s="11"/>
      <c r="C1163" s="12"/>
      <c r="D1163" s="11"/>
      <c r="E1163" s="11"/>
      <c r="F1163" s="11"/>
      <c r="G1163" s="245" t="str">
        <f>IF($F1163="","",VLOOKUP($F1163,'Tong hop'!$B$10:$P$19999,2,0))</f>
        <v/>
      </c>
      <c r="H1163" s="246" t="str">
        <f>IF($F1163="","",VLOOKUP($F1163,'Tong hop'!$B$10:$P$19999,3,0))</f>
        <v/>
      </c>
      <c r="I1163" s="26"/>
      <c r="J1163" s="248">
        <f>IF(F1163="",0,VLOOKUP(F1163,'Tong hop'!$O$10:$P$396,2,0))</f>
        <v>0</v>
      </c>
      <c r="K1163" s="249">
        <f t="shared" si="1"/>
        <v>0</v>
      </c>
      <c r="L1163" s="250" t="str">
        <f>IF($F1163="","",VLOOKUP($F1163,'Tong hop'!$B$10:$L$19999,10,0))</f>
        <v/>
      </c>
      <c r="M1163" s="251" t="str">
        <f>IF($F1163="","",VLOOKUP($F1163,'Tong hop'!$B$10:$L$19999,11,0))</f>
        <v/>
      </c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</row>
    <row r="1164" ht="15.75" customHeight="1">
      <c r="A1164" s="11"/>
      <c r="B1164" s="11"/>
      <c r="C1164" s="12"/>
      <c r="D1164" s="11"/>
      <c r="E1164" s="11"/>
      <c r="F1164" s="11"/>
      <c r="G1164" s="245" t="str">
        <f>IF($F1164="","",VLOOKUP($F1164,'Tong hop'!$B$10:$P$19999,2,0))</f>
        <v/>
      </c>
      <c r="H1164" s="246" t="str">
        <f>IF($F1164="","",VLOOKUP($F1164,'Tong hop'!$B$10:$P$19999,3,0))</f>
        <v/>
      </c>
      <c r="I1164" s="26"/>
      <c r="J1164" s="248">
        <f>IF(F1164="",0,VLOOKUP(F1164,'Tong hop'!$O$10:$P$396,2,0))</f>
        <v>0</v>
      </c>
      <c r="K1164" s="249">
        <f t="shared" si="1"/>
        <v>0</v>
      </c>
      <c r="L1164" s="250" t="str">
        <f>IF($F1164="","",VLOOKUP($F1164,'Tong hop'!$B$10:$L$19999,10,0))</f>
        <v/>
      </c>
      <c r="M1164" s="251" t="str">
        <f>IF($F1164="","",VLOOKUP($F1164,'Tong hop'!$B$10:$L$19999,11,0))</f>
        <v/>
      </c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</row>
    <row r="1165" ht="15.75" customHeight="1">
      <c r="A1165" s="11"/>
      <c r="B1165" s="11"/>
      <c r="C1165" s="12"/>
      <c r="D1165" s="11"/>
      <c r="E1165" s="11"/>
      <c r="F1165" s="11"/>
      <c r="G1165" s="245" t="str">
        <f>IF($F1165="","",VLOOKUP($F1165,'Tong hop'!$B$10:$P$19999,2,0))</f>
        <v/>
      </c>
      <c r="H1165" s="246" t="str">
        <f>IF($F1165="","",VLOOKUP($F1165,'Tong hop'!$B$10:$P$19999,3,0))</f>
        <v/>
      </c>
      <c r="I1165" s="26"/>
      <c r="J1165" s="248">
        <f>IF(F1165="",0,VLOOKUP(F1165,'Tong hop'!$O$10:$P$396,2,0))</f>
        <v>0</v>
      </c>
      <c r="K1165" s="249">
        <f t="shared" si="1"/>
        <v>0</v>
      </c>
      <c r="L1165" s="250" t="str">
        <f>IF($F1165="","",VLOOKUP($F1165,'Tong hop'!$B$10:$L$19999,10,0))</f>
        <v/>
      </c>
      <c r="M1165" s="251" t="str">
        <f>IF($F1165="","",VLOOKUP($F1165,'Tong hop'!$B$10:$L$19999,11,0))</f>
        <v/>
      </c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</row>
    <row r="1166" ht="15.75" customHeight="1">
      <c r="A1166" s="11"/>
      <c r="B1166" s="11"/>
      <c r="C1166" s="12"/>
      <c r="D1166" s="11"/>
      <c r="E1166" s="11"/>
      <c r="F1166" s="11"/>
      <c r="G1166" s="245" t="str">
        <f>IF($F1166="","",VLOOKUP($F1166,'Tong hop'!$B$10:$P$19999,2,0))</f>
        <v/>
      </c>
      <c r="H1166" s="246" t="str">
        <f>IF($F1166="","",VLOOKUP($F1166,'Tong hop'!$B$10:$P$19999,3,0))</f>
        <v/>
      </c>
      <c r="I1166" s="26"/>
      <c r="J1166" s="248">
        <f>IF(F1166="",0,VLOOKUP(F1166,'Tong hop'!$O$10:$P$396,2,0))</f>
        <v>0</v>
      </c>
      <c r="K1166" s="249">
        <f t="shared" si="1"/>
        <v>0</v>
      </c>
      <c r="L1166" s="250" t="str">
        <f>IF($F1166="","",VLOOKUP($F1166,'Tong hop'!$B$10:$L$19999,10,0))</f>
        <v/>
      </c>
      <c r="M1166" s="251" t="str">
        <f>IF($F1166="","",VLOOKUP($F1166,'Tong hop'!$B$10:$L$19999,11,0))</f>
        <v/>
      </c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</row>
    <row r="1167" ht="15.75" customHeight="1">
      <c r="A1167" s="11"/>
      <c r="B1167" s="11"/>
      <c r="C1167" s="12"/>
      <c r="D1167" s="11"/>
      <c r="E1167" s="11"/>
      <c r="F1167" s="11"/>
      <c r="G1167" s="245" t="str">
        <f>IF($F1167="","",VLOOKUP($F1167,'Tong hop'!$B$10:$P$19999,2,0))</f>
        <v/>
      </c>
      <c r="H1167" s="246" t="str">
        <f>IF($F1167="","",VLOOKUP($F1167,'Tong hop'!$B$10:$P$19999,3,0))</f>
        <v/>
      </c>
      <c r="I1167" s="26"/>
      <c r="J1167" s="248">
        <f>IF(F1167="",0,VLOOKUP(F1167,'Tong hop'!$O$10:$P$396,2,0))</f>
        <v>0</v>
      </c>
      <c r="K1167" s="249">
        <f t="shared" si="1"/>
        <v>0</v>
      </c>
      <c r="L1167" s="250" t="str">
        <f>IF($F1167="","",VLOOKUP($F1167,'Tong hop'!$B$10:$L$19999,10,0))</f>
        <v/>
      </c>
      <c r="M1167" s="251" t="str">
        <f>IF($F1167="","",VLOOKUP($F1167,'Tong hop'!$B$10:$L$19999,11,0))</f>
        <v/>
      </c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</row>
    <row r="1168" ht="15.75" customHeight="1">
      <c r="A1168" s="11"/>
      <c r="B1168" s="11"/>
      <c r="C1168" s="12"/>
      <c r="D1168" s="11"/>
      <c r="E1168" s="11"/>
      <c r="F1168" s="11"/>
      <c r="G1168" s="245" t="str">
        <f>IF($F1168="","",VLOOKUP($F1168,'Tong hop'!$B$10:$P$19999,2,0))</f>
        <v/>
      </c>
      <c r="H1168" s="246" t="str">
        <f>IF($F1168="","",VLOOKUP($F1168,'Tong hop'!$B$10:$P$19999,3,0))</f>
        <v/>
      </c>
      <c r="I1168" s="26"/>
      <c r="J1168" s="248">
        <f>IF(F1168="",0,VLOOKUP(F1168,'Tong hop'!$O$10:$P$396,2,0))</f>
        <v>0</v>
      </c>
      <c r="K1168" s="249">
        <f t="shared" si="1"/>
        <v>0</v>
      </c>
      <c r="L1168" s="250" t="str">
        <f>IF($F1168="","",VLOOKUP($F1168,'Tong hop'!$B$10:$L$19999,10,0))</f>
        <v/>
      </c>
      <c r="M1168" s="251" t="str">
        <f>IF($F1168="","",VLOOKUP($F1168,'Tong hop'!$B$10:$L$19999,11,0))</f>
        <v/>
      </c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</row>
    <row r="1169" ht="15.75" customHeight="1">
      <c r="A1169" s="11"/>
      <c r="B1169" s="11"/>
      <c r="C1169" s="12"/>
      <c r="D1169" s="11"/>
      <c r="E1169" s="11"/>
      <c r="F1169" s="11"/>
      <c r="G1169" s="245" t="str">
        <f>IF($F1169="","",VLOOKUP($F1169,'Tong hop'!$B$10:$P$19999,2,0))</f>
        <v/>
      </c>
      <c r="H1169" s="246" t="str">
        <f>IF($F1169="","",VLOOKUP($F1169,'Tong hop'!$B$10:$P$19999,3,0))</f>
        <v/>
      </c>
      <c r="I1169" s="26"/>
      <c r="J1169" s="248">
        <f>IF(F1169="",0,VLOOKUP(F1169,'Tong hop'!$O$10:$P$396,2,0))</f>
        <v>0</v>
      </c>
      <c r="K1169" s="249">
        <f t="shared" si="1"/>
        <v>0</v>
      </c>
      <c r="L1169" s="250" t="str">
        <f>IF($F1169="","",VLOOKUP($F1169,'Tong hop'!$B$10:$L$19999,10,0))</f>
        <v/>
      </c>
      <c r="M1169" s="251" t="str">
        <f>IF($F1169="","",VLOOKUP($F1169,'Tong hop'!$B$10:$L$19999,11,0))</f>
        <v/>
      </c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</row>
    <row r="1170" ht="15.75" customHeight="1">
      <c r="A1170" s="11"/>
      <c r="B1170" s="11"/>
      <c r="C1170" s="12"/>
      <c r="D1170" s="11"/>
      <c r="E1170" s="11"/>
      <c r="F1170" s="11"/>
      <c r="G1170" s="245" t="str">
        <f>IF($F1170="","",VLOOKUP($F1170,'Tong hop'!$B$10:$P$19999,2,0))</f>
        <v/>
      </c>
      <c r="H1170" s="246" t="str">
        <f>IF($F1170="","",VLOOKUP($F1170,'Tong hop'!$B$10:$P$19999,3,0))</f>
        <v/>
      </c>
      <c r="I1170" s="26"/>
      <c r="J1170" s="248">
        <f>IF(F1170="",0,VLOOKUP(F1170,'Tong hop'!$O$10:$P$396,2,0))</f>
        <v>0</v>
      </c>
      <c r="K1170" s="249">
        <f t="shared" si="1"/>
        <v>0</v>
      </c>
      <c r="L1170" s="250" t="str">
        <f>IF($F1170="","",VLOOKUP($F1170,'Tong hop'!$B$10:$L$19999,10,0))</f>
        <v/>
      </c>
      <c r="M1170" s="251" t="str">
        <f>IF($F1170="","",VLOOKUP($F1170,'Tong hop'!$B$10:$L$19999,11,0))</f>
        <v/>
      </c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</row>
    <row r="1171" ht="15.75" customHeight="1">
      <c r="A1171" s="11"/>
      <c r="B1171" s="11"/>
      <c r="C1171" s="12"/>
      <c r="D1171" s="11"/>
      <c r="E1171" s="11"/>
      <c r="F1171" s="11"/>
      <c r="G1171" s="245" t="str">
        <f>IF($F1171="","",VLOOKUP($F1171,'Tong hop'!$B$10:$P$19999,2,0))</f>
        <v/>
      </c>
      <c r="H1171" s="246" t="str">
        <f>IF($F1171="","",VLOOKUP($F1171,'Tong hop'!$B$10:$P$19999,3,0))</f>
        <v/>
      </c>
      <c r="I1171" s="26"/>
      <c r="J1171" s="248">
        <f>IF(F1171="",0,VLOOKUP(F1171,'Tong hop'!$O$10:$P$396,2,0))</f>
        <v>0</v>
      </c>
      <c r="K1171" s="249">
        <f t="shared" si="1"/>
        <v>0</v>
      </c>
      <c r="L1171" s="250" t="str">
        <f>IF($F1171="","",VLOOKUP($F1171,'Tong hop'!$B$10:$L$19999,10,0))</f>
        <v/>
      </c>
      <c r="M1171" s="251" t="str">
        <f>IF($F1171="","",VLOOKUP($F1171,'Tong hop'!$B$10:$L$19999,11,0))</f>
        <v/>
      </c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</row>
    <row r="1172" ht="15.75" customHeight="1">
      <c r="A1172" s="11"/>
      <c r="B1172" s="11"/>
      <c r="C1172" s="12"/>
      <c r="D1172" s="11"/>
      <c r="E1172" s="11"/>
      <c r="F1172" s="11"/>
      <c r="G1172" s="245" t="str">
        <f>IF($F1172="","",VLOOKUP($F1172,'Tong hop'!$B$10:$P$19999,2,0))</f>
        <v/>
      </c>
      <c r="H1172" s="246" t="str">
        <f>IF($F1172="","",VLOOKUP($F1172,'Tong hop'!$B$10:$P$19999,3,0))</f>
        <v/>
      </c>
      <c r="I1172" s="26"/>
      <c r="J1172" s="248">
        <f>IF(F1172="",0,VLOOKUP(F1172,'Tong hop'!$O$10:$P$396,2,0))</f>
        <v>0</v>
      </c>
      <c r="K1172" s="249">
        <f t="shared" si="1"/>
        <v>0</v>
      </c>
      <c r="L1172" s="250" t="str">
        <f>IF($F1172="","",VLOOKUP($F1172,'Tong hop'!$B$10:$L$19999,10,0))</f>
        <v/>
      </c>
      <c r="M1172" s="251" t="str">
        <f>IF($F1172="","",VLOOKUP($F1172,'Tong hop'!$B$10:$L$19999,11,0))</f>
        <v/>
      </c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</row>
    <row r="1173" ht="15.75" customHeight="1">
      <c r="A1173" s="11"/>
      <c r="B1173" s="11"/>
      <c r="C1173" s="12"/>
      <c r="D1173" s="11"/>
      <c r="E1173" s="11"/>
      <c r="F1173" s="11"/>
      <c r="G1173" s="245" t="str">
        <f>IF($F1173="","",VLOOKUP($F1173,'Tong hop'!$B$10:$P$19999,2,0))</f>
        <v/>
      </c>
      <c r="H1173" s="246" t="str">
        <f>IF($F1173="","",VLOOKUP($F1173,'Tong hop'!$B$10:$P$19999,3,0))</f>
        <v/>
      </c>
      <c r="I1173" s="26"/>
      <c r="J1173" s="248">
        <f>IF(F1173="",0,VLOOKUP(F1173,'Tong hop'!$O$10:$P$396,2,0))</f>
        <v>0</v>
      </c>
      <c r="K1173" s="249">
        <f t="shared" si="1"/>
        <v>0</v>
      </c>
      <c r="L1173" s="250" t="str">
        <f>IF($F1173="","",VLOOKUP($F1173,'Tong hop'!$B$10:$L$19999,10,0))</f>
        <v/>
      </c>
      <c r="M1173" s="251" t="str">
        <f>IF($F1173="","",VLOOKUP($F1173,'Tong hop'!$B$10:$L$19999,11,0))</f>
        <v/>
      </c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</row>
    <row r="1174" ht="15.75" customHeight="1">
      <c r="A1174" s="11"/>
      <c r="B1174" s="11"/>
      <c r="C1174" s="12"/>
      <c r="D1174" s="11"/>
      <c r="E1174" s="11"/>
      <c r="F1174" s="11"/>
      <c r="G1174" s="245" t="str">
        <f>IF($F1174="","",VLOOKUP($F1174,'Tong hop'!$B$10:$P$19999,2,0))</f>
        <v/>
      </c>
      <c r="H1174" s="246" t="str">
        <f>IF($F1174="","",VLOOKUP($F1174,'Tong hop'!$B$10:$P$19999,3,0))</f>
        <v/>
      </c>
      <c r="I1174" s="26"/>
      <c r="J1174" s="248">
        <f>IF(F1174="",0,VLOOKUP(F1174,'Tong hop'!$O$10:$P$396,2,0))</f>
        <v>0</v>
      </c>
      <c r="K1174" s="249">
        <f t="shared" si="1"/>
        <v>0</v>
      </c>
      <c r="L1174" s="250" t="str">
        <f>IF($F1174="","",VLOOKUP($F1174,'Tong hop'!$B$10:$L$19999,10,0))</f>
        <v/>
      </c>
      <c r="M1174" s="251" t="str">
        <f>IF($F1174="","",VLOOKUP($F1174,'Tong hop'!$B$10:$L$19999,11,0))</f>
        <v/>
      </c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</row>
    <row r="1175" ht="15.75" customHeight="1">
      <c r="A1175" s="11"/>
      <c r="B1175" s="11"/>
      <c r="C1175" s="12"/>
      <c r="D1175" s="11"/>
      <c r="E1175" s="11"/>
      <c r="F1175" s="11"/>
      <c r="G1175" s="245" t="str">
        <f>IF($F1175="","",VLOOKUP($F1175,'Tong hop'!$B$10:$P$19999,2,0))</f>
        <v/>
      </c>
      <c r="H1175" s="246" t="str">
        <f>IF($F1175="","",VLOOKUP($F1175,'Tong hop'!$B$10:$P$19999,3,0))</f>
        <v/>
      </c>
      <c r="I1175" s="26"/>
      <c r="J1175" s="248">
        <f>IF(F1175="",0,VLOOKUP(F1175,'Tong hop'!$O$10:$P$396,2,0))</f>
        <v>0</v>
      </c>
      <c r="K1175" s="249">
        <f t="shared" si="1"/>
        <v>0</v>
      </c>
      <c r="L1175" s="250" t="str">
        <f>IF($F1175="","",VLOOKUP($F1175,'Tong hop'!$B$10:$L$19999,10,0))</f>
        <v/>
      </c>
      <c r="M1175" s="251" t="str">
        <f>IF($F1175="","",VLOOKUP($F1175,'Tong hop'!$B$10:$L$19999,11,0))</f>
        <v/>
      </c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</row>
    <row r="1176" ht="15.75" customHeight="1">
      <c r="A1176" s="11"/>
      <c r="B1176" s="11"/>
      <c r="C1176" s="12"/>
      <c r="D1176" s="11"/>
      <c r="E1176" s="11"/>
      <c r="F1176" s="11"/>
      <c r="G1176" s="245" t="str">
        <f>IF($F1176="","",VLOOKUP($F1176,'Tong hop'!$B$10:$P$19999,2,0))</f>
        <v/>
      </c>
      <c r="H1176" s="246" t="str">
        <f>IF($F1176="","",VLOOKUP($F1176,'Tong hop'!$B$10:$P$19999,3,0))</f>
        <v/>
      </c>
      <c r="I1176" s="26"/>
      <c r="J1176" s="248">
        <f>IF(F1176="",0,VLOOKUP(F1176,'Tong hop'!$O$10:$P$396,2,0))</f>
        <v>0</v>
      </c>
      <c r="K1176" s="249">
        <f t="shared" si="1"/>
        <v>0</v>
      </c>
      <c r="L1176" s="250" t="str">
        <f>IF($F1176="","",VLOOKUP($F1176,'Tong hop'!$B$10:$L$19999,10,0))</f>
        <v/>
      </c>
      <c r="M1176" s="251" t="str">
        <f>IF($F1176="","",VLOOKUP($F1176,'Tong hop'!$B$10:$L$19999,11,0))</f>
        <v/>
      </c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</row>
    <row r="1177" ht="15.75" customHeight="1">
      <c r="A1177" s="11"/>
      <c r="B1177" s="11"/>
      <c r="C1177" s="12"/>
      <c r="D1177" s="11"/>
      <c r="E1177" s="11"/>
      <c r="F1177" s="11"/>
      <c r="G1177" s="245" t="str">
        <f>IF($F1177="","",VLOOKUP($F1177,'Tong hop'!$B$10:$P$19999,2,0))</f>
        <v/>
      </c>
      <c r="H1177" s="246" t="str">
        <f>IF($F1177="","",VLOOKUP($F1177,'Tong hop'!$B$10:$P$19999,3,0))</f>
        <v/>
      </c>
      <c r="I1177" s="26"/>
      <c r="J1177" s="248">
        <f>IF(F1177="",0,VLOOKUP(F1177,'Tong hop'!$O$10:$P$396,2,0))</f>
        <v>0</v>
      </c>
      <c r="K1177" s="249">
        <f t="shared" si="1"/>
        <v>0</v>
      </c>
      <c r="L1177" s="250" t="str">
        <f>IF($F1177="","",VLOOKUP($F1177,'Tong hop'!$B$10:$L$19999,10,0))</f>
        <v/>
      </c>
      <c r="M1177" s="251" t="str">
        <f>IF($F1177="","",VLOOKUP($F1177,'Tong hop'!$B$10:$L$19999,11,0))</f>
        <v/>
      </c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</row>
    <row r="1178" ht="15.75" customHeight="1">
      <c r="A1178" s="11"/>
      <c r="B1178" s="11"/>
      <c r="C1178" s="12"/>
      <c r="D1178" s="11"/>
      <c r="E1178" s="11"/>
      <c r="F1178" s="11"/>
      <c r="G1178" s="245" t="str">
        <f>IF($F1178="","",VLOOKUP($F1178,'Tong hop'!$B$10:$P$19999,2,0))</f>
        <v/>
      </c>
      <c r="H1178" s="246" t="str">
        <f>IF($F1178="","",VLOOKUP($F1178,'Tong hop'!$B$10:$P$19999,3,0))</f>
        <v/>
      </c>
      <c r="I1178" s="26"/>
      <c r="J1178" s="248">
        <f>IF(F1178="",0,VLOOKUP(F1178,'Tong hop'!$O$10:$P$396,2,0))</f>
        <v>0</v>
      </c>
      <c r="K1178" s="249">
        <f t="shared" si="1"/>
        <v>0</v>
      </c>
      <c r="L1178" s="250" t="str">
        <f>IF($F1178="","",VLOOKUP($F1178,'Tong hop'!$B$10:$L$19999,10,0))</f>
        <v/>
      </c>
      <c r="M1178" s="251" t="str">
        <f>IF($F1178="","",VLOOKUP($F1178,'Tong hop'!$B$10:$L$19999,11,0))</f>
        <v/>
      </c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</row>
    <row r="1179" ht="15.75" customHeight="1">
      <c r="A1179" s="11"/>
      <c r="B1179" s="11"/>
      <c r="C1179" s="12"/>
      <c r="D1179" s="11"/>
      <c r="E1179" s="11"/>
      <c r="F1179" s="11"/>
      <c r="G1179" s="245" t="str">
        <f>IF($F1179="","",VLOOKUP($F1179,'Tong hop'!$B$10:$P$19999,2,0))</f>
        <v/>
      </c>
      <c r="H1179" s="246" t="str">
        <f>IF($F1179="","",VLOOKUP($F1179,'Tong hop'!$B$10:$P$19999,3,0))</f>
        <v/>
      </c>
      <c r="I1179" s="26"/>
      <c r="J1179" s="248">
        <f>IF(F1179="",0,VLOOKUP(F1179,'Tong hop'!$O$10:$P$396,2,0))</f>
        <v>0</v>
      </c>
      <c r="K1179" s="249">
        <f t="shared" si="1"/>
        <v>0</v>
      </c>
      <c r="L1179" s="250" t="str">
        <f>IF($F1179="","",VLOOKUP($F1179,'Tong hop'!$B$10:$L$19999,10,0))</f>
        <v/>
      </c>
      <c r="M1179" s="251" t="str">
        <f>IF($F1179="","",VLOOKUP($F1179,'Tong hop'!$B$10:$L$19999,11,0))</f>
        <v/>
      </c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</row>
    <row r="1180" ht="15.75" customHeight="1">
      <c r="A1180" s="11"/>
      <c r="B1180" s="11"/>
      <c r="C1180" s="12"/>
      <c r="D1180" s="11"/>
      <c r="E1180" s="11"/>
      <c r="F1180" s="11"/>
      <c r="G1180" s="245" t="str">
        <f>IF($F1180="","",VLOOKUP($F1180,'Tong hop'!$B$10:$P$19999,2,0))</f>
        <v/>
      </c>
      <c r="H1180" s="246" t="str">
        <f>IF($F1180="","",VLOOKUP($F1180,'Tong hop'!$B$10:$P$19999,3,0))</f>
        <v/>
      </c>
      <c r="I1180" s="26"/>
      <c r="J1180" s="248">
        <f>IF(F1180="",0,VLOOKUP(F1180,'Tong hop'!$O$10:$P$396,2,0))</f>
        <v>0</v>
      </c>
      <c r="K1180" s="249">
        <f t="shared" si="1"/>
        <v>0</v>
      </c>
      <c r="L1180" s="250" t="str">
        <f>IF($F1180="","",VLOOKUP($F1180,'Tong hop'!$B$10:$L$19999,10,0))</f>
        <v/>
      </c>
      <c r="M1180" s="251" t="str">
        <f>IF($F1180="","",VLOOKUP($F1180,'Tong hop'!$B$10:$L$19999,11,0))</f>
        <v/>
      </c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</row>
    <row r="1181" ht="15.75" customHeight="1">
      <c r="A1181" s="11"/>
      <c r="B1181" s="11"/>
      <c r="C1181" s="12"/>
      <c r="D1181" s="11"/>
      <c r="E1181" s="11"/>
      <c r="F1181" s="11"/>
      <c r="G1181" s="245" t="str">
        <f>IF($F1181="","",VLOOKUP($F1181,'Tong hop'!$B$10:$P$19999,2,0))</f>
        <v/>
      </c>
      <c r="H1181" s="246" t="str">
        <f>IF($F1181="","",VLOOKUP($F1181,'Tong hop'!$B$10:$P$19999,3,0))</f>
        <v/>
      </c>
      <c r="I1181" s="26"/>
      <c r="J1181" s="248">
        <f>IF(F1181="",0,VLOOKUP(F1181,'Tong hop'!$O$10:$P$396,2,0))</f>
        <v>0</v>
      </c>
      <c r="K1181" s="249">
        <f t="shared" si="1"/>
        <v>0</v>
      </c>
      <c r="L1181" s="250" t="str">
        <f>IF($F1181="","",VLOOKUP($F1181,'Tong hop'!$B$10:$L$19999,10,0))</f>
        <v/>
      </c>
      <c r="M1181" s="251" t="str">
        <f>IF($F1181="","",VLOOKUP($F1181,'Tong hop'!$B$10:$L$19999,11,0))</f>
        <v/>
      </c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</row>
    <row r="1182" ht="15.75" customHeight="1">
      <c r="A1182" s="11"/>
      <c r="B1182" s="11"/>
      <c r="C1182" s="12"/>
      <c r="D1182" s="11"/>
      <c r="E1182" s="11"/>
      <c r="F1182" s="11"/>
      <c r="G1182" s="245" t="str">
        <f>IF($F1182="","",VLOOKUP($F1182,'Tong hop'!$B$10:$P$19999,2,0))</f>
        <v/>
      </c>
      <c r="H1182" s="246" t="str">
        <f>IF($F1182="","",VLOOKUP($F1182,'Tong hop'!$B$10:$P$19999,3,0))</f>
        <v/>
      </c>
      <c r="I1182" s="26"/>
      <c r="J1182" s="248">
        <f>IF(F1182="",0,VLOOKUP(F1182,'Tong hop'!$O$10:$P$396,2,0))</f>
        <v>0</v>
      </c>
      <c r="K1182" s="249">
        <f t="shared" si="1"/>
        <v>0</v>
      </c>
      <c r="L1182" s="250" t="str">
        <f>IF($F1182="","",VLOOKUP($F1182,'Tong hop'!$B$10:$L$19999,10,0))</f>
        <v/>
      </c>
      <c r="M1182" s="251" t="str">
        <f>IF($F1182="","",VLOOKUP($F1182,'Tong hop'!$B$10:$L$19999,11,0))</f>
        <v/>
      </c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</row>
    <row r="1183" ht="15.75" customHeight="1">
      <c r="A1183" s="11"/>
      <c r="B1183" s="11"/>
      <c r="C1183" s="12"/>
      <c r="D1183" s="11"/>
      <c r="E1183" s="11"/>
      <c r="F1183" s="11"/>
      <c r="G1183" s="245" t="str">
        <f>IF($F1183="","",VLOOKUP($F1183,'Tong hop'!$B$10:$P$19999,2,0))</f>
        <v/>
      </c>
      <c r="H1183" s="246" t="str">
        <f>IF($F1183="","",VLOOKUP($F1183,'Tong hop'!$B$10:$P$19999,3,0))</f>
        <v/>
      </c>
      <c r="I1183" s="26"/>
      <c r="J1183" s="248">
        <f>IF(F1183="",0,VLOOKUP(F1183,'Tong hop'!$O$10:$P$396,2,0))</f>
        <v>0</v>
      </c>
      <c r="K1183" s="249">
        <f t="shared" si="1"/>
        <v>0</v>
      </c>
      <c r="L1183" s="250" t="str">
        <f>IF($F1183="","",VLOOKUP($F1183,'Tong hop'!$B$10:$L$19999,10,0))</f>
        <v/>
      </c>
      <c r="M1183" s="251" t="str">
        <f>IF($F1183="","",VLOOKUP($F1183,'Tong hop'!$B$10:$L$19999,11,0))</f>
        <v/>
      </c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</row>
    <row r="1184" ht="15.75" customHeight="1">
      <c r="A1184" s="11"/>
      <c r="B1184" s="11"/>
      <c r="C1184" s="12"/>
      <c r="D1184" s="11"/>
      <c r="E1184" s="11"/>
      <c r="F1184" s="11"/>
      <c r="G1184" s="245" t="str">
        <f>IF($F1184="","",VLOOKUP($F1184,'Tong hop'!$B$10:$P$19999,2,0))</f>
        <v/>
      </c>
      <c r="H1184" s="246" t="str">
        <f>IF($F1184="","",VLOOKUP($F1184,'Tong hop'!$B$10:$P$19999,3,0))</f>
        <v/>
      </c>
      <c r="I1184" s="26"/>
      <c r="J1184" s="248">
        <f>IF(F1184="",0,VLOOKUP(F1184,'Tong hop'!$O$10:$P$396,2,0))</f>
        <v>0</v>
      </c>
      <c r="K1184" s="249">
        <f t="shared" si="1"/>
        <v>0</v>
      </c>
      <c r="L1184" s="250" t="str">
        <f>IF($F1184="","",VLOOKUP($F1184,'Tong hop'!$B$10:$L$19999,10,0))</f>
        <v/>
      </c>
      <c r="M1184" s="251" t="str">
        <f>IF($F1184="","",VLOOKUP($F1184,'Tong hop'!$B$10:$L$19999,11,0))</f>
        <v/>
      </c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</row>
    <row r="1185" ht="15.75" customHeight="1">
      <c r="A1185" s="11"/>
      <c r="B1185" s="11"/>
      <c r="C1185" s="12"/>
      <c r="D1185" s="11"/>
      <c r="E1185" s="11"/>
      <c r="F1185" s="11"/>
      <c r="G1185" s="245" t="str">
        <f>IF($F1185="","",VLOOKUP($F1185,'Tong hop'!$B$10:$P$19999,2,0))</f>
        <v/>
      </c>
      <c r="H1185" s="246" t="str">
        <f>IF($F1185="","",VLOOKUP($F1185,'Tong hop'!$B$10:$P$19999,3,0))</f>
        <v/>
      </c>
      <c r="I1185" s="26"/>
      <c r="J1185" s="248">
        <f>IF(F1185="",0,VLOOKUP(F1185,'Tong hop'!$O$10:$P$396,2,0))</f>
        <v>0</v>
      </c>
      <c r="K1185" s="249">
        <f t="shared" si="1"/>
        <v>0</v>
      </c>
      <c r="L1185" s="250" t="str">
        <f>IF($F1185="","",VLOOKUP($F1185,'Tong hop'!$B$10:$L$19999,10,0))</f>
        <v/>
      </c>
      <c r="M1185" s="251" t="str">
        <f>IF($F1185="","",VLOOKUP($F1185,'Tong hop'!$B$10:$L$19999,11,0))</f>
        <v/>
      </c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</row>
    <row r="1186" ht="15.75" customHeight="1">
      <c r="A1186" s="11"/>
      <c r="B1186" s="11"/>
      <c r="C1186" s="12"/>
      <c r="D1186" s="11"/>
      <c r="E1186" s="11"/>
      <c r="F1186" s="11"/>
      <c r="G1186" s="245" t="str">
        <f>IF($F1186="","",VLOOKUP($F1186,'Tong hop'!$B$10:$P$19999,2,0))</f>
        <v/>
      </c>
      <c r="H1186" s="246" t="str">
        <f>IF($F1186="","",VLOOKUP($F1186,'Tong hop'!$B$10:$P$19999,3,0))</f>
        <v/>
      </c>
      <c r="I1186" s="26"/>
      <c r="J1186" s="248">
        <f>IF(F1186="",0,VLOOKUP(F1186,'Tong hop'!$O$10:$P$396,2,0))</f>
        <v>0</v>
      </c>
      <c r="K1186" s="249">
        <f t="shared" si="1"/>
        <v>0</v>
      </c>
      <c r="L1186" s="250" t="str">
        <f>IF($F1186="","",VLOOKUP($F1186,'Tong hop'!$B$10:$L$19999,10,0))</f>
        <v/>
      </c>
      <c r="M1186" s="251" t="str">
        <f>IF($F1186="","",VLOOKUP($F1186,'Tong hop'!$B$10:$L$19999,11,0))</f>
        <v/>
      </c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</row>
    <row r="1187" ht="15.75" customHeight="1">
      <c r="A1187" s="11"/>
      <c r="B1187" s="11"/>
      <c r="C1187" s="12"/>
      <c r="D1187" s="11"/>
      <c r="E1187" s="11"/>
      <c r="F1187" s="11"/>
      <c r="G1187" s="245" t="str">
        <f>IF($F1187="","",VLOOKUP($F1187,'Tong hop'!$B$10:$P$19999,2,0))</f>
        <v/>
      </c>
      <c r="H1187" s="246" t="str">
        <f>IF($F1187="","",VLOOKUP($F1187,'Tong hop'!$B$10:$P$19999,3,0))</f>
        <v/>
      </c>
      <c r="I1187" s="26"/>
      <c r="J1187" s="248">
        <f>IF(F1187="",0,VLOOKUP(F1187,'Tong hop'!$O$10:$P$396,2,0))</f>
        <v>0</v>
      </c>
      <c r="K1187" s="249">
        <f t="shared" si="1"/>
        <v>0</v>
      </c>
      <c r="L1187" s="250" t="str">
        <f>IF($F1187="","",VLOOKUP($F1187,'Tong hop'!$B$10:$L$19999,10,0))</f>
        <v/>
      </c>
      <c r="M1187" s="251" t="str">
        <f>IF($F1187="","",VLOOKUP($F1187,'Tong hop'!$B$10:$L$19999,11,0))</f>
        <v/>
      </c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</row>
    <row r="1188" ht="15.75" customHeight="1">
      <c r="A1188" s="11"/>
      <c r="B1188" s="11"/>
      <c r="C1188" s="12"/>
      <c r="D1188" s="11"/>
      <c r="E1188" s="11"/>
      <c r="F1188" s="11"/>
      <c r="G1188" s="245" t="str">
        <f>IF($F1188="","",VLOOKUP($F1188,'Tong hop'!$B$10:$P$19999,2,0))</f>
        <v/>
      </c>
      <c r="H1188" s="246" t="str">
        <f>IF($F1188="","",VLOOKUP($F1188,'Tong hop'!$B$10:$P$19999,3,0))</f>
        <v/>
      </c>
      <c r="I1188" s="26"/>
      <c r="J1188" s="248">
        <f>IF(F1188="",0,VLOOKUP(F1188,'Tong hop'!$O$10:$P$396,2,0))</f>
        <v>0</v>
      </c>
      <c r="K1188" s="249">
        <f t="shared" si="1"/>
        <v>0</v>
      </c>
      <c r="L1188" s="250" t="str">
        <f>IF($F1188="","",VLOOKUP($F1188,'Tong hop'!$B$10:$L$19999,10,0))</f>
        <v/>
      </c>
      <c r="M1188" s="251" t="str">
        <f>IF($F1188="","",VLOOKUP($F1188,'Tong hop'!$B$10:$L$19999,11,0))</f>
        <v/>
      </c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</row>
    <row r="1189" ht="15.75" customHeight="1">
      <c r="A1189" s="11"/>
      <c r="B1189" s="11"/>
      <c r="C1189" s="12"/>
      <c r="D1189" s="11"/>
      <c r="E1189" s="11"/>
      <c r="F1189" s="11"/>
      <c r="G1189" s="245" t="str">
        <f>IF($F1189="","",VLOOKUP($F1189,'Tong hop'!$B$10:$P$19999,2,0))</f>
        <v/>
      </c>
      <c r="H1189" s="246" t="str">
        <f>IF($F1189="","",VLOOKUP($F1189,'Tong hop'!$B$10:$P$19999,3,0))</f>
        <v/>
      </c>
      <c r="I1189" s="26"/>
      <c r="J1189" s="248">
        <f>IF(F1189="",0,VLOOKUP(F1189,'Tong hop'!$O$10:$P$396,2,0))</f>
        <v>0</v>
      </c>
      <c r="K1189" s="249">
        <f t="shared" si="1"/>
        <v>0</v>
      </c>
      <c r="L1189" s="250" t="str">
        <f>IF($F1189="","",VLOOKUP($F1189,'Tong hop'!$B$10:$L$19999,10,0))</f>
        <v/>
      </c>
      <c r="M1189" s="251" t="str">
        <f>IF($F1189="","",VLOOKUP($F1189,'Tong hop'!$B$10:$L$19999,11,0))</f>
        <v/>
      </c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</row>
    <row r="1190" ht="15.75" customHeight="1">
      <c r="A1190" s="11"/>
      <c r="B1190" s="11"/>
      <c r="C1190" s="12"/>
      <c r="D1190" s="11"/>
      <c r="E1190" s="11"/>
      <c r="F1190" s="11"/>
      <c r="G1190" s="245" t="str">
        <f>IF($F1190="","",VLOOKUP($F1190,'Tong hop'!$B$10:$P$19999,2,0))</f>
        <v/>
      </c>
      <c r="H1190" s="246" t="str">
        <f>IF($F1190="","",VLOOKUP($F1190,'Tong hop'!$B$10:$P$19999,3,0))</f>
        <v/>
      </c>
      <c r="I1190" s="26"/>
      <c r="J1190" s="248">
        <f>IF(F1190="",0,VLOOKUP(F1190,'Tong hop'!$O$10:$P$396,2,0))</f>
        <v>0</v>
      </c>
      <c r="K1190" s="249">
        <f t="shared" si="1"/>
        <v>0</v>
      </c>
      <c r="L1190" s="250" t="str">
        <f>IF($F1190="","",VLOOKUP($F1190,'Tong hop'!$B$10:$L$19999,10,0))</f>
        <v/>
      </c>
      <c r="M1190" s="251" t="str">
        <f>IF($F1190="","",VLOOKUP($F1190,'Tong hop'!$B$10:$L$19999,11,0))</f>
        <v/>
      </c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</row>
    <row r="1191" ht="15.75" customHeight="1">
      <c r="A1191" s="11"/>
      <c r="B1191" s="11"/>
      <c r="C1191" s="12"/>
      <c r="D1191" s="11"/>
      <c r="E1191" s="11"/>
      <c r="F1191" s="11"/>
      <c r="G1191" s="245" t="str">
        <f>IF($F1191="","",VLOOKUP($F1191,'Tong hop'!$B$10:$P$19999,2,0))</f>
        <v/>
      </c>
      <c r="H1191" s="246" t="str">
        <f>IF($F1191="","",VLOOKUP($F1191,'Tong hop'!$B$10:$P$19999,3,0))</f>
        <v/>
      </c>
      <c r="I1191" s="26"/>
      <c r="J1191" s="248">
        <f>IF(F1191="",0,VLOOKUP(F1191,'Tong hop'!$O$10:$P$396,2,0))</f>
        <v>0</v>
      </c>
      <c r="K1191" s="249">
        <f t="shared" si="1"/>
        <v>0</v>
      </c>
      <c r="L1191" s="250" t="str">
        <f>IF($F1191="","",VLOOKUP($F1191,'Tong hop'!$B$10:$L$19999,10,0))</f>
        <v/>
      </c>
      <c r="M1191" s="251" t="str">
        <f>IF($F1191="","",VLOOKUP($F1191,'Tong hop'!$B$10:$L$19999,11,0))</f>
        <v/>
      </c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</row>
    <row r="1192" ht="15.75" customHeight="1">
      <c r="A1192" s="11"/>
      <c r="B1192" s="11"/>
      <c r="C1192" s="12"/>
      <c r="D1192" s="11"/>
      <c r="E1192" s="11"/>
      <c r="F1192" s="11"/>
      <c r="G1192" s="245" t="str">
        <f>IF($F1192="","",VLOOKUP($F1192,'Tong hop'!$B$10:$P$19999,2,0))</f>
        <v/>
      </c>
      <c r="H1192" s="246" t="str">
        <f>IF($F1192="","",VLOOKUP($F1192,'Tong hop'!$B$10:$P$19999,3,0))</f>
        <v/>
      </c>
      <c r="I1192" s="26"/>
      <c r="J1192" s="248">
        <f>IF(F1192="",0,VLOOKUP(F1192,'Tong hop'!$O$10:$P$396,2,0))</f>
        <v>0</v>
      </c>
      <c r="K1192" s="249">
        <f t="shared" si="1"/>
        <v>0</v>
      </c>
      <c r="L1192" s="250" t="str">
        <f>IF($F1192="","",VLOOKUP($F1192,'Tong hop'!$B$10:$L$19999,10,0))</f>
        <v/>
      </c>
      <c r="M1192" s="251" t="str">
        <f>IF($F1192="","",VLOOKUP($F1192,'Tong hop'!$B$10:$L$19999,11,0))</f>
        <v/>
      </c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</row>
    <row r="1193" ht="15.75" customHeight="1">
      <c r="A1193" s="11"/>
      <c r="B1193" s="11"/>
      <c r="C1193" s="12"/>
      <c r="D1193" s="11"/>
      <c r="E1193" s="11"/>
      <c r="F1193" s="11"/>
      <c r="G1193" s="245" t="str">
        <f>IF($F1193="","",VLOOKUP($F1193,'Tong hop'!$B$10:$P$19999,2,0))</f>
        <v/>
      </c>
      <c r="H1193" s="246" t="str">
        <f>IF($F1193="","",VLOOKUP($F1193,'Tong hop'!$B$10:$P$19999,3,0))</f>
        <v/>
      </c>
      <c r="I1193" s="26"/>
      <c r="J1193" s="248">
        <f>IF(F1193="",0,VLOOKUP(F1193,'Tong hop'!$O$10:$P$396,2,0))</f>
        <v>0</v>
      </c>
      <c r="K1193" s="249">
        <f t="shared" si="1"/>
        <v>0</v>
      </c>
      <c r="L1193" s="250" t="str">
        <f>IF($F1193="","",VLOOKUP($F1193,'Tong hop'!$B$10:$L$19999,10,0))</f>
        <v/>
      </c>
      <c r="M1193" s="251" t="str">
        <f>IF($F1193="","",VLOOKUP($F1193,'Tong hop'!$B$10:$L$19999,11,0))</f>
        <v/>
      </c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</row>
    <row r="1194" ht="15.75" customHeight="1">
      <c r="A1194" s="11"/>
      <c r="B1194" s="11"/>
      <c r="C1194" s="12"/>
      <c r="D1194" s="11"/>
      <c r="E1194" s="11"/>
      <c r="F1194" s="11"/>
      <c r="G1194" s="245" t="str">
        <f>IF($F1194="","",VLOOKUP($F1194,'Tong hop'!$B$10:$P$19999,2,0))</f>
        <v/>
      </c>
      <c r="H1194" s="246" t="str">
        <f>IF($F1194="","",VLOOKUP($F1194,'Tong hop'!$B$10:$P$19999,3,0))</f>
        <v/>
      </c>
      <c r="I1194" s="26"/>
      <c r="J1194" s="248">
        <f>IF(F1194="",0,VLOOKUP(F1194,'Tong hop'!$O$10:$P$396,2,0))</f>
        <v>0</v>
      </c>
      <c r="K1194" s="249">
        <f t="shared" si="1"/>
        <v>0</v>
      </c>
      <c r="L1194" s="250" t="str">
        <f>IF($F1194="","",VLOOKUP($F1194,'Tong hop'!$B$10:$L$19999,10,0))</f>
        <v/>
      </c>
      <c r="M1194" s="251" t="str">
        <f>IF($F1194="","",VLOOKUP($F1194,'Tong hop'!$B$10:$L$19999,11,0))</f>
        <v/>
      </c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</row>
    <row r="1195" ht="15.75" customHeight="1">
      <c r="A1195" s="11"/>
      <c r="B1195" s="11"/>
      <c r="C1195" s="12"/>
      <c r="D1195" s="11"/>
      <c r="E1195" s="11"/>
      <c r="F1195" s="11"/>
      <c r="G1195" s="245" t="str">
        <f>IF($F1195="","",VLOOKUP($F1195,'Tong hop'!$B$10:$P$19999,2,0))</f>
        <v/>
      </c>
      <c r="H1195" s="246" t="str">
        <f>IF($F1195="","",VLOOKUP($F1195,'Tong hop'!$B$10:$P$19999,3,0))</f>
        <v/>
      </c>
      <c r="I1195" s="26"/>
      <c r="J1195" s="248">
        <f>IF(F1195="",0,VLOOKUP(F1195,'Tong hop'!$O$10:$P$396,2,0))</f>
        <v>0</v>
      </c>
      <c r="K1195" s="249">
        <f t="shared" si="1"/>
        <v>0</v>
      </c>
      <c r="L1195" s="250" t="str">
        <f>IF($F1195="","",VLOOKUP($F1195,'Tong hop'!$B$10:$L$19999,10,0))</f>
        <v/>
      </c>
      <c r="M1195" s="251" t="str">
        <f>IF($F1195="","",VLOOKUP($F1195,'Tong hop'!$B$10:$L$19999,11,0))</f>
        <v/>
      </c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</row>
    <row r="1196" ht="15.75" customHeight="1">
      <c r="A1196" s="11"/>
      <c r="B1196" s="11"/>
      <c r="C1196" s="12"/>
      <c r="D1196" s="11"/>
      <c r="E1196" s="11"/>
      <c r="F1196" s="11"/>
      <c r="G1196" s="245" t="str">
        <f>IF($F1196="","",VLOOKUP($F1196,'Tong hop'!$B$10:$P$19999,2,0))</f>
        <v/>
      </c>
      <c r="H1196" s="246" t="str">
        <f>IF($F1196="","",VLOOKUP($F1196,'Tong hop'!$B$10:$P$19999,3,0))</f>
        <v/>
      </c>
      <c r="I1196" s="26"/>
      <c r="J1196" s="248">
        <f>IF(F1196="",0,VLOOKUP(F1196,'Tong hop'!$O$10:$P$396,2,0))</f>
        <v>0</v>
      </c>
      <c r="K1196" s="249">
        <f t="shared" si="1"/>
        <v>0</v>
      </c>
      <c r="L1196" s="250" t="str">
        <f>IF($F1196="","",VLOOKUP($F1196,'Tong hop'!$B$10:$L$19999,10,0))</f>
        <v/>
      </c>
      <c r="M1196" s="251" t="str">
        <f>IF($F1196="","",VLOOKUP($F1196,'Tong hop'!$B$10:$L$19999,11,0))</f>
        <v/>
      </c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</row>
    <row r="1197" ht="15.75" customHeight="1">
      <c r="A1197" s="11"/>
      <c r="B1197" s="11"/>
      <c r="C1197" s="12"/>
      <c r="D1197" s="11"/>
      <c r="E1197" s="11"/>
      <c r="F1197" s="11"/>
      <c r="G1197" s="245" t="str">
        <f>IF($F1197="","",VLOOKUP($F1197,'Tong hop'!$B$10:$P$19999,2,0))</f>
        <v/>
      </c>
      <c r="H1197" s="246" t="str">
        <f>IF($F1197="","",VLOOKUP($F1197,'Tong hop'!$B$10:$P$19999,3,0))</f>
        <v/>
      </c>
      <c r="I1197" s="26"/>
      <c r="J1197" s="248">
        <f>IF(F1197="",0,VLOOKUP(F1197,'Tong hop'!$O$10:$P$396,2,0))</f>
        <v>0</v>
      </c>
      <c r="K1197" s="249">
        <f t="shared" si="1"/>
        <v>0</v>
      </c>
      <c r="L1197" s="250" t="str">
        <f>IF($F1197="","",VLOOKUP($F1197,'Tong hop'!$B$10:$L$19999,10,0))</f>
        <v/>
      </c>
      <c r="M1197" s="251" t="str">
        <f>IF($F1197="","",VLOOKUP($F1197,'Tong hop'!$B$10:$L$19999,11,0))</f>
        <v/>
      </c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</row>
    <row r="1198" ht="15.75" customHeight="1">
      <c r="A1198" s="11"/>
      <c r="B1198" s="11"/>
      <c r="C1198" s="12"/>
      <c r="D1198" s="11"/>
      <c r="E1198" s="11"/>
      <c r="F1198" s="11"/>
      <c r="G1198" s="245" t="str">
        <f>IF($F1198="","",VLOOKUP($F1198,'Tong hop'!$B$10:$P$19999,2,0))</f>
        <v/>
      </c>
      <c r="H1198" s="246" t="str">
        <f>IF($F1198="","",VLOOKUP($F1198,'Tong hop'!$B$10:$P$19999,3,0))</f>
        <v/>
      </c>
      <c r="I1198" s="26"/>
      <c r="J1198" s="248">
        <f>IF(F1198="",0,VLOOKUP(F1198,'Tong hop'!$O$10:$P$396,2,0))</f>
        <v>0</v>
      </c>
      <c r="K1198" s="249">
        <f t="shared" si="1"/>
        <v>0</v>
      </c>
      <c r="L1198" s="250" t="str">
        <f>IF($F1198="","",VLOOKUP($F1198,'Tong hop'!$B$10:$L$19999,10,0))</f>
        <v/>
      </c>
      <c r="M1198" s="251" t="str">
        <f>IF($F1198="","",VLOOKUP($F1198,'Tong hop'!$B$10:$L$19999,11,0))</f>
        <v/>
      </c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</row>
    <row r="1199" ht="15.75" customHeight="1">
      <c r="A1199" s="11"/>
      <c r="B1199" s="11"/>
      <c r="C1199" s="12"/>
      <c r="D1199" s="11"/>
      <c r="E1199" s="11"/>
      <c r="F1199" s="11"/>
      <c r="G1199" s="245" t="str">
        <f>IF($F1199="","",VLOOKUP($F1199,'Tong hop'!$B$10:$P$19999,2,0))</f>
        <v/>
      </c>
      <c r="H1199" s="246" t="str">
        <f>IF($F1199="","",VLOOKUP($F1199,'Tong hop'!$B$10:$P$19999,3,0))</f>
        <v/>
      </c>
      <c r="I1199" s="26"/>
      <c r="J1199" s="248">
        <f>IF(F1199="",0,VLOOKUP(F1199,'Tong hop'!$O$10:$P$396,2,0))</f>
        <v>0</v>
      </c>
      <c r="K1199" s="249">
        <f t="shared" si="1"/>
        <v>0</v>
      </c>
      <c r="L1199" s="250" t="str">
        <f>IF($F1199="","",VLOOKUP($F1199,'Tong hop'!$B$10:$L$19999,10,0))</f>
        <v/>
      </c>
      <c r="M1199" s="251" t="str">
        <f>IF($F1199="","",VLOOKUP($F1199,'Tong hop'!$B$10:$L$19999,11,0))</f>
        <v/>
      </c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</row>
    <row r="1200" ht="15.75" customHeight="1">
      <c r="A1200" s="11"/>
      <c r="B1200" s="11"/>
      <c r="C1200" s="12"/>
      <c r="D1200" s="11"/>
      <c r="E1200" s="11"/>
      <c r="F1200" s="11"/>
      <c r="G1200" s="245" t="str">
        <f>IF($F1200="","",VLOOKUP($F1200,'Tong hop'!$B$10:$P$19999,2,0))</f>
        <v/>
      </c>
      <c r="H1200" s="246" t="str">
        <f>IF($F1200="","",VLOOKUP($F1200,'Tong hop'!$B$10:$P$19999,3,0))</f>
        <v/>
      </c>
      <c r="I1200" s="26"/>
      <c r="J1200" s="248">
        <f>IF(F1200="",0,VLOOKUP(F1200,'Tong hop'!$O$10:$P$396,2,0))</f>
        <v>0</v>
      </c>
      <c r="K1200" s="249">
        <f t="shared" si="1"/>
        <v>0</v>
      </c>
      <c r="L1200" s="250" t="str">
        <f>IF($F1200="","",VLOOKUP($F1200,'Tong hop'!$B$10:$L$19999,10,0))</f>
        <v/>
      </c>
      <c r="M1200" s="251" t="str">
        <f>IF($F1200="","",VLOOKUP($F1200,'Tong hop'!$B$10:$L$19999,11,0))</f>
        <v/>
      </c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</row>
    <row r="1201" ht="15.75" customHeight="1">
      <c r="A1201" s="11"/>
      <c r="B1201" s="11"/>
      <c r="C1201" s="12"/>
      <c r="D1201" s="11"/>
      <c r="E1201" s="11"/>
      <c r="F1201" s="11"/>
      <c r="G1201" s="245" t="str">
        <f>IF($F1201="","",VLOOKUP($F1201,'Tong hop'!$B$10:$P$19999,2,0))</f>
        <v/>
      </c>
      <c r="H1201" s="246" t="str">
        <f>IF($F1201="","",VLOOKUP($F1201,'Tong hop'!$B$10:$P$19999,3,0))</f>
        <v/>
      </c>
      <c r="I1201" s="26"/>
      <c r="J1201" s="248">
        <f>IF(F1201="",0,VLOOKUP(F1201,'Tong hop'!$O$10:$P$396,2,0))</f>
        <v>0</v>
      </c>
      <c r="K1201" s="249">
        <f t="shared" si="1"/>
        <v>0</v>
      </c>
      <c r="L1201" s="250" t="str">
        <f>IF($F1201="","",VLOOKUP($F1201,'Tong hop'!$B$10:$L$19999,10,0))</f>
        <v/>
      </c>
      <c r="M1201" s="251" t="str">
        <f>IF($F1201="","",VLOOKUP($F1201,'Tong hop'!$B$10:$L$19999,11,0))</f>
        <v/>
      </c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</row>
    <row r="1202" ht="15.75" customHeight="1">
      <c r="A1202" s="11"/>
      <c r="B1202" s="11"/>
      <c r="C1202" s="12"/>
      <c r="D1202" s="11"/>
      <c r="E1202" s="11"/>
      <c r="F1202" s="11"/>
      <c r="G1202" s="245" t="str">
        <f>IF($F1202="","",VLOOKUP($F1202,'Tong hop'!$B$10:$P$19999,2,0))</f>
        <v/>
      </c>
      <c r="H1202" s="246" t="str">
        <f>IF($F1202="","",VLOOKUP($F1202,'Tong hop'!$B$10:$P$19999,3,0))</f>
        <v/>
      </c>
      <c r="I1202" s="26"/>
      <c r="J1202" s="248">
        <f>IF(F1202="",0,VLOOKUP(F1202,'Tong hop'!$O$10:$P$396,2,0))</f>
        <v>0</v>
      </c>
      <c r="K1202" s="249">
        <f t="shared" si="1"/>
        <v>0</v>
      </c>
      <c r="L1202" s="250" t="str">
        <f>IF($F1202="","",VLOOKUP($F1202,'Tong hop'!$B$10:$L$19999,10,0))</f>
        <v/>
      </c>
      <c r="M1202" s="251" t="str">
        <f>IF($F1202="","",VLOOKUP($F1202,'Tong hop'!$B$10:$L$19999,11,0))</f>
        <v/>
      </c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</row>
    <row r="1203" ht="15.75" customHeight="1">
      <c r="A1203" s="11"/>
      <c r="B1203" s="11"/>
      <c r="C1203" s="12"/>
      <c r="D1203" s="11"/>
      <c r="E1203" s="11"/>
      <c r="F1203" s="11"/>
      <c r="G1203" s="245" t="str">
        <f>IF($F1203="","",VLOOKUP($F1203,'Tong hop'!$B$10:$P$19999,2,0))</f>
        <v/>
      </c>
      <c r="H1203" s="246" t="str">
        <f>IF($F1203="","",VLOOKUP($F1203,'Tong hop'!$B$10:$P$19999,3,0))</f>
        <v/>
      </c>
      <c r="I1203" s="26"/>
      <c r="J1203" s="248">
        <f>IF(F1203="",0,VLOOKUP(F1203,'Tong hop'!$O$10:$P$396,2,0))</f>
        <v>0</v>
      </c>
      <c r="K1203" s="249">
        <f t="shared" si="1"/>
        <v>0</v>
      </c>
      <c r="L1203" s="250" t="str">
        <f>IF($F1203="","",VLOOKUP($F1203,'Tong hop'!$B$10:$L$19999,10,0))</f>
        <v/>
      </c>
      <c r="M1203" s="251" t="str">
        <f>IF($F1203="","",VLOOKUP($F1203,'Tong hop'!$B$10:$L$19999,11,0))</f>
        <v/>
      </c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</row>
    <row r="1204" ht="15.75" customHeight="1">
      <c r="A1204" s="11"/>
      <c r="B1204" s="11"/>
      <c r="C1204" s="12"/>
      <c r="D1204" s="11"/>
      <c r="E1204" s="11"/>
      <c r="F1204" s="11"/>
      <c r="G1204" s="245" t="str">
        <f>IF($F1204="","",VLOOKUP($F1204,'Tong hop'!$B$10:$P$19999,2,0))</f>
        <v/>
      </c>
      <c r="H1204" s="246" t="str">
        <f>IF($F1204="","",VLOOKUP($F1204,'Tong hop'!$B$10:$P$19999,3,0))</f>
        <v/>
      </c>
      <c r="I1204" s="26"/>
      <c r="J1204" s="248">
        <f>IF(F1204="",0,VLOOKUP(F1204,'Tong hop'!$O$10:$P$396,2,0))</f>
        <v>0</v>
      </c>
      <c r="K1204" s="249">
        <f t="shared" si="1"/>
        <v>0</v>
      </c>
      <c r="L1204" s="250" t="str">
        <f>IF($F1204="","",VLOOKUP($F1204,'Tong hop'!$B$10:$L$19999,10,0))</f>
        <v/>
      </c>
      <c r="M1204" s="251" t="str">
        <f>IF($F1204="","",VLOOKUP($F1204,'Tong hop'!$B$10:$L$19999,11,0))</f>
        <v/>
      </c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</row>
    <row r="1205" ht="15.75" customHeight="1">
      <c r="A1205" s="11"/>
      <c r="B1205" s="11"/>
      <c r="C1205" s="12"/>
      <c r="D1205" s="11"/>
      <c r="E1205" s="11"/>
      <c r="F1205" s="11"/>
      <c r="G1205" s="245" t="str">
        <f>IF($F1205="","",VLOOKUP($F1205,'Tong hop'!$B$10:$P$19999,2,0))</f>
        <v/>
      </c>
      <c r="H1205" s="246" t="str">
        <f>IF($F1205="","",VLOOKUP($F1205,'Tong hop'!$B$10:$P$19999,3,0))</f>
        <v/>
      </c>
      <c r="I1205" s="26"/>
      <c r="J1205" s="248">
        <f>IF(F1205="",0,VLOOKUP(F1205,'Tong hop'!$O$10:$P$396,2,0))</f>
        <v>0</v>
      </c>
      <c r="K1205" s="249">
        <f t="shared" si="1"/>
        <v>0</v>
      </c>
      <c r="L1205" s="250" t="str">
        <f>IF($F1205="","",VLOOKUP($F1205,'Tong hop'!$B$10:$L$19999,10,0))</f>
        <v/>
      </c>
      <c r="M1205" s="251" t="str">
        <f>IF($F1205="","",VLOOKUP($F1205,'Tong hop'!$B$10:$L$19999,11,0))</f>
        <v/>
      </c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</row>
    <row r="1206" ht="15.75" customHeight="1">
      <c r="A1206" s="11"/>
      <c r="B1206" s="11"/>
      <c r="C1206" s="12"/>
      <c r="D1206" s="11"/>
      <c r="E1206" s="11"/>
      <c r="F1206" s="11"/>
      <c r="G1206" s="245" t="str">
        <f>IF($F1206="","",VLOOKUP($F1206,'Tong hop'!$B$10:$P$19999,2,0))</f>
        <v/>
      </c>
      <c r="H1206" s="246" t="str">
        <f>IF($F1206="","",VLOOKUP($F1206,'Tong hop'!$B$10:$P$19999,3,0))</f>
        <v/>
      </c>
      <c r="I1206" s="26"/>
      <c r="J1206" s="248">
        <f>IF(F1206="",0,VLOOKUP(F1206,'Tong hop'!$O$10:$P$396,2,0))</f>
        <v>0</v>
      </c>
      <c r="K1206" s="249">
        <f t="shared" si="1"/>
        <v>0</v>
      </c>
      <c r="L1206" s="250" t="str">
        <f>IF($F1206="","",VLOOKUP($F1206,'Tong hop'!$B$10:$L$19999,10,0))</f>
        <v/>
      </c>
      <c r="M1206" s="251" t="str">
        <f>IF($F1206="","",VLOOKUP($F1206,'Tong hop'!$B$10:$L$19999,11,0))</f>
        <v/>
      </c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</row>
    <row r="1207" ht="15.75" customHeight="1">
      <c r="A1207" s="11"/>
      <c r="B1207" s="11"/>
      <c r="C1207" s="12"/>
      <c r="D1207" s="11"/>
      <c r="E1207" s="11"/>
      <c r="F1207" s="11"/>
      <c r="G1207" s="245" t="str">
        <f>IF($F1207="","",VLOOKUP($F1207,'Tong hop'!$B$10:$P$19999,2,0))</f>
        <v/>
      </c>
      <c r="H1207" s="246" t="str">
        <f>IF($F1207="","",VLOOKUP($F1207,'Tong hop'!$B$10:$P$19999,3,0))</f>
        <v/>
      </c>
      <c r="I1207" s="26"/>
      <c r="J1207" s="248">
        <f>IF(F1207="",0,VLOOKUP(F1207,'Tong hop'!$O$10:$P$396,2,0))</f>
        <v>0</v>
      </c>
      <c r="K1207" s="249">
        <f t="shared" si="1"/>
        <v>0</v>
      </c>
      <c r="L1207" s="250" t="str">
        <f>IF($F1207="","",VLOOKUP($F1207,'Tong hop'!$B$10:$L$19999,10,0))</f>
        <v/>
      </c>
      <c r="M1207" s="251" t="str">
        <f>IF($F1207="","",VLOOKUP($F1207,'Tong hop'!$B$10:$L$19999,11,0))</f>
        <v/>
      </c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</row>
    <row r="1208" ht="15.75" customHeight="1">
      <c r="A1208" s="11"/>
      <c r="B1208" s="11"/>
      <c r="C1208" s="12"/>
      <c r="D1208" s="11"/>
      <c r="E1208" s="11"/>
      <c r="F1208" s="11"/>
      <c r="G1208" s="245" t="str">
        <f>IF($F1208="","",VLOOKUP($F1208,'Tong hop'!$B$10:$P$19999,2,0))</f>
        <v/>
      </c>
      <c r="H1208" s="246" t="str">
        <f>IF($F1208="","",VLOOKUP($F1208,'Tong hop'!$B$10:$P$19999,3,0))</f>
        <v/>
      </c>
      <c r="I1208" s="26"/>
      <c r="J1208" s="248">
        <f>IF(F1208="",0,VLOOKUP(F1208,'Tong hop'!$O$10:$P$396,2,0))</f>
        <v>0</v>
      </c>
      <c r="K1208" s="249">
        <f t="shared" si="1"/>
        <v>0</v>
      </c>
      <c r="L1208" s="250" t="str">
        <f>IF($F1208="","",VLOOKUP($F1208,'Tong hop'!$B$10:$L$19999,10,0))</f>
        <v/>
      </c>
      <c r="M1208" s="251" t="str">
        <f>IF($F1208="","",VLOOKUP($F1208,'Tong hop'!$B$10:$L$19999,11,0))</f>
        <v/>
      </c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</row>
    <row r="1209" ht="15.75" customHeight="1">
      <c r="A1209" s="11"/>
      <c r="B1209" s="11"/>
      <c r="C1209" s="12"/>
      <c r="D1209" s="11"/>
      <c r="E1209" s="11"/>
      <c r="F1209" s="11"/>
      <c r="G1209" s="245" t="str">
        <f>IF($F1209="","",VLOOKUP($F1209,'Tong hop'!$B$10:$P$19999,2,0))</f>
        <v/>
      </c>
      <c r="H1209" s="246" t="str">
        <f>IF($F1209="","",VLOOKUP($F1209,'Tong hop'!$B$10:$P$19999,3,0))</f>
        <v/>
      </c>
      <c r="I1209" s="26"/>
      <c r="J1209" s="248">
        <f>IF(F1209="",0,VLOOKUP(F1209,'Tong hop'!$O$10:$P$396,2,0))</f>
        <v>0</v>
      </c>
      <c r="K1209" s="249">
        <f t="shared" si="1"/>
        <v>0</v>
      </c>
      <c r="L1209" s="250" t="str">
        <f>IF($F1209="","",VLOOKUP($F1209,'Tong hop'!$B$10:$L$19999,10,0))</f>
        <v/>
      </c>
      <c r="M1209" s="251" t="str">
        <f>IF($F1209="","",VLOOKUP($F1209,'Tong hop'!$B$10:$L$19999,11,0))</f>
        <v/>
      </c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</row>
    <row r="1210" ht="15.75" customHeight="1">
      <c r="A1210" s="11"/>
      <c r="B1210" s="11"/>
      <c r="C1210" s="12"/>
      <c r="D1210" s="11"/>
      <c r="E1210" s="11"/>
      <c r="F1210" s="11"/>
      <c r="G1210" s="245" t="str">
        <f>IF($F1210="","",VLOOKUP($F1210,'Tong hop'!$B$10:$P$19999,2,0))</f>
        <v/>
      </c>
      <c r="H1210" s="246" t="str">
        <f>IF($F1210="","",VLOOKUP($F1210,'Tong hop'!$B$10:$P$19999,3,0))</f>
        <v/>
      </c>
      <c r="I1210" s="26"/>
      <c r="J1210" s="248">
        <f>IF(F1210="",0,VLOOKUP(F1210,'Tong hop'!$O$10:$P$396,2,0))</f>
        <v>0</v>
      </c>
      <c r="K1210" s="249">
        <f t="shared" si="1"/>
        <v>0</v>
      </c>
      <c r="L1210" s="250" t="str">
        <f>IF($F1210="","",VLOOKUP($F1210,'Tong hop'!$B$10:$L$19999,10,0))</f>
        <v/>
      </c>
      <c r="M1210" s="251" t="str">
        <f>IF($F1210="","",VLOOKUP($F1210,'Tong hop'!$B$10:$L$19999,11,0))</f>
        <v/>
      </c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</row>
    <row r="1211" ht="15.75" customHeight="1">
      <c r="A1211" s="11"/>
      <c r="B1211" s="11"/>
      <c r="C1211" s="12"/>
      <c r="D1211" s="11"/>
      <c r="E1211" s="11"/>
      <c r="F1211" s="11"/>
      <c r="G1211" s="245" t="str">
        <f>IF($F1211="","",VLOOKUP($F1211,'Tong hop'!$B$10:$P$19999,2,0))</f>
        <v/>
      </c>
      <c r="H1211" s="246" t="str">
        <f>IF($F1211="","",VLOOKUP($F1211,'Tong hop'!$B$10:$P$19999,3,0))</f>
        <v/>
      </c>
      <c r="I1211" s="26"/>
      <c r="J1211" s="248">
        <f>IF(F1211="",0,VLOOKUP(F1211,'Tong hop'!$O$10:$P$396,2,0))</f>
        <v>0</v>
      </c>
      <c r="K1211" s="249">
        <f t="shared" si="1"/>
        <v>0</v>
      </c>
      <c r="L1211" s="250" t="str">
        <f>IF($F1211="","",VLOOKUP($F1211,'Tong hop'!$B$10:$L$19999,10,0))</f>
        <v/>
      </c>
      <c r="M1211" s="251" t="str">
        <f>IF($F1211="","",VLOOKUP($F1211,'Tong hop'!$B$10:$L$19999,11,0))</f>
        <v/>
      </c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</row>
    <row r="1212" ht="15.75" customHeight="1">
      <c r="A1212" s="11"/>
      <c r="B1212" s="11"/>
      <c r="C1212" s="12"/>
      <c r="D1212" s="11"/>
      <c r="E1212" s="11"/>
      <c r="F1212" s="11"/>
      <c r="G1212" s="245" t="str">
        <f>IF($F1212="","",VLOOKUP($F1212,'Tong hop'!$B$10:$P$19999,2,0))</f>
        <v/>
      </c>
      <c r="H1212" s="246" t="str">
        <f>IF($F1212="","",VLOOKUP($F1212,'Tong hop'!$B$10:$P$19999,3,0))</f>
        <v/>
      </c>
      <c r="I1212" s="26"/>
      <c r="J1212" s="248">
        <f>IF(F1212="",0,VLOOKUP(F1212,'Tong hop'!$O$10:$P$396,2,0))</f>
        <v>0</v>
      </c>
      <c r="K1212" s="249">
        <f t="shared" si="1"/>
        <v>0</v>
      </c>
      <c r="L1212" s="250" t="str">
        <f>IF($F1212="","",VLOOKUP($F1212,'Tong hop'!$B$10:$L$19999,10,0))</f>
        <v/>
      </c>
      <c r="M1212" s="251" t="str">
        <f>IF($F1212="","",VLOOKUP($F1212,'Tong hop'!$B$10:$L$19999,11,0))</f>
        <v/>
      </c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</row>
    <row r="1213" ht="15.75" customHeight="1">
      <c r="A1213" s="11"/>
      <c r="B1213" s="11"/>
      <c r="C1213" s="12"/>
      <c r="D1213" s="11"/>
      <c r="E1213" s="11"/>
      <c r="F1213" s="11"/>
      <c r="G1213" s="245" t="str">
        <f>IF($F1213="","",VLOOKUP($F1213,'Tong hop'!$B$10:$P$19999,2,0))</f>
        <v/>
      </c>
      <c r="H1213" s="246" t="str">
        <f>IF($F1213="","",VLOOKUP($F1213,'Tong hop'!$B$10:$P$19999,3,0))</f>
        <v/>
      </c>
      <c r="I1213" s="26"/>
      <c r="J1213" s="248">
        <f>IF(F1213="",0,VLOOKUP(F1213,'Tong hop'!$O$10:$P$396,2,0))</f>
        <v>0</v>
      </c>
      <c r="K1213" s="249">
        <f t="shared" si="1"/>
        <v>0</v>
      </c>
      <c r="L1213" s="250" t="str">
        <f>IF($F1213="","",VLOOKUP($F1213,'Tong hop'!$B$10:$L$19999,10,0))</f>
        <v/>
      </c>
      <c r="M1213" s="251" t="str">
        <f>IF($F1213="","",VLOOKUP($F1213,'Tong hop'!$B$10:$L$19999,11,0))</f>
        <v/>
      </c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</row>
    <row r="1214" ht="15.75" customHeight="1">
      <c r="A1214" s="11"/>
      <c r="B1214" s="11"/>
      <c r="C1214" s="12"/>
      <c r="D1214" s="11"/>
      <c r="E1214" s="11"/>
      <c r="F1214" s="11"/>
      <c r="G1214" s="245" t="str">
        <f>IF($F1214="","",VLOOKUP($F1214,'Tong hop'!$B$10:$P$19999,2,0))</f>
        <v/>
      </c>
      <c r="H1214" s="246" t="str">
        <f>IF($F1214="","",VLOOKUP($F1214,'Tong hop'!$B$10:$P$19999,3,0))</f>
        <v/>
      </c>
      <c r="I1214" s="26"/>
      <c r="J1214" s="248">
        <f>IF(F1214="",0,VLOOKUP(F1214,'Tong hop'!$O$10:$P$396,2,0))</f>
        <v>0</v>
      </c>
      <c r="K1214" s="249">
        <f t="shared" si="1"/>
        <v>0</v>
      </c>
      <c r="L1214" s="250" t="str">
        <f>IF($F1214="","",VLOOKUP($F1214,'Tong hop'!$B$10:$L$19999,10,0))</f>
        <v/>
      </c>
      <c r="M1214" s="251" t="str">
        <f>IF($F1214="","",VLOOKUP($F1214,'Tong hop'!$B$10:$L$19999,11,0))</f>
        <v/>
      </c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</row>
    <row r="1215" ht="15.75" customHeight="1">
      <c r="A1215" s="11"/>
      <c r="B1215" s="11"/>
      <c r="C1215" s="12"/>
      <c r="D1215" s="11"/>
      <c r="E1215" s="11"/>
      <c r="F1215" s="11"/>
      <c r="G1215" s="245" t="str">
        <f>IF($F1215="","",VLOOKUP($F1215,'Tong hop'!$B$10:$P$19999,2,0))</f>
        <v/>
      </c>
      <c r="H1215" s="246" t="str">
        <f>IF($F1215="","",VLOOKUP($F1215,'Tong hop'!$B$10:$P$19999,3,0))</f>
        <v/>
      </c>
      <c r="I1215" s="26"/>
      <c r="J1215" s="248">
        <f>IF(F1215="",0,VLOOKUP(F1215,'Tong hop'!$O$10:$P$396,2,0))</f>
        <v>0</v>
      </c>
      <c r="K1215" s="249">
        <f t="shared" si="1"/>
        <v>0</v>
      </c>
      <c r="L1215" s="250" t="str">
        <f>IF($F1215="","",VLOOKUP($F1215,'Tong hop'!$B$10:$L$19999,10,0))</f>
        <v/>
      </c>
      <c r="M1215" s="251" t="str">
        <f>IF($F1215="","",VLOOKUP($F1215,'Tong hop'!$B$10:$L$19999,11,0))</f>
        <v/>
      </c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</row>
    <row r="1216" ht="15.75" customHeight="1">
      <c r="A1216" s="11"/>
      <c r="B1216" s="11"/>
      <c r="C1216" s="12"/>
      <c r="D1216" s="11"/>
      <c r="E1216" s="11"/>
      <c r="F1216" s="11"/>
      <c r="G1216" s="245" t="str">
        <f>IF($F1216="","",VLOOKUP($F1216,'Tong hop'!$B$10:$P$19999,2,0))</f>
        <v/>
      </c>
      <c r="H1216" s="246" t="str">
        <f>IF($F1216="","",VLOOKUP($F1216,'Tong hop'!$B$10:$P$19999,3,0))</f>
        <v/>
      </c>
      <c r="I1216" s="26"/>
      <c r="J1216" s="248">
        <f>IF(F1216="",0,VLOOKUP(F1216,'Tong hop'!$O$10:$P$396,2,0))</f>
        <v>0</v>
      </c>
      <c r="K1216" s="249">
        <f t="shared" si="1"/>
        <v>0</v>
      </c>
      <c r="L1216" s="250" t="str">
        <f>IF($F1216="","",VLOOKUP($F1216,'Tong hop'!$B$10:$L$19999,10,0))</f>
        <v/>
      </c>
      <c r="M1216" s="251" t="str">
        <f>IF($F1216="","",VLOOKUP($F1216,'Tong hop'!$B$10:$L$19999,11,0))</f>
        <v/>
      </c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</row>
    <row r="1217" ht="15.75" customHeight="1">
      <c r="A1217" s="11"/>
      <c r="B1217" s="11"/>
      <c r="C1217" s="12"/>
      <c r="D1217" s="11"/>
      <c r="E1217" s="11"/>
      <c r="F1217" s="11"/>
      <c r="G1217" s="245" t="str">
        <f>IF($F1217="","",VLOOKUP($F1217,'Tong hop'!$B$10:$P$19999,2,0))</f>
        <v/>
      </c>
      <c r="H1217" s="246" t="str">
        <f>IF($F1217="","",VLOOKUP($F1217,'Tong hop'!$B$10:$P$19999,3,0))</f>
        <v/>
      </c>
      <c r="I1217" s="26"/>
      <c r="J1217" s="248">
        <f>IF(F1217="",0,VLOOKUP(F1217,'Tong hop'!$O$10:$P$396,2,0))</f>
        <v>0</v>
      </c>
      <c r="K1217" s="249">
        <f t="shared" si="1"/>
        <v>0</v>
      </c>
      <c r="L1217" s="250" t="str">
        <f>IF($F1217="","",VLOOKUP($F1217,'Tong hop'!$B$10:$L$19999,10,0))</f>
        <v/>
      </c>
      <c r="M1217" s="251" t="str">
        <f>IF($F1217="","",VLOOKUP($F1217,'Tong hop'!$B$10:$L$19999,11,0))</f>
        <v/>
      </c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</row>
    <row r="1218" ht="15.75" customHeight="1">
      <c r="A1218" s="11"/>
      <c r="B1218" s="11"/>
      <c r="C1218" s="12"/>
      <c r="D1218" s="11"/>
      <c r="E1218" s="11"/>
      <c r="F1218" s="11"/>
      <c r="G1218" s="245" t="str">
        <f>IF($F1218="","",VLOOKUP($F1218,'Tong hop'!$B$10:$P$19999,2,0))</f>
        <v/>
      </c>
      <c r="H1218" s="246" t="str">
        <f>IF($F1218="","",VLOOKUP($F1218,'Tong hop'!$B$10:$P$19999,3,0))</f>
        <v/>
      </c>
      <c r="I1218" s="26"/>
      <c r="J1218" s="248">
        <f>IF(F1218="",0,VLOOKUP(F1218,'Tong hop'!$O$10:$P$396,2,0))</f>
        <v>0</v>
      </c>
      <c r="K1218" s="249">
        <f t="shared" si="1"/>
        <v>0</v>
      </c>
      <c r="L1218" s="250" t="str">
        <f>IF($F1218="","",VLOOKUP($F1218,'Tong hop'!$B$10:$L$19999,10,0))</f>
        <v/>
      </c>
      <c r="M1218" s="251" t="str">
        <f>IF($F1218="","",VLOOKUP($F1218,'Tong hop'!$B$10:$L$19999,11,0))</f>
        <v/>
      </c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</row>
    <row r="1219" ht="15.75" customHeight="1">
      <c r="A1219" s="11"/>
      <c r="B1219" s="11"/>
      <c r="C1219" s="12"/>
      <c r="D1219" s="11"/>
      <c r="E1219" s="11"/>
      <c r="F1219" s="11"/>
      <c r="G1219" s="245" t="str">
        <f>IF($F1219="","",VLOOKUP($F1219,'Tong hop'!$B$10:$P$19999,2,0))</f>
        <v/>
      </c>
      <c r="H1219" s="246" t="str">
        <f>IF($F1219="","",VLOOKUP($F1219,'Tong hop'!$B$10:$P$19999,3,0))</f>
        <v/>
      </c>
      <c r="I1219" s="26"/>
      <c r="J1219" s="248">
        <f>IF(F1219="",0,VLOOKUP(F1219,'Tong hop'!$O$10:$P$396,2,0))</f>
        <v>0</v>
      </c>
      <c r="K1219" s="249">
        <f t="shared" si="1"/>
        <v>0</v>
      </c>
      <c r="L1219" s="250" t="str">
        <f>IF($F1219="","",VLOOKUP($F1219,'Tong hop'!$B$10:$L$19999,10,0))</f>
        <v/>
      </c>
      <c r="M1219" s="251" t="str">
        <f>IF($F1219="","",VLOOKUP($F1219,'Tong hop'!$B$10:$L$19999,11,0))</f>
        <v/>
      </c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</row>
    <row r="1220" ht="15.75" customHeight="1">
      <c r="A1220" s="11"/>
      <c r="B1220" s="11"/>
      <c r="C1220" s="12"/>
      <c r="D1220" s="11"/>
      <c r="E1220" s="11"/>
      <c r="F1220" s="11"/>
      <c r="G1220" s="245" t="str">
        <f>IF($F1220="","",VLOOKUP($F1220,'Tong hop'!$B$10:$P$19999,2,0))</f>
        <v/>
      </c>
      <c r="H1220" s="246" t="str">
        <f>IF($F1220="","",VLOOKUP($F1220,'Tong hop'!$B$10:$P$19999,3,0))</f>
        <v/>
      </c>
      <c r="I1220" s="26"/>
      <c r="J1220" s="248">
        <f>IF(F1220="",0,VLOOKUP(F1220,'Tong hop'!$O$10:$P$396,2,0))</f>
        <v>0</v>
      </c>
      <c r="K1220" s="249">
        <f t="shared" si="1"/>
        <v>0</v>
      </c>
      <c r="L1220" s="250" t="str">
        <f>IF($F1220="","",VLOOKUP($F1220,'Tong hop'!$B$10:$L$19999,10,0))</f>
        <v/>
      </c>
      <c r="M1220" s="251" t="str">
        <f>IF($F1220="","",VLOOKUP($F1220,'Tong hop'!$B$10:$L$19999,11,0))</f>
        <v/>
      </c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</row>
    <row r="1221" ht="15.75" customHeight="1">
      <c r="A1221" s="11"/>
      <c r="B1221" s="11"/>
      <c r="C1221" s="12"/>
      <c r="D1221" s="11"/>
      <c r="E1221" s="11"/>
      <c r="F1221" s="11"/>
      <c r="G1221" s="245" t="str">
        <f>IF($F1221="","",VLOOKUP($F1221,'Tong hop'!$B$10:$P$19999,2,0))</f>
        <v/>
      </c>
      <c r="H1221" s="246" t="str">
        <f>IF($F1221="","",VLOOKUP($F1221,'Tong hop'!$B$10:$P$19999,3,0))</f>
        <v/>
      </c>
      <c r="I1221" s="26"/>
      <c r="J1221" s="248">
        <f>IF(F1221="",0,VLOOKUP(F1221,'Tong hop'!$O$10:$P$396,2,0))</f>
        <v>0</v>
      </c>
      <c r="K1221" s="249">
        <f t="shared" si="1"/>
        <v>0</v>
      </c>
      <c r="L1221" s="250" t="str">
        <f>IF($F1221="","",VLOOKUP($F1221,'Tong hop'!$B$10:$L$19999,10,0))</f>
        <v/>
      </c>
      <c r="M1221" s="251" t="str">
        <f>IF($F1221="","",VLOOKUP($F1221,'Tong hop'!$B$10:$L$19999,11,0))</f>
        <v/>
      </c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</row>
    <row r="1222" ht="15.75" customHeight="1">
      <c r="A1222" s="11"/>
      <c r="B1222" s="11"/>
      <c r="C1222" s="12"/>
      <c r="D1222" s="11"/>
      <c r="E1222" s="11"/>
      <c r="F1222" s="11"/>
      <c r="G1222" s="245" t="str">
        <f>IF($F1222="","",VLOOKUP($F1222,'Tong hop'!$B$10:$P$19999,2,0))</f>
        <v/>
      </c>
      <c r="H1222" s="246" t="str">
        <f>IF($F1222="","",VLOOKUP($F1222,'Tong hop'!$B$10:$P$19999,3,0))</f>
        <v/>
      </c>
      <c r="I1222" s="26"/>
      <c r="J1222" s="248">
        <f>IF(F1222="",0,VLOOKUP(F1222,'Tong hop'!$O$10:$P$396,2,0))</f>
        <v>0</v>
      </c>
      <c r="K1222" s="249">
        <f t="shared" si="1"/>
        <v>0</v>
      </c>
      <c r="L1222" s="250" t="str">
        <f>IF($F1222="","",VLOOKUP($F1222,'Tong hop'!$B$10:$L$19999,10,0))</f>
        <v/>
      </c>
      <c r="M1222" s="251" t="str">
        <f>IF($F1222="","",VLOOKUP($F1222,'Tong hop'!$B$10:$L$19999,11,0))</f>
        <v/>
      </c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</row>
    <row r="1223" ht="15.75" customHeight="1">
      <c r="A1223" s="11"/>
      <c r="B1223" s="11"/>
      <c r="C1223" s="12"/>
      <c r="D1223" s="11"/>
      <c r="E1223" s="11"/>
      <c r="F1223" s="11"/>
      <c r="G1223" s="245" t="str">
        <f>IF($F1223="","",VLOOKUP($F1223,'Tong hop'!$B$10:$P$19999,2,0))</f>
        <v/>
      </c>
      <c r="H1223" s="246" t="str">
        <f>IF($F1223="","",VLOOKUP($F1223,'Tong hop'!$B$10:$P$19999,3,0))</f>
        <v/>
      </c>
      <c r="I1223" s="26"/>
      <c r="J1223" s="248">
        <f>IF(F1223="",0,VLOOKUP(F1223,'Tong hop'!$O$10:$P$396,2,0))</f>
        <v>0</v>
      </c>
      <c r="K1223" s="249">
        <f t="shared" si="1"/>
        <v>0</v>
      </c>
      <c r="L1223" s="250" t="str">
        <f>IF($F1223="","",VLOOKUP($F1223,'Tong hop'!$B$10:$L$19999,10,0))</f>
        <v/>
      </c>
      <c r="M1223" s="251" t="str">
        <f>IF($F1223="","",VLOOKUP($F1223,'Tong hop'!$B$10:$L$19999,11,0))</f>
        <v/>
      </c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</row>
    <row r="1224" ht="15.75" customHeight="1">
      <c r="A1224" s="11"/>
      <c r="B1224" s="11"/>
      <c r="C1224" s="12"/>
      <c r="D1224" s="11"/>
      <c r="E1224" s="11"/>
      <c r="F1224" s="11"/>
      <c r="G1224" s="245" t="str">
        <f>IF($F1224="","",VLOOKUP($F1224,'Tong hop'!$B$10:$P$19999,2,0))</f>
        <v/>
      </c>
      <c r="H1224" s="246" t="str">
        <f>IF($F1224="","",VLOOKUP($F1224,'Tong hop'!$B$10:$P$19999,3,0))</f>
        <v/>
      </c>
      <c r="I1224" s="26"/>
      <c r="J1224" s="248">
        <f>IF(F1224="",0,VLOOKUP(F1224,'Tong hop'!$O$10:$P$396,2,0))</f>
        <v>0</v>
      </c>
      <c r="K1224" s="249">
        <f t="shared" si="1"/>
        <v>0</v>
      </c>
      <c r="L1224" s="250" t="str">
        <f>IF($F1224="","",VLOOKUP($F1224,'Tong hop'!$B$10:$L$19999,10,0))</f>
        <v/>
      </c>
      <c r="M1224" s="251" t="str">
        <f>IF($F1224="","",VLOOKUP($F1224,'Tong hop'!$B$10:$L$19999,11,0))</f>
        <v/>
      </c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</row>
    <row r="1225" ht="15.75" customHeight="1">
      <c r="A1225" s="11"/>
      <c r="B1225" s="11"/>
      <c r="C1225" s="12"/>
      <c r="D1225" s="11"/>
      <c r="E1225" s="11"/>
      <c r="F1225" s="11"/>
      <c r="G1225" s="245" t="str">
        <f>IF($F1225="","",VLOOKUP($F1225,'Tong hop'!$B$10:$P$19999,2,0))</f>
        <v/>
      </c>
      <c r="H1225" s="246" t="str">
        <f>IF($F1225="","",VLOOKUP($F1225,'Tong hop'!$B$10:$P$19999,3,0))</f>
        <v/>
      </c>
      <c r="I1225" s="26"/>
      <c r="J1225" s="248">
        <f>IF(F1225="",0,VLOOKUP(F1225,'Tong hop'!$O$10:$P$396,2,0))</f>
        <v>0</v>
      </c>
      <c r="K1225" s="249">
        <f t="shared" si="1"/>
        <v>0</v>
      </c>
      <c r="L1225" s="250" t="str">
        <f>IF($F1225="","",VLOOKUP($F1225,'Tong hop'!$B$10:$L$19999,10,0))</f>
        <v/>
      </c>
      <c r="M1225" s="251" t="str">
        <f>IF($F1225="","",VLOOKUP($F1225,'Tong hop'!$B$10:$L$19999,11,0))</f>
        <v/>
      </c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</row>
    <row r="1226" ht="15.75" customHeight="1">
      <c r="A1226" s="11"/>
      <c r="B1226" s="11"/>
      <c r="C1226" s="12"/>
      <c r="D1226" s="11"/>
      <c r="E1226" s="11"/>
      <c r="F1226" s="11"/>
      <c r="G1226" s="245" t="str">
        <f>IF($F1226="","",VLOOKUP($F1226,'Tong hop'!$B$10:$P$19999,2,0))</f>
        <v/>
      </c>
      <c r="H1226" s="246" t="str">
        <f>IF($F1226="","",VLOOKUP($F1226,'Tong hop'!$B$10:$P$19999,3,0))</f>
        <v/>
      </c>
      <c r="I1226" s="26"/>
      <c r="J1226" s="248">
        <f>IF(F1226="",0,VLOOKUP(F1226,'Tong hop'!$O$10:$P$396,2,0))</f>
        <v>0</v>
      </c>
      <c r="K1226" s="249">
        <f t="shared" si="1"/>
        <v>0</v>
      </c>
      <c r="L1226" s="250" t="str">
        <f>IF($F1226="","",VLOOKUP($F1226,'Tong hop'!$B$10:$L$19999,10,0))</f>
        <v/>
      </c>
      <c r="M1226" s="251" t="str">
        <f>IF($F1226="","",VLOOKUP($F1226,'Tong hop'!$B$10:$L$19999,11,0))</f>
        <v/>
      </c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</row>
    <row r="1227" ht="15.75" customHeight="1">
      <c r="A1227" s="11"/>
      <c r="B1227" s="11"/>
      <c r="C1227" s="12"/>
      <c r="D1227" s="11"/>
      <c r="E1227" s="11"/>
      <c r="F1227" s="11"/>
      <c r="G1227" s="245" t="str">
        <f>IF($F1227="","",VLOOKUP($F1227,'Tong hop'!$B$10:$P$19999,2,0))</f>
        <v/>
      </c>
      <c r="H1227" s="246" t="str">
        <f>IF($F1227="","",VLOOKUP($F1227,'Tong hop'!$B$10:$P$19999,3,0))</f>
        <v/>
      </c>
      <c r="I1227" s="26"/>
      <c r="J1227" s="248">
        <f>IF(F1227="",0,VLOOKUP(F1227,'Tong hop'!$O$10:$P$396,2,0))</f>
        <v>0</v>
      </c>
      <c r="K1227" s="249">
        <f t="shared" si="1"/>
        <v>0</v>
      </c>
      <c r="L1227" s="250" t="str">
        <f>IF($F1227="","",VLOOKUP($F1227,'Tong hop'!$B$10:$L$19999,10,0))</f>
        <v/>
      </c>
      <c r="M1227" s="251" t="str">
        <f>IF($F1227="","",VLOOKUP($F1227,'Tong hop'!$B$10:$L$19999,11,0))</f>
        <v/>
      </c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</row>
    <row r="1228" ht="15.75" customHeight="1">
      <c r="A1228" s="11"/>
      <c r="B1228" s="11"/>
      <c r="C1228" s="12"/>
      <c r="D1228" s="11"/>
      <c r="E1228" s="11"/>
      <c r="F1228" s="11"/>
      <c r="G1228" s="245" t="str">
        <f>IF($F1228="","",VLOOKUP($F1228,'Tong hop'!$B$10:$P$19999,2,0))</f>
        <v/>
      </c>
      <c r="H1228" s="246" t="str">
        <f>IF($F1228="","",VLOOKUP($F1228,'Tong hop'!$B$10:$P$19999,3,0))</f>
        <v/>
      </c>
      <c r="I1228" s="26"/>
      <c r="J1228" s="248">
        <f>IF(F1228="",0,VLOOKUP(F1228,'Tong hop'!$O$10:$P$396,2,0))</f>
        <v>0</v>
      </c>
      <c r="K1228" s="249">
        <f t="shared" si="1"/>
        <v>0</v>
      </c>
      <c r="L1228" s="250" t="str">
        <f>IF($F1228="","",VLOOKUP($F1228,'Tong hop'!$B$10:$L$19999,10,0))</f>
        <v/>
      </c>
      <c r="M1228" s="251" t="str">
        <f>IF($F1228="","",VLOOKUP($F1228,'Tong hop'!$B$10:$L$19999,11,0))</f>
        <v/>
      </c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</row>
    <row r="1229" ht="15.75" customHeight="1">
      <c r="A1229" s="11"/>
      <c r="B1229" s="11"/>
      <c r="C1229" s="12"/>
      <c r="D1229" s="11"/>
      <c r="E1229" s="11"/>
      <c r="F1229" s="11"/>
      <c r="G1229" s="245" t="str">
        <f>IF($F1229="","",VLOOKUP($F1229,'Tong hop'!$B$10:$P$19999,2,0))</f>
        <v/>
      </c>
      <c r="H1229" s="246" t="str">
        <f>IF($F1229="","",VLOOKUP($F1229,'Tong hop'!$B$10:$P$19999,3,0))</f>
        <v/>
      </c>
      <c r="I1229" s="26"/>
      <c r="J1229" s="248">
        <f>IF(F1229="",0,VLOOKUP(F1229,'Tong hop'!$O$10:$P$396,2,0))</f>
        <v>0</v>
      </c>
      <c r="K1229" s="249">
        <f t="shared" si="1"/>
        <v>0</v>
      </c>
      <c r="L1229" s="250" t="str">
        <f>IF($F1229="","",VLOOKUP($F1229,'Tong hop'!$B$10:$L$19999,10,0))</f>
        <v/>
      </c>
      <c r="M1229" s="251" t="str">
        <f>IF($F1229="","",VLOOKUP($F1229,'Tong hop'!$B$10:$L$19999,11,0))</f>
        <v/>
      </c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</row>
    <row r="1230" ht="15.75" customHeight="1">
      <c r="A1230" s="11"/>
      <c r="B1230" s="11"/>
      <c r="C1230" s="12"/>
      <c r="D1230" s="11"/>
      <c r="E1230" s="11"/>
      <c r="F1230" s="11"/>
      <c r="G1230" s="245" t="str">
        <f>IF($F1230="","",VLOOKUP($F1230,'Tong hop'!$B$10:$P$19999,2,0))</f>
        <v/>
      </c>
      <c r="H1230" s="246" t="str">
        <f>IF($F1230="","",VLOOKUP($F1230,'Tong hop'!$B$10:$P$19999,3,0))</f>
        <v/>
      </c>
      <c r="I1230" s="26"/>
      <c r="J1230" s="248">
        <f>IF(F1230="",0,VLOOKUP(F1230,'Tong hop'!$O$10:$P$396,2,0))</f>
        <v>0</v>
      </c>
      <c r="K1230" s="249">
        <f t="shared" si="1"/>
        <v>0</v>
      </c>
      <c r="L1230" s="250" t="str">
        <f>IF($F1230="","",VLOOKUP($F1230,'Tong hop'!$B$10:$L$19999,10,0))</f>
        <v/>
      </c>
      <c r="M1230" s="251" t="str">
        <f>IF($F1230="","",VLOOKUP($F1230,'Tong hop'!$B$10:$L$19999,11,0))</f>
        <v/>
      </c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</row>
    <row r="1231" ht="15.75" customHeight="1">
      <c r="A1231" s="11"/>
      <c r="B1231" s="11"/>
      <c r="C1231" s="12"/>
      <c r="D1231" s="11"/>
      <c r="E1231" s="11"/>
      <c r="F1231" s="11"/>
      <c r="G1231" s="245" t="str">
        <f>IF($F1231="","",VLOOKUP($F1231,'Tong hop'!$B$10:$P$19999,2,0))</f>
        <v/>
      </c>
      <c r="H1231" s="246" t="str">
        <f>IF($F1231="","",VLOOKUP($F1231,'Tong hop'!$B$10:$P$19999,3,0))</f>
        <v/>
      </c>
      <c r="I1231" s="26"/>
      <c r="J1231" s="248">
        <f>IF(F1231="",0,VLOOKUP(F1231,'Tong hop'!$O$10:$P$396,2,0))</f>
        <v>0</v>
      </c>
      <c r="K1231" s="249">
        <f t="shared" si="1"/>
        <v>0</v>
      </c>
      <c r="L1231" s="250" t="str">
        <f>IF($F1231="","",VLOOKUP($F1231,'Tong hop'!$B$10:$L$19999,10,0))</f>
        <v/>
      </c>
      <c r="M1231" s="251" t="str">
        <f>IF($F1231="","",VLOOKUP($F1231,'Tong hop'!$B$10:$L$19999,11,0))</f>
        <v/>
      </c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</row>
    <row r="1232" ht="15.75" customHeight="1">
      <c r="A1232" s="11"/>
      <c r="B1232" s="11"/>
      <c r="C1232" s="12"/>
      <c r="D1232" s="11"/>
      <c r="E1232" s="11"/>
      <c r="F1232" s="11"/>
      <c r="G1232" s="245" t="str">
        <f>IF($F1232="","",VLOOKUP($F1232,'Tong hop'!$B$10:$P$19999,2,0))</f>
        <v/>
      </c>
      <c r="H1232" s="246" t="str">
        <f>IF($F1232="","",VLOOKUP($F1232,'Tong hop'!$B$10:$P$19999,3,0))</f>
        <v/>
      </c>
      <c r="I1232" s="26"/>
      <c r="J1232" s="248">
        <f>IF(F1232="",0,VLOOKUP(F1232,'Tong hop'!$O$10:$P$396,2,0))</f>
        <v>0</v>
      </c>
      <c r="K1232" s="249">
        <f t="shared" si="1"/>
        <v>0</v>
      </c>
      <c r="L1232" s="250" t="str">
        <f>IF($F1232="","",VLOOKUP($F1232,'Tong hop'!$B$10:$L$19999,10,0))</f>
        <v/>
      </c>
      <c r="M1232" s="251" t="str">
        <f>IF($F1232="","",VLOOKUP($F1232,'Tong hop'!$B$10:$L$19999,11,0))</f>
        <v/>
      </c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</row>
    <row r="1233" ht="15.75" customHeight="1">
      <c r="A1233" s="11"/>
      <c r="B1233" s="11"/>
      <c r="C1233" s="12"/>
      <c r="D1233" s="11"/>
      <c r="E1233" s="11"/>
      <c r="F1233" s="11"/>
      <c r="G1233" s="245" t="str">
        <f>IF($F1233="","",VLOOKUP($F1233,'Tong hop'!$B$10:$P$19999,2,0))</f>
        <v/>
      </c>
      <c r="H1233" s="246" t="str">
        <f>IF($F1233="","",VLOOKUP($F1233,'Tong hop'!$B$10:$P$19999,3,0))</f>
        <v/>
      </c>
      <c r="I1233" s="26"/>
      <c r="J1233" s="248">
        <f>IF(F1233="",0,VLOOKUP(F1233,'Tong hop'!$O$10:$P$396,2,0))</f>
        <v>0</v>
      </c>
      <c r="K1233" s="249">
        <f t="shared" si="1"/>
        <v>0</v>
      </c>
      <c r="L1233" s="250" t="str">
        <f>IF($F1233="","",VLOOKUP($F1233,'Tong hop'!$B$10:$L$19999,10,0))</f>
        <v/>
      </c>
      <c r="M1233" s="251" t="str">
        <f>IF($F1233="","",VLOOKUP($F1233,'Tong hop'!$B$10:$L$19999,11,0))</f>
        <v/>
      </c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</row>
    <row r="1234" ht="15.75" customHeight="1">
      <c r="A1234" s="11"/>
      <c r="B1234" s="11"/>
      <c r="C1234" s="12"/>
      <c r="D1234" s="11"/>
      <c r="E1234" s="11"/>
      <c r="F1234" s="11"/>
      <c r="G1234" s="245" t="str">
        <f>IF($F1234="","",VLOOKUP($F1234,'Tong hop'!$B$10:$P$19999,2,0))</f>
        <v/>
      </c>
      <c r="H1234" s="246" t="str">
        <f>IF($F1234="","",VLOOKUP($F1234,'Tong hop'!$B$10:$P$19999,3,0))</f>
        <v/>
      </c>
      <c r="I1234" s="26"/>
      <c r="J1234" s="248">
        <f>IF(F1234="",0,VLOOKUP(F1234,'Tong hop'!$O$10:$P$396,2,0))</f>
        <v>0</v>
      </c>
      <c r="K1234" s="249">
        <f t="shared" si="1"/>
        <v>0</v>
      </c>
      <c r="L1234" s="250" t="str">
        <f>IF($F1234="","",VLOOKUP($F1234,'Tong hop'!$B$10:$L$19999,10,0))</f>
        <v/>
      </c>
      <c r="M1234" s="251" t="str">
        <f>IF($F1234="","",VLOOKUP($F1234,'Tong hop'!$B$10:$L$19999,11,0))</f>
        <v/>
      </c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</row>
    <row r="1235" ht="15.75" customHeight="1">
      <c r="A1235" s="11"/>
      <c r="B1235" s="11"/>
      <c r="C1235" s="12"/>
      <c r="D1235" s="11"/>
      <c r="E1235" s="11"/>
      <c r="F1235" s="11"/>
      <c r="G1235" s="245" t="str">
        <f>IF($F1235="","",VLOOKUP($F1235,'Tong hop'!$B$10:$P$19999,2,0))</f>
        <v/>
      </c>
      <c r="H1235" s="246" t="str">
        <f>IF($F1235="","",VLOOKUP($F1235,'Tong hop'!$B$10:$P$19999,3,0))</f>
        <v/>
      </c>
      <c r="I1235" s="26"/>
      <c r="J1235" s="248">
        <f>IF(F1235="",0,VLOOKUP(F1235,'Tong hop'!$O$10:$P$396,2,0))</f>
        <v>0</v>
      </c>
      <c r="K1235" s="249">
        <f t="shared" si="1"/>
        <v>0</v>
      </c>
      <c r="L1235" s="250" t="str">
        <f>IF($F1235="","",VLOOKUP($F1235,'Tong hop'!$B$10:$L$19999,10,0))</f>
        <v/>
      </c>
      <c r="M1235" s="251" t="str">
        <f>IF($F1235="","",VLOOKUP($F1235,'Tong hop'!$B$10:$L$19999,11,0))</f>
        <v/>
      </c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</row>
    <row r="1236" ht="15.75" customHeight="1">
      <c r="A1236" s="11"/>
      <c r="B1236" s="11"/>
      <c r="C1236" s="12"/>
      <c r="D1236" s="11"/>
      <c r="E1236" s="11"/>
      <c r="F1236" s="11"/>
      <c r="G1236" s="245" t="str">
        <f>IF($F1236="","",VLOOKUP($F1236,'Tong hop'!$B$10:$P$19999,2,0))</f>
        <v/>
      </c>
      <c r="H1236" s="246" t="str">
        <f>IF($F1236="","",VLOOKUP($F1236,'Tong hop'!$B$10:$P$19999,3,0))</f>
        <v/>
      </c>
      <c r="I1236" s="26"/>
      <c r="J1236" s="248">
        <f>IF(F1236="",0,VLOOKUP(F1236,'Tong hop'!$O$10:$P$396,2,0))</f>
        <v>0</v>
      </c>
      <c r="K1236" s="249">
        <f t="shared" si="1"/>
        <v>0</v>
      </c>
      <c r="L1236" s="250" t="str">
        <f>IF($F1236="","",VLOOKUP($F1236,'Tong hop'!$B$10:$L$19999,10,0))</f>
        <v/>
      </c>
      <c r="M1236" s="251" t="str">
        <f>IF($F1236="","",VLOOKUP($F1236,'Tong hop'!$B$10:$L$19999,11,0))</f>
        <v/>
      </c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</row>
    <row r="1237" ht="15.75" customHeight="1">
      <c r="A1237" s="11"/>
      <c r="B1237" s="11"/>
      <c r="C1237" s="12"/>
      <c r="D1237" s="11"/>
      <c r="E1237" s="11"/>
      <c r="F1237" s="11"/>
      <c r="G1237" s="245" t="str">
        <f>IF($F1237="","",VLOOKUP($F1237,'Tong hop'!$B$10:$P$19999,2,0))</f>
        <v/>
      </c>
      <c r="H1237" s="246" t="str">
        <f>IF($F1237="","",VLOOKUP($F1237,'Tong hop'!$B$10:$P$19999,3,0))</f>
        <v/>
      </c>
      <c r="I1237" s="26"/>
      <c r="J1237" s="248">
        <f>IF(F1237="",0,VLOOKUP(F1237,'Tong hop'!$O$10:$P$396,2,0))</f>
        <v>0</v>
      </c>
      <c r="K1237" s="249">
        <f t="shared" si="1"/>
        <v>0</v>
      </c>
      <c r="L1237" s="250" t="str">
        <f>IF($F1237="","",VLOOKUP($F1237,'Tong hop'!$B$10:$L$19999,10,0))</f>
        <v/>
      </c>
      <c r="M1237" s="251" t="str">
        <f>IF($F1237="","",VLOOKUP($F1237,'Tong hop'!$B$10:$L$19999,11,0))</f>
        <v/>
      </c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</row>
    <row r="1238" ht="15.75" customHeight="1">
      <c r="A1238" s="11"/>
      <c r="B1238" s="11"/>
      <c r="C1238" s="12"/>
      <c r="D1238" s="11"/>
      <c r="E1238" s="11"/>
      <c r="F1238" s="11"/>
      <c r="G1238" s="245" t="str">
        <f>IF($F1238="","",VLOOKUP($F1238,'Tong hop'!$B$10:$P$19999,2,0))</f>
        <v/>
      </c>
      <c r="H1238" s="246" t="str">
        <f>IF($F1238="","",VLOOKUP($F1238,'Tong hop'!$B$10:$P$19999,3,0))</f>
        <v/>
      </c>
      <c r="I1238" s="26"/>
      <c r="J1238" s="248">
        <f>IF(F1238="",0,VLOOKUP(F1238,'Tong hop'!$O$10:$P$396,2,0))</f>
        <v>0</v>
      </c>
      <c r="K1238" s="249">
        <f t="shared" si="1"/>
        <v>0</v>
      </c>
      <c r="L1238" s="250" t="str">
        <f>IF($F1238="","",VLOOKUP($F1238,'Tong hop'!$B$10:$L$19999,10,0))</f>
        <v/>
      </c>
      <c r="M1238" s="251" t="str">
        <f>IF($F1238="","",VLOOKUP($F1238,'Tong hop'!$B$10:$L$19999,11,0))</f>
        <v/>
      </c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</row>
    <row r="1239" ht="15.75" customHeight="1">
      <c r="A1239" s="11"/>
      <c r="B1239" s="11"/>
      <c r="C1239" s="12"/>
      <c r="D1239" s="11"/>
      <c r="E1239" s="11"/>
      <c r="F1239" s="11"/>
      <c r="G1239" s="245" t="str">
        <f>IF($F1239="","",VLOOKUP($F1239,'Tong hop'!$B$10:$P$19999,2,0))</f>
        <v/>
      </c>
      <c r="H1239" s="246" t="str">
        <f>IF($F1239="","",VLOOKUP($F1239,'Tong hop'!$B$10:$P$19999,3,0))</f>
        <v/>
      </c>
      <c r="I1239" s="26"/>
      <c r="J1239" s="248">
        <f>IF(F1239="",0,VLOOKUP(F1239,'Tong hop'!$O$10:$P$396,2,0))</f>
        <v>0</v>
      </c>
      <c r="K1239" s="249">
        <f t="shared" si="1"/>
        <v>0</v>
      </c>
      <c r="L1239" s="250" t="str">
        <f>IF($F1239="","",VLOOKUP($F1239,'Tong hop'!$B$10:$L$19999,10,0))</f>
        <v/>
      </c>
      <c r="M1239" s="251" t="str">
        <f>IF($F1239="","",VLOOKUP($F1239,'Tong hop'!$B$10:$L$19999,11,0))</f>
        <v/>
      </c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</row>
    <row r="1240" ht="15.75" customHeight="1">
      <c r="A1240" s="11"/>
      <c r="B1240" s="11"/>
      <c r="C1240" s="12"/>
      <c r="D1240" s="11"/>
      <c r="E1240" s="11"/>
      <c r="F1240" s="11"/>
      <c r="G1240" s="245" t="str">
        <f>IF($F1240="","",VLOOKUP($F1240,'Tong hop'!$B$10:$P$19999,2,0))</f>
        <v/>
      </c>
      <c r="H1240" s="246" t="str">
        <f>IF($F1240="","",VLOOKUP($F1240,'Tong hop'!$B$10:$P$19999,3,0))</f>
        <v/>
      </c>
      <c r="I1240" s="26"/>
      <c r="J1240" s="248">
        <f>IF(F1240="",0,VLOOKUP(F1240,'Tong hop'!$O$10:$P$396,2,0))</f>
        <v>0</v>
      </c>
      <c r="K1240" s="249">
        <f t="shared" si="1"/>
        <v>0</v>
      </c>
      <c r="L1240" s="250" t="str">
        <f>IF($F1240="","",VLOOKUP($F1240,'Tong hop'!$B$10:$L$19999,10,0))</f>
        <v/>
      </c>
      <c r="M1240" s="251" t="str">
        <f>IF($F1240="","",VLOOKUP($F1240,'Tong hop'!$B$10:$L$19999,11,0))</f>
        <v/>
      </c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</row>
    <row r="1241" ht="15.75" customHeight="1">
      <c r="A1241" s="11"/>
      <c r="B1241" s="11"/>
      <c r="C1241" s="12"/>
      <c r="D1241" s="11"/>
      <c r="E1241" s="11"/>
      <c r="F1241" s="11"/>
      <c r="G1241" s="245" t="str">
        <f>IF($F1241="","",VLOOKUP($F1241,'Tong hop'!$B$10:$P$19999,2,0))</f>
        <v/>
      </c>
      <c r="H1241" s="246" t="str">
        <f>IF($F1241="","",VLOOKUP($F1241,'Tong hop'!$B$10:$P$19999,3,0))</f>
        <v/>
      </c>
      <c r="I1241" s="26"/>
      <c r="J1241" s="248">
        <f>IF(F1241="",0,VLOOKUP(F1241,'Tong hop'!$O$10:$P$396,2,0))</f>
        <v>0</v>
      </c>
      <c r="K1241" s="249">
        <f t="shared" si="1"/>
        <v>0</v>
      </c>
      <c r="L1241" s="250" t="str">
        <f>IF($F1241="","",VLOOKUP($F1241,'Tong hop'!$B$10:$L$19999,10,0))</f>
        <v/>
      </c>
      <c r="M1241" s="251" t="str">
        <f>IF($F1241="","",VLOOKUP($F1241,'Tong hop'!$B$10:$L$19999,11,0))</f>
        <v/>
      </c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</row>
    <row r="1242" ht="15.75" customHeight="1">
      <c r="A1242" s="11"/>
      <c r="B1242" s="11"/>
      <c r="C1242" s="12"/>
      <c r="D1242" s="11"/>
      <c r="E1242" s="11"/>
      <c r="F1242" s="11"/>
      <c r="G1242" s="245" t="str">
        <f>IF($F1242="","",VLOOKUP($F1242,'Tong hop'!$B$10:$P$19999,2,0))</f>
        <v/>
      </c>
      <c r="H1242" s="246" t="str">
        <f>IF($F1242="","",VLOOKUP($F1242,'Tong hop'!$B$10:$P$19999,3,0))</f>
        <v/>
      </c>
      <c r="I1242" s="26"/>
      <c r="J1242" s="248">
        <f>IF(F1242="",0,VLOOKUP(F1242,'Tong hop'!$O$10:$P$396,2,0))</f>
        <v>0</v>
      </c>
      <c r="K1242" s="249">
        <f t="shared" si="1"/>
        <v>0</v>
      </c>
      <c r="L1242" s="250" t="str">
        <f>IF($F1242="","",VLOOKUP($F1242,'Tong hop'!$B$10:$L$19999,10,0))</f>
        <v/>
      </c>
      <c r="M1242" s="251" t="str">
        <f>IF($F1242="","",VLOOKUP($F1242,'Tong hop'!$B$10:$L$19999,11,0))</f>
        <v/>
      </c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</row>
    <row r="1243" ht="15.75" customHeight="1">
      <c r="A1243" s="11"/>
      <c r="B1243" s="11"/>
      <c r="C1243" s="12"/>
      <c r="D1243" s="11"/>
      <c r="E1243" s="11"/>
      <c r="F1243" s="11"/>
      <c r="G1243" s="245" t="str">
        <f>IF($F1243="","",VLOOKUP($F1243,'Tong hop'!$B$10:$P$19999,2,0))</f>
        <v/>
      </c>
      <c r="H1243" s="246" t="str">
        <f>IF($F1243="","",VLOOKUP($F1243,'Tong hop'!$B$10:$P$19999,3,0))</f>
        <v/>
      </c>
      <c r="I1243" s="26"/>
      <c r="J1243" s="248">
        <f>IF(F1243="",0,VLOOKUP(F1243,'Tong hop'!$O$10:$P$396,2,0))</f>
        <v>0</v>
      </c>
      <c r="K1243" s="249">
        <f t="shared" si="1"/>
        <v>0</v>
      </c>
      <c r="L1243" s="250" t="str">
        <f>IF($F1243="","",VLOOKUP($F1243,'Tong hop'!$B$10:$L$19999,10,0))</f>
        <v/>
      </c>
      <c r="M1243" s="251" t="str">
        <f>IF($F1243="","",VLOOKUP($F1243,'Tong hop'!$B$10:$L$19999,11,0))</f>
        <v/>
      </c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</row>
    <row r="1244" ht="15.75" customHeight="1">
      <c r="A1244" s="11"/>
      <c r="B1244" s="11"/>
      <c r="C1244" s="12"/>
      <c r="D1244" s="11"/>
      <c r="E1244" s="11"/>
      <c r="F1244" s="11"/>
      <c r="G1244" s="245" t="str">
        <f>IF($F1244="","",VLOOKUP($F1244,'Tong hop'!$B$10:$P$19999,2,0))</f>
        <v/>
      </c>
      <c r="H1244" s="246" t="str">
        <f>IF($F1244="","",VLOOKUP($F1244,'Tong hop'!$B$10:$P$19999,3,0))</f>
        <v/>
      </c>
      <c r="I1244" s="26"/>
      <c r="J1244" s="248">
        <f>IF(F1244="",0,VLOOKUP(F1244,'Tong hop'!$O$10:$P$396,2,0))</f>
        <v>0</v>
      </c>
      <c r="K1244" s="249">
        <f t="shared" si="1"/>
        <v>0</v>
      </c>
      <c r="L1244" s="250" t="str">
        <f>IF($F1244="","",VLOOKUP($F1244,'Tong hop'!$B$10:$L$19999,10,0))</f>
        <v/>
      </c>
      <c r="M1244" s="251" t="str">
        <f>IF($F1244="","",VLOOKUP($F1244,'Tong hop'!$B$10:$L$19999,11,0))</f>
        <v/>
      </c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</row>
    <row r="1245" ht="15.75" customHeight="1">
      <c r="A1245" s="11"/>
      <c r="B1245" s="11"/>
      <c r="C1245" s="12"/>
      <c r="D1245" s="11"/>
      <c r="E1245" s="11"/>
      <c r="F1245" s="11"/>
      <c r="G1245" s="245" t="str">
        <f>IF($F1245="","",VLOOKUP($F1245,'Tong hop'!$B$10:$P$19999,2,0))</f>
        <v/>
      </c>
      <c r="H1245" s="246" t="str">
        <f>IF($F1245="","",VLOOKUP($F1245,'Tong hop'!$B$10:$P$19999,3,0))</f>
        <v/>
      </c>
      <c r="I1245" s="26"/>
      <c r="J1245" s="248">
        <f>IF(F1245="",0,VLOOKUP(F1245,'Tong hop'!$O$10:$P$396,2,0))</f>
        <v>0</v>
      </c>
      <c r="K1245" s="249">
        <f t="shared" si="1"/>
        <v>0</v>
      </c>
      <c r="L1245" s="250" t="str">
        <f>IF($F1245="","",VLOOKUP($F1245,'Tong hop'!$B$10:$L$19999,10,0))</f>
        <v/>
      </c>
      <c r="M1245" s="251" t="str">
        <f>IF($F1245="","",VLOOKUP($F1245,'Tong hop'!$B$10:$L$19999,11,0))</f>
        <v/>
      </c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</row>
    <row r="1246" ht="15.75" customHeight="1">
      <c r="A1246" s="11"/>
      <c r="B1246" s="11"/>
      <c r="C1246" s="12"/>
      <c r="D1246" s="11"/>
      <c r="E1246" s="11"/>
      <c r="F1246" s="11"/>
      <c r="G1246" s="245" t="str">
        <f>IF($F1246="","",VLOOKUP($F1246,'Tong hop'!$B$10:$P$19999,2,0))</f>
        <v/>
      </c>
      <c r="H1246" s="246" t="str">
        <f>IF($F1246="","",VLOOKUP($F1246,'Tong hop'!$B$10:$P$19999,3,0))</f>
        <v/>
      </c>
      <c r="I1246" s="26"/>
      <c r="J1246" s="248">
        <f>IF(F1246="",0,VLOOKUP(F1246,'Tong hop'!$O$10:$P$396,2,0))</f>
        <v>0</v>
      </c>
      <c r="K1246" s="249">
        <f t="shared" si="1"/>
        <v>0</v>
      </c>
      <c r="L1246" s="250" t="str">
        <f>IF($F1246="","",VLOOKUP($F1246,'Tong hop'!$B$10:$L$19999,10,0))</f>
        <v/>
      </c>
      <c r="M1246" s="251" t="str">
        <f>IF($F1246="","",VLOOKUP($F1246,'Tong hop'!$B$10:$L$19999,11,0))</f>
        <v/>
      </c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</row>
    <row r="1247" ht="15.75" customHeight="1">
      <c r="A1247" s="11"/>
      <c r="B1247" s="11"/>
      <c r="C1247" s="12"/>
      <c r="D1247" s="11"/>
      <c r="E1247" s="11"/>
      <c r="F1247" s="11"/>
      <c r="G1247" s="245" t="str">
        <f>IF($F1247="","",VLOOKUP($F1247,'Tong hop'!$B$10:$P$19999,2,0))</f>
        <v/>
      </c>
      <c r="H1247" s="246" t="str">
        <f>IF($F1247="","",VLOOKUP($F1247,'Tong hop'!$B$10:$P$19999,3,0))</f>
        <v/>
      </c>
      <c r="I1247" s="26"/>
      <c r="J1247" s="248">
        <f>IF(F1247="",0,VLOOKUP(F1247,'Tong hop'!$O$10:$P$396,2,0))</f>
        <v>0</v>
      </c>
      <c r="K1247" s="249">
        <f t="shared" si="1"/>
        <v>0</v>
      </c>
      <c r="L1247" s="250" t="str">
        <f>IF($F1247="","",VLOOKUP($F1247,'Tong hop'!$B$10:$L$19999,10,0))</f>
        <v/>
      </c>
      <c r="M1247" s="251" t="str">
        <f>IF($F1247="","",VLOOKUP($F1247,'Tong hop'!$B$10:$L$19999,11,0))</f>
        <v/>
      </c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</row>
    <row r="1248" ht="15.75" customHeight="1">
      <c r="A1248" s="11"/>
      <c r="B1248" s="11"/>
      <c r="C1248" s="12"/>
      <c r="D1248" s="11"/>
      <c r="E1248" s="11"/>
      <c r="F1248" s="11"/>
      <c r="G1248" s="245" t="str">
        <f>IF($F1248="","",VLOOKUP($F1248,'Tong hop'!$B$10:$P$19999,2,0))</f>
        <v/>
      </c>
      <c r="H1248" s="246" t="str">
        <f>IF($F1248="","",VLOOKUP($F1248,'Tong hop'!$B$10:$P$19999,3,0))</f>
        <v/>
      </c>
      <c r="I1248" s="26"/>
      <c r="J1248" s="248">
        <f>IF(F1248="",0,VLOOKUP(F1248,'Tong hop'!$O$10:$P$396,2,0))</f>
        <v>0</v>
      </c>
      <c r="K1248" s="249">
        <f t="shared" si="1"/>
        <v>0</v>
      </c>
      <c r="L1248" s="250" t="str">
        <f>IF($F1248="","",VLOOKUP($F1248,'Tong hop'!$B$10:$L$19999,10,0))</f>
        <v/>
      </c>
      <c r="M1248" s="251" t="str">
        <f>IF($F1248="","",VLOOKUP($F1248,'Tong hop'!$B$10:$L$19999,11,0))</f>
        <v/>
      </c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</row>
    <row r="1249" ht="15.75" customHeight="1">
      <c r="A1249" s="11"/>
      <c r="B1249" s="11"/>
      <c r="C1249" s="12"/>
      <c r="D1249" s="11"/>
      <c r="E1249" s="11"/>
      <c r="F1249" s="11"/>
      <c r="G1249" s="245" t="str">
        <f>IF($F1249="","",VLOOKUP($F1249,'Tong hop'!$B$10:$P$19999,2,0))</f>
        <v/>
      </c>
      <c r="H1249" s="246" t="str">
        <f>IF($F1249="","",VLOOKUP($F1249,'Tong hop'!$B$10:$P$19999,3,0))</f>
        <v/>
      </c>
      <c r="I1249" s="26"/>
      <c r="J1249" s="248">
        <f>IF(F1249="",0,VLOOKUP(F1249,'Tong hop'!$O$10:$P$396,2,0))</f>
        <v>0</v>
      </c>
      <c r="K1249" s="249">
        <f t="shared" si="1"/>
        <v>0</v>
      </c>
      <c r="L1249" s="250" t="str">
        <f>IF($F1249="","",VLOOKUP($F1249,'Tong hop'!$B$10:$L$19999,10,0))</f>
        <v/>
      </c>
      <c r="M1249" s="251" t="str">
        <f>IF($F1249="","",VLOOKUP($F1249,'Tong hop'!$B$10:$L$19999,11,0))</f>
        <v/>
      </c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</row>
    <row r="1250" ht="15.75" customHeight="1">
      <c r="A1250" s="11"/>
      <c r="B1250" s="11"/>
      <c r="C1250" s="12"/>
      <c r="D1250" s="11"/>
      <c r="E1250" s="11"/>
      <c r="F1250" s="11"/>
      <c r="G1250" s="245" t="str">
        <f>IF($F1250="","",VLOOKUP($F1250,'Tong hop'!$B$10:$P$19999,2,0))</f>
        <v/>
      </c>
      <c r="H1250" s="246" t="str">
        <f>IF($F1250="","",VLOOKUP($F1250,'Tong hop'!$B$10:$P$19999,3,0))</f>
        <v/>
      </c>
      <c r="I1250" s="26"/>
      <c r="J1250" s="248">
        <f>IF(F1250="",0,VLOOKUP(F1250,'Tong hop'!$O$10:$P$396,2,0))</f>
        <v>0</v>
      </c>
      <c r="K1250" s="249">
        <f t="shared" si="1"/>
        <v>0</v>
      </c>
      <c r="L1250" s="250" t="str">
        <f>IF($F1250="","",VLOOKUP($F1250,'Tong hop'!$B$10:$L$19999,10,0))</f>
        <v/>
      </c>
      <c r="M1250" s="251" t="str">
        <f>IF($F1250="","",VLOOKUP($F1250,'Tong hop'!$B$10:$L$19999,11,0))</f>
        <v/>
      </c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</row>
    <row r="1251" ht="15.75" customHeight="1">
      <c r="A1251" s="11"/>
      <c r="B1251" s="11"/>
      <c r="C1251" s="12"/>
      <c r="D1251" s="11"/>
      <c r="E1251" s="11"/>
      <c r="F1251" s="11"/>
      <c r="G1251" s="245" t="str">
        <f>IF($F1251="","",VLOOKUP($F1251,'Tong hop'!$B$10:$P$19999,2,0))</f>
        <v/>
      </c>
      <c r="H1251" s="246" t="str">
        <f>IF($F1251="","",VLOOKUP($F1251,'Tong hop'!$B$10:$P$19999,3,0))</f>
        <v/>
      </c>
      <c r="I1251" s="26"/>
      <c r="J1251" s="248">
        <f>IF(F1251="",0,VLOOKUP(F1251,'Tong hop'!$O$10:$P$396,2,0))</f>
        <v>0</v>
      </c>
      <c r="K1251" s="249">
        <f t="shared" si="1"/>
        <v>0</v>
      </c>
      <c r="L1251" s="250" t="str">
        <f>IF($F1251="","",VLOOKUP($F1251,'Tong hop'!$B$10:$L$19999,10,0))</f>
        <v/>
      </c>
      <c r="M1251" s="251" t="str">
        <f>IF($F1251="","",VLOOKUP($F1251,'Tong hop'!$B$10:$L$19999,11,0))</f>
        <v/>
      </c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</row>
    <row r="1252" ht="15.75" customHeight="1">
      <c r="A1252" s="11"/>
      <c r="B1252" s="11"/>
      <c r="C1252" s="12"/>
      <c r="D1252" s="11"/>
      <c r="E1252" s="11"/>
      <c r="F1252" s="11"/>
      <c r="G1252" s="245" t="str">
        <f>IF($F1252="","",VLOOKUP($F1252,'Tong hop'!$B$10:$P$19999,2,0))</f>
        <v/>
      </c>
      <c r="H1252" s="246" t="str">
        <f>IF($F1252="","",VLOOKUP($F1252,'Tong hop'!$B$10:$P$19999,3,0))</f>
        <v/>
      </c>
      <c r="I1252" s="26"/>
      <c r="J1252" s="248">
        <f>IF(F1252="",0,VLOOKUP(F1252,'Tong hop'!$O$10:$P$396,2,0))</f>
        <v>0</v>
      </c>
      <c r="K1252" s="249">
        <f t="shared" si="1"/>
        <v>0</v>
      </c>
      <c r="L1252" s="250" t="str">
        <f>IF($F1252="","",VLOOKUP($F1252,'Tong hop'!$B$10:$L$19999,10,0))</f>
        <v/>
      </c>
      <c r="M1252" s="251" t="str">
        <f>IF($F1252="","",VLOOKUP($F1252,'Tong hop'!$B$10:$L$19999,11,0))</f>
        <v/>
      </c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</row>
    <row r="1253" ht="15.75" customHeight="1">
      <c r="A1253" s="11"/>
      <c r="B1253" s="11"/>
      <c r="C1253" s="12"/>
      <c r="D1253" s="11"/>
      <c r="E1253" s="11"/>
      <c r="F1253" s="11"/>
      <c r="G1253" s="245" t="str">
        <f>IF($F1253="","",VLOOKUP($F1253,'Tong hop'!$B$10:$P$19999,2,0))</f>
        <v/>
      </c>
      <c r="H1253" s="246" t="str">
        <f>IF($F1253="","",VLOOKUP($F1253,'Tong hop'!$B$10:$P$19999,3,0))</f>
        <v/>
      </c>
      <c r="I1253" s="26"/>
      <c r="J1253" s="248">
        <f>IF(F1253="",0,VLOOKUP(F1253,'Tong hop'!$O$10:$P$396,2,0))</f>
        <v>0</v>
      </c>
      <c r="K1253" s="249">
        <f t="shared" si="1"/>
        <v>0</v>
      </c>
      <c r="L1253" s="250" t="str">
        <f>IF($F1253="","",VLOOKUP($F1253,'Tong hop'!$B$10:$L$19999,10,0))</f>
        <v/>
      </c>
      <c r="M1253" s="251" t="str">
        <f>IF($F1253="","",VLOOKUP($F1253,'Tong hop'!$B$10:$L$19999,11,0))</f>
        <v/>
      </c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</row>
    <row r="1254" ht="15.75" customHeight="1">
      <c r="A1254" s="11"/>
      <c r="B1254" s="11"/>
      <c r="C1254" s="12"/>
      <c r="D1254" s="11"/>
      <c r="E1254" s="11"/>
      <c r="F1254" s="11"/>
      <c r="G1254" s="245" t="str">
        <f>IF($F1254="","",VLOOKUP($F1254,'Tong hop'!$B$10:$P$19999,2,0))</f>
        <v/>
      </c>
      <c r="H1254" s="246" t="str">
        <f>IF($F1254="","",VLOOKUP($F1254,'Tong hop'!$B$10:$P$19999,3,0))</f>
        <v/>
      </c>
      <c r="I1254" s="26"/>
      <c r="J1254" s="248">
        <f>IF(F1254="",0,VLOOKUP(F1254,'Tong hop'!$O$10:$P$396,2,0))</f>
        <v>0</v>
      </c>
      <c r="K1254" s="249">
        <f t="shared" si="1"/>
        <v>0</v>
      </c>
      <c r="L1254" s="250" t="str">
        <f>IF($F1254="","",VLOOKUP($F1254,'Tong hop'!$B$10:$L$19999,10,0))</f>
        <v/>
      </c>
      <c r="M1254" s="251" t="str">
        <f>IF($F1254="","",VLOOKUP($F1254,'Tong hop'!$B$10:$L$19999,11,0))</f>
        <v/>
      </c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</row>
    <row r="1255" ht="15.75" customHeight="1">
      <c r="A1255" s="11"/>
      <c r="B1255" s="11"/>
      <c r="C1255" s="12"/>
      <c r="D1255" s="11"/>
      <c r="E1255" s="11"/>
      <c r="F1255" s="11"/>
      <c r="G1255" s="245" t="str">
        <f>IF($F1255="","",VLOOKUP($F1255,'Tong hop'!$B$10:$P$19999,2,0))</f>
        <v/>
      </c>
      <c r="H1255" s="246" t="str">
        <f>IF($F1255="","",VLOOKUP($F1255,'Tong hop'!$B$10:$P$19999,3,0))</f>
        <v/>
      </c>
      <c r="I1255" s="26"/>
      <c r="J1255" s="248">
        <f>IF(F1255="",0,VLOOKUP(F1255,'Tong hop'!$O$10:$P$396,2,0))</f>
        <v>0</v>
      </c>
      <c r="K1255" s="249">
        <f t="shared" si="1"/>
        <v>0</v>
      </c>
      <c r="L1255" s="250" t="str">
        <f>IF($F1255="","",VLOOKUP($F1255,'Tong hop'!$B$10:$L$19999,10,0))</f>
        <v/>
      </c>
      <c r="M1255" s="251" t="str">
        <f>IF($F1255="","",VLOOKUP($F1255,'Tong hop'!$B$10:$L$19999,11,0))</f>
        <v/>
      </c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</row>
    <row r="1256" ht="15.75" customHeight="1">
      <c r="A1256" s="11"/>
      <c r="B1256" s="11"/>
      <c r="C1256" s="12"/>
      <c r="D1256" s="11"/>
      <c r="E1256" s="11"/>
      <c r="F1256" s="11"/>
      <c r="G1256" s="245" t="str">
        <f>IF($F1256="","",VLOOKUP($F1256,'Tong hop'!$B$10:$P$19999,2,0))</f>
        <v/>
      </c>
      <c r="H1256" s="246" t="str">
        <f>IF($F1256="","",VLOOKUP($F1256,'Tong hop'!$B$10:$P$19999,3,0))</f>
        <v/>
      </c>
      <c r="I1256" s="26"/>
      <c r="J1256" s="248">
        <f>IF(F1256="",0,VLOOKUP(F1256,'Tong hop'!$O$10:$P$396,2,0))</f>
        <v>0</v>
      </c>
      <c r="K1256" s="249">
        <f t="shared" si="1"/>
        <v>0</v>
      </c>
      <c r="L1256" s="250" t="str">
        <f>IF($F1256="","",VLOOKUP($F1256,'Tong hop'!$B$10:$L$19999,10,0))</f>
        <v/>
      </c>
      <c r="M1256" s="251" t="str">
        <f>IF($F1256="","",VLOOKUP($F1256,'Tong hop'!$B$10:$L$19999,11,0))</f>
        <v/>
      </c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</row>
    <row r="1257" ht="15.75" customHeight="1">
      <c r="A1257" s="11"/>
      <c r="B1257" s="11"/>
      <c r="C1257" s="12"/>
      <c r="D1257" s="11"/>
      <c r="E1257" s="11"/>
      <c r="F1257" s="11"/>
      <c r="G1257" s="245" t="str">
        <f>IF($F1257="","",VLOOKUP($F1257,'Tong hop'!$B$10:$P$19999,2,0))</f>
        <v/>
      </c>
      <c r="H1257" s="246" t="str">
        <f>IF($F1257="","",VLOOKUP($F1257,'Tong hop'!$B$10:$P$19999,3,0))</f>
        <v/>
      </c>
      <c r="I1257" s="26"/>
      <c r="J1257" s="248">
        <f>IF(F1257="",0,VLOOKUP(F1257,'Tong hop'!$O$10:$P$396,2,0))</f>
        <v>0</v>
      </c>
      <c r="K1257" s="249">
        <f t="shared" si="1"/>
        <v>0</v>
      </c>
      <c r="L1257" s="250" t="str">
        <f>IF($F1257="","",VLOOKUP($F1257,'Tong hop'!$B$10:$L$19999,10,0))</f>
        <v/>
      </c>
      <c r="M1257" s="251" t="str">
        <f>IF($F1257="","",VLOOKUP($F1257,'Tong hop'!$B$10:$L$19999,11,0))</f>
        <v/>
      </c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</row>
    <row r="1258" ht="15.75" customHeight="1">
      <c r="A1258" s="11"/>
      <c r="B1258" s="11"/>
      <c r="C1258" s="12"/>
      <c r="D1258" s="11"/>
      <c r="E1258" s="11"/>
      <c r="F1258" s="11"/>
      <c r="G1258" s="245" t="str">
        <f>IF($F1258="","",VLOOKUP($F1258,'Tong hop'!$B$10:$P$19999,2,0))</f>
        <v/>
      </c>
      <c r="H1258" s="246" t="str">
        <f>IF($F1258="","",VLOOKUP($F1258,'Tong hop'!$B$10:$P$19999,3,0))</f>
        <v/>
      </c>
      <c r="I1258" s="26"/>
      <c r="J1258" s="248">
        <f>IF(F1258="",0,VLOOKUP(F1258,'Tong hop'!$O$10:$P$396,2,0))</f>
        <v>0</v>
      </c>
      <c r="K1258" s="249">
        <f t="shared" si="1"/>
        <v>0</v>
      </c>
      <c r="L1258" s="250" t="str">
        <f>IF($F1258="","",VLOOKUP($F1258,'Tong hop'!$B$10:$L$19999,10,0))</f>
        <v/>
      </c>
      <c r="M1258" s="251" t="str">
        <f>IF($F1258="","",VLOOKUP($F1258,'Tong hop'!$B$10:$L$19999,11,0))</f>
        <v/>
      </c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</row>
    <row r="1259" ht="15.75" customHeight="1">
      <c r="A1259" s="11"/>
      <c r="B1259" s="11"/>
      <c r="C1259" s="12"/>
      <c r="D1259" s="11"/>
      <c r="E1259" s="11"/>
      <c r="F1259" s="11"/>
      <c r="G1259" s="245" t="str">
        <f>IF($F1259="","",VLOOKUP($F1259,'Tong hop'!$B$10:$P$19999,2,0))</f>
        <v/>
      </c>
      <c r="H1259" s="246" t="str">
        <f>IF($F1259="","",VLOOKUP($F1259,'Tong hop'!$B$10:$P$19999,3,0))</f>
        <v/>
      </c>
      <c r="I1259" s="26"/>
      <c r="J1259" s="248">
        <f>IF(F1259="",0,VLOOKUP(F1259,'Tong hop'!$O$10:$P$396,2,0))</f>
        <v>0</v>
      </c>
      <c r="K1259" s="249">
        <f t="shared" si="1"/>
        <v>0</v>
      </c>
      <c r="L1259" s="250" t="str">
        <f>IF($F1259="","",VLOOKUP($F1259,'Tong hop'!$B$10:$L$19999,10,0))</f>
        <v/>
      </c>
      <c r="M1259" s="251" t="str">
        <f>IF($F1259="","",VLOOKUP($F1259,'Tong hop'!$B$10:$L$19999,11,0))</f>
        <v/>
      </c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</row>
    <row r="1260" ht="15.75" customHeight="1">
      <c r="A1260" s="11"/>
      <c r="B1260" s="11"/>
      <c r="C1260" s="12"/>
      <c r="D1260" s="11"/>
      <c r="E1260" s="11"/>
      <c r="F1260" s="11"/>
      <c r="G1260" s="245" t="str">
        <f>IF($F1260="","",VLOOKUP($F1260,'Tong hop'!$B$10:$P$19999,2,0))</f>
        <v/>
      </c>
      <c r="H1260" s="246" t="str">
        <f>IF($F1260="","",VLOOKUP($F1260,'Tong hop'!$B$10:$P$19999,3,0))</f>
        <v/>
      </c>
      <c r="I1260" s="26"/>
      <c r="J1260" s="248">
        <f>IF(F1260="",0,VLOOKUP(F1260,'Tong hop'!$O$10:$P$396,2,0))</f>
        <v>0</v>
      </c>
      <c r="K1260" s="249">
        <f t="shared" si="1"/>
        <v>0</v>
      </c>
      <c r="L1260" s="250" t="str">
        <f>IF($F1260="","",VLOOKUP($F1260,'Tong hop'!$B$10:$L$19999,10,0))</f>
        <v/>
      </c>
      <c r="M1260" s="251" t="str">
        <f>IF($F1260="","",VLOOKUP($F1260,'Tong hop'!$B$10:$L$19999,11,0))</f>
        <v/>
      </c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</row>
    <row r="1261" ht="15.75" customHeight="1">
      <c r="A1261" s="11"/>
      <c r="B1261" s="11"/>
      <c r="C1261" s="12"/>
      <c r="D1261" s="11"/>
      <c r="E1261" s="11"/>
      <c r="F1261" s="11"/>
      <c r="G1261" s="245" t="str">
        <f>IF($F1261="","",VLOOKUP($F1261,'Tong hop'!$B$10:$P$19999,2,0))</f>
        <v/>
      </c>
      <c r="H1261" s="246" t="str">
        <f>IF($F1261="","",VLOOKUP($F1261,'Tong hop'!$B$10:$P$19999,3,0))</f>
        <v/>
      </c>
      <c r="I1261" s="26"/>
      <c r="J1261" s="248">
        <f>IF(F1261="",0,VLOOKUP(F1261,'Tong hop'!$O$10:$P$396,2,0))</f>
        <v>0</v>
      </c>
      <c r="K1261" s="249">
        <f t="shared" si="1"/>
        <v>0</v>
      </c>
      <c r="L1261" s="250" t="str">
        <f>IF($F1261="","",VLOOKUP($F1261,'Tong hop'!$B$10:$L$19999,10,0))</f>
        <v/>
      </c>
      <c r="M1261" s="251" t="str">
        <f>IF($F1261="","",VLOOKUP($F1261,'Tong hop'!$B$10:$L$19999,11,0))</f>
        <v/>
      </c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</row>
    <row r="1262" ht="15.75" customHeight="1">
      <c r="A1262" s="11"/>
      <c r="B1262" s="11"/>
      <c r="C1262" s="12"/>
      <c r="D1262" s="11"/>
      <c r="E1262" s="11"/>
      <c r="F1262" s="11"/>
      <c r="G1262" s="245" t="str">
        <f>IF($F1262="","",VLOOKUP($F1262,'Tong hop'!$B$10:$P$19999,2,0))</f>
        <v/>
      </c>
      <c r="H1262" s="246" t="str">
        <f>IF($F1262="","",VLOOKUP($F1262,'Tong hop'!$B$10:$P$19999,3,0))</f>
        <v/>
      </c>
      <c r="I1262" s="26"/>
      <c r="J1262" s="248">
        <f>IF(F1262="",0,VLOOKUP(F1262,'Tong hop'!$O$10:$P$396,2,0))</f>
        <v>0</v>
      </c>
      <c r="K1262" s="249">
        <f t="shared" si="1"/>
        <v>0</v>
      </c>
      <c r="L1262" s="250" t="str">
        <f>IF($F1262="","",VLOOKUP($F1262,'Tong hop'!$B$10:$L$19999,10,0))</f>
        <v/>
      </c>
      <c r="M1262" s="251" t="str">
        <f>IF($F1262="","",VLOOKUP($F1262,'Tong hop'!$B$10:$L$19999,11,0))</f>
        <v/>
      </c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</row>
    <row r="1263" ht="15.75" customHeight="1">
      <c r="A1263" s="11"/>
      <c r="B1263" s="11"/>
      <c r="C1263" s="12"/>
      <c r="D1263" s="11"/>
      <c r="E1263" s="11"/>
      <c r="F1263" s="11"/>
      <c r="G1263" s="245" t="str">
        <f>IF($F1263="","",VLOOKUP($F1263,'Tong hop'!$B$10:$P$19999,2,0))</f>
        <v/>
      </c>
      <c r="H1263" s="246" t="str">
        <f>IF($F1263="","",VLOOKUP($F1263,'Tong hop'!$B$10:$P$19999,3,0))</f>
        <v/>
      </c>
      <c r="I1263" s="26"/>
      <c r="J1263" s="248">
        <f>IF(F1263="",0,VLOOKUP(F1263,'Tong hop'!$O$10:$P$396,2,0))</f>
        <v>0</v>
      </c>
      <c r="K1263" s="249">
        <f t="shared" si="1"/>
        <v>0</v>
      </c>
      <c r="L1263" s="250" t="str">
        <f>IF($F1263="","",VLOOKUP($F1263,'Tong hop'!$B$10:$L$19999,10,0))</f>
        <v/>
      </c>
      <c r="M1263" s="251" t="str">
        <f>IF($F1263="","",VLOOKUP($F1263,'Tong hop'!$B$10:$L$19999,11,0))</f>
        <v/>
      </c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</row>
    <row r="1264" ht="15.75" customHeight="1">
      <c r="A1264" s="11"/>
      <c r="B1264" s="11"/>
      <c r="C1264" s="12"/>
      <c r="D1264" s="11"/>
      <c r="E1264" s="11"/>
      <c r="F1264" s="11"/>
      <c r="G1264" s="245" t="str">
        <f>IF($F1264="","",VLOOKUP($F1264,'Tong hop'!$B$10:$P$19999,2,0))</f>
        <v/>
      </c>
      <c r="H1264" s="246" t="str">
        <f>IF($F1264="","",VLOOKUP($F1264,'Tong hop'!$B$10:$P$19999,3,0))</f>
        <v/>
      </c>
      <c r="I1264" s="26"/>
      <c r="J1264" s="248">
        <f>IF(F1264="",0,VLOOKUP(F1264,'Tong hop'!$O$10:$P$396,2,0))</f>
        <v>0</v>
      </c>
      <c r="K1264" s="249">
        <f t="shared" si="1"/>
        <v>0</v>
      </c>
      <c r="L1264" s="250" t="str">
        <f>IF($F1264="","",VLOOKUP($F1264,'Tong hop'!$B$10:$L$19999,10,0))</f>
        <v/>
      </c>
      <c r="M1264" s="251" t="str">
        <f>IF($F1264="","",VLOOKUP($F1264,'Tong hop'!$B$10:$L$19999,11,0))</f>
        <v/>
      </c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</row>
    <row r="1265" ht="15.75" customHeight="1">
      <c r="A1265" s="11"/>
      <c r="B1265" s="11"/>
      <c r="C1265" s="12"/>
      <c r="D1265" s="11"/>
      <c r="E1265" s="11"/>
      <c r="F1265" s="11"/>
      <c r="G1265" s="245" t="str">
        <f>IF($F1265="","",VLOOKUP($F1265,'Tong hop'!$B$10:$P$19999,2,0))</f>
        <v/>
      </c>
      <c r="H1265" s="246" t="str">
        <f>IF($F1265="","",VLOOKUP($F1265,'Tong hop'!$B$10:$P$19999,3,0))</f>
        <v/>
      </c>
      <c r="I1265" s="26"/>
      <c r="J1265" s="248">
        <f>IF(F1265="",0,VLOOKUP(F1265,'Tong hop'!$O$10:$P$396,2,0))</f>
        <v>0</v>
      </c>
      <c r="K1265" s="249">
        <f t="shared" si="1"/>
        <v>0</v>
      </c>
      <c r="L1265" s="250" t="str">
        <f>IF($F1265="","",VLOOKUP($F1265,'Tong hop'!$B$10:$L$19999,10,0))</f>
        <v/>
      </c>
      <c r="M1265" s="251" t="str">
        <f>IF($F1265="","",VLOOKUP($F1265,'Tong hop'!$B$10:$L$19999,11,0))</f>
        <v/>
      </c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</row>
    <row r="1266" ht="15.75" customHeight="1">
      <c r="A1266" s="11"/>
      <c r="B1266" s="11"/>
      <c r="C1266" s="12"/>
      <c r="D1266" s="11"/>
      <c r="E1266" s="11"/>
      <c r="F1266" s="11"/>
      <c r="G1266" s="245" t="str">
        <f>IF($F1266="","",VLOOKUP($F1266,'Tong hop'!$B$10:$P$19999,2,0))</f>
        <v/>
      </c>
      <c r="H1266" s="246" t="str">
        <f>IF($F1266="","",VLOOKUP($F1266,'Tong hop'!$B$10:$P$19999,3,0))</f>
        <v/>
      </c>
      <c r="I1266" s="26"/>
      <c r="J1266" s="248">
        <f>IF(F1266="",0,VLOOKUP(F1266,'Tong hop'!$O$10:$P$396,2,0))</f>
        <v>0</v>
      </c>
      <c r="K1266" s="249">
        <f t="shared" si="1"/>
        <v>0</v>
      </c>
      <c r="L1266" s="250" t="str">
        <f>IF($F1266="","",VLOOKUP($F1266,'Tong hop'!$B$10:$L$19999,10,0))</f>
        <v/>
      </c>
      <c r="M1266" s="251" t="str">
        <f>IF($F1266="","",VLOOKUP($F1266,'Tong hop'!$B$10:$L$19999,11,0))</f>
        <v/>
      </c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</row>
    <row r="1267" ht="15.75" customHeight="1">
      <c r="A1267" s="11"/>
      <c r="B1267" s="11"/>
      <c r="C1267" s="12"/>
      <c r="D1267" s="11"/>
      <c r="E1267" s="11"/>
      <c r="F1267" s="11"/>
      <c r="G1267" s="245" t="str">
        <f>IF($F1267="","",VLOOKUP($F1267,'Tong hop'!$B$10:$P$19999,2,0))</f>
        <v/>
      </c>
      <c r="H1267" s="246" t="str">
        <f>IF($F1267="","",VLOOKUP($F1267,'Tong hop'!$B$10:$P$19999,3,0))</f>
        <v/>
      </c>
      <c r="I1267" s="26"/>
      <c r="J1267" s="248">
        <f>IF(F1267="",0,VLOOKUP(F1267,'Tong hop'!$O$10:$P$396,2,0))</f>
        <v>0</v>
      </c>
      <c r="K1267" s="249">
        <f t="shared" si="1"/>
        <v>0</v>
      </c>
      <c r="L1267" s="250" t="str">
        <f>IF($F1267="","",VLOOKUP($F1267,'Tong hop'!$B$10:$L$19999,10,0))</f>
        <v/>
      </c>
      <c r="M1267" s="251" t="str">
        <f>IF($F1267="","",VLOOKUP($F1267,'Tong hop'!$B$10:$L$19999,11,0))</f>
        <v/>
      </c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</row>
    <row r="1268" ht="15.75" customHeight="1">
      <c r="A1268" s="11"/>
      <c r="B1268" s="11"/>
      <c r="C1268" s="12"/>
      <c r="D1268" s="11"/>
      <c r="E1268" s="11"/>
      <c r="F1268" s="11"/>
      <c r="G1268" s="245" t="str">
        <f>IF($F1268="","",VLOOKUP($F1268,'Tong hop'!$B$10:$P$19999,2,0))</f>
        <v/>
      </c>
      <c r="H1268" s="246" t="str">
        <f>IF($F1268="","",VLOOKUP($F1268,'Tong hop'!$B$10:$P$19999,3,0))</f>
        <v/>
      </c>
      <c r="I1268" s="26"/>
      <c r="J1268" s="248">
        <f>IF(F1268="",0,VLOOKUP(F1268,'Tong hop'!$O$10:$P$396,2,0))</f>
        <v>0</v>
      </c>
      <c r="K1268" s="249">
        <f t="shared" si="1"/>
        <v>0</v>
      </c>
      <c r="L1268" s="250" t="str">
        <f>IF($F1268="","",VLOOKUP($F1268,'Tong hop'!$B$10:$L$19999,10,0))</f>
        <v/>
      </c>
      <c r="M1268" s="251" t="str">
        <f>IF($F1268="","",VLOOKUP($F1268,'Tong hop'!$B$10:$L$19999,11,0))</f>
        <v/>
      </c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</row>
    <row r="1269" ht="15.75" customHeight="1">
      <c r="A1269" s="11"/>
      <c r="B1269" s="11"/>
      <c r="C1269" s="12"/>
      <c r="D1269" s="11"/>
      <c r="E1269" s="11"/>
      <c r="F1269" s="11"/>
      <c r="G1269" s="245" t="str">
        <f>IF($F1269="","",VLOOKUP($F1269,'Tong hop'!$B$10:$P$19999,2,0))</f>
        <v/>
      </c>
      <c r="H1269" s="246" t="str">
        <f>IF($F1269="","",VLOOKUP($F1269,'Tong hop'!$B$10:$P$19999,3,0))</f>
        <v/>
      </c>
      <c r="I1269" s="26"/>
      <c r="J1269" s="248">
        <f>IF(F1269="",0,VLOOKUP(F1269,'Tong hop'!$O$10:$P$396,2,0))</f>
        <v>0</v>
      </c>
      <c r="K1269" s="249">
        <f t="shared" si="1"/>
        <v>0</v>
      </c>
      <c r="L1269" s="250" t="str">
        <f>IF($F1269="","",VLOOKUP($F1269,'Tong hop'!$B$10:$L$19999,10,0))</f>
        <v/>
      </c>
      <c r="M1269" s="251" t="str">
        <f>IF($F1269="","",VLOOKUP($F1269,'Tong hop'!$B$10:$L$19999,11,0))</f>
        <v/>
      </c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</row>
    <row r="1270" ht="15.75" customHeight="1">
      <c r="A1270" s="11"/>
      <c r="B1270" s="11"/>
      <c r="C1270" s="12"/>
      <c r="D1270" s="11"/>
      <c r="E1270" s="11"/>
      <c r="F1270" s="11"/>
      <c r="G1270" s="245" t="str">
        <f>IF($F1270="","",VLOOKUP($F1270,'Tong hop'!$B$10:$P$19999,2,0))</f>
        <v/>
      </c>
      <c r="H1270" s="246" t="str">
        <f>IF($F1270="","",VLOOKUP($F1270,'Tong hop'!$B$10:$P$19999,3,0))</f>
        <v/>
      </c>
      <c r="I1270" s="26"/>
      <c r="J1270" s="248">
        <f>IF(F1270="",0,VLOOKUP(F1270,'Tong hop'!$O$10:$P$396,2,0))</f>
        <v>0</v>
      </c>
      <c r="K1270" s="249">
        <f t="shared" si="1"/>
        <v>0</v>
      </c>
      <c r="L1270" s="250" t="str">
        <f>IF($F1270="","",VLOOKUP($F1270,'Tong hop'!$B$10:$L$19999,10,0))</f>
        <v/>
      </c>
      <c r="M1270" s="251" t="str">
        <f>IF($F1270="","",VLOOKUP($F1270,'Tong hop'!$B$10:$L$19999,11,0))</f>
        <v/>
      </c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</row>
    <row r="1271" ht="15.75" customHeight="1">
      <c r="A1271" s="11"/>
      <c r="B1271" s="11"/>
      <c r="C1271" s="12"/>
      <c r="D1271" s="11"/>
      <c r="E1271" s="11"/>
      <c r="F1271" s="11"/>
      <c r="G1271" s="245" t="str">
        <f>IF($F1271="","",VLOOKUP($F1271,'Tong hop'!$B$10:$P$19999,2,0))</f>
        <v/>
      </c>
      <c r="H1271" s="246" t="str">
        <f>IF($F1271="","",VLOOKUP($F1271,'Tong hop'!$B$10:$P$19999,3,0))</f>
        <v/>
      </c>
      <c r="I1271" s="26"/>
      <c r="J1271" s="248">
        <f>IF(F1271="",0,VLOOKUP(F1271,'Tong hop'!$O$10:$P$396,2,0))</f>
        <v>0</v>
      </c>
      <c r="K1271" s="249">
        <f t="shared" si="1"/>
        <v>0</v>
      </c>
      <c r="L1271" s="250" t="str">
        <f>IF($F1271="","",VLOOKUP($F1271,'Tong hop'!$B$10:$L$19999,10,0))</f>
        <v/>
      </c>
      <c r="M1271" s="251" t="str">
        <f>IF($F1271="","",VLOOKUP($F1271,'Tong hop'!$B$10:$L$19999,11,0))</f>
        <v/>
      </c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</row>
    <row r="1272" ht="15.75" customHeight="1">
      <c r="A1272" s="11"/>
      <c r="B1272" s="11"/>
      <c r="C1272" s="12"/>
      <c r="D1272" s="11"/>
      <c r="E1272" s="11"/>
      <c r="F1272" s="11"/>
      <c r="G1272" s="245" t="str">
        <f>IF($F1272="","",VLOOKUP($F1272,'Tong hop'!$B$10:$P$19999,2,0))</f>
        <v/>
      </c>
      <c r="H1272" s="246" t="str">
        <f>IF($F1272="","",VLOOKUP($F1272,'Tong hop'!$B$10:$P$19999,3,0))</f>
        <v/>
      </c>
      <c r="I1272" s="26"/>
      <c r="J1272" s="248">
        <f>IF(F1272="",0,VLOOKUP(F1272,'Tong hop'!$O$10:$P$396,2,0))</f>
        <v>0</v>
      </c>
      <c r="K1272" s="249">
        <f t="shared" si="1"/>
        <v>0</v>
      </c>
      <c r="L1272" s="250" t="str">
        <f>IF($F1272="","",VLOOKUP($F1272,'Tong hop'!$B$10:$L$19999,10,0))</f>
        <v/>
      </c>
      <c r="M1272" s="251" t="str">
        <f>IF($F1272="","",VLOOKUP($F1272,'Tong hop'!$B$10:$L$19999,11,0))</f>
        <v/>
      </c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</row>
    <row r="1273" ht="15.75" customHeight="1">
      <c r="A1273" s="11"/>
      <c r="B1273" s="11"/>
      <c r="C1273" s="12"/>
      <c r="D1273" s="11"/>
      <c r="E1273" s="11"/>
      <c r="F1273" s="11"/>
      <c r="G1273" s="245" t="str">
        <f>IF($F1273="","",VLOOKUP($F1273,'Tong hop'!$B$10:$P$19999,2,0))</f>
        <v/>
      </c>
      <c r="H1273" s="246" t="str">
        <f>IF($F1273="","",VLOOKUP($F1273,'Tong hop'!$B$10:$P$19999,3,0))</f>
        <v/>
      </c>
      <c r="I1273" s="26"/>
      <c r="J1273" s="248">
        <f>IF(F1273="",0,VLOOKUP(F1273,'Tong hop'!$O$10:$P$396,2,0))</f>
        <v>0</v>
      </c>
      <c r="K1273" s="249">
        <f t="shared" si="1"/>
        <v>0</v>
      </c>
      <c r="L1273" s="250" t="str">
        <f>IF($F1273="","",VLOOKUP($F1273,'Tong hop'!$B$10:$L$19999,10,0))</f>
        <v/>
      </c>
      <c r="M1273" s="251" t="str">
        <f>IF($F1273="","",VLOOKUP($F1273,'Tong hop'!$B$10:$L$19999,11,0))</f>
        <v/>
      </c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</row>
    <row r="1274" ht="15.75" customHeight="1">
      <c r="A1274" s="11"/>
      <c r="B1274" s="11"/>
      <c r="C1274" s="12"/>
      <c r="D1274" s="11"/>
      <c r="E1274" s="11"/>
      <c r="F1274" s="11"/>
      <c r="G1274" s="245" t="str">
        <f>IF($F1274="","",VLOOKUP($F1274,'Tong hop'!$B$10:$P$19999,2,0))</f>
        <v/>
      </c>
      <c r="H1274" s="246" t="str">
        <f>IF($F1274="","",VLOOKUP($F1274,'Tong hop'!$B$10:$P$19999,3,0))</f>
        <v/>
      </c>
      <c r="I1274" s="26"/>
      <c r="J1274" s="248">
        <f>IF(F1274="",0,VLOOKUP(F1274,'Tong hop'!$O$10:$P$396,2,0))</f>
        <v>0</v>
      </c>
      <c r="K1274" s="249">
        <f t="shared" si="1"/>
        <v>0</v>
      </c>
      <c r="L1274" s="250" t="str">
        <f>IF($F1274="","",VLOOKUP($F1274,'Tong hop'!$B$10:$L$19999,10,0))</f>
        <v/>
      </c>
      <c r="M1274" s="251" t="str">
        <f>IF($F1274="","",VLOOKUP($F1274,'Tong hop'!$B$10:$L$19999,11,0))</f>
        <v/>
      </c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</row>
    <row r="1275" ht="15.75" customHeight="1">
      <c r="A1275" s="11"/>
      <c r="B1275" s="11"/>
      <c r="C1275" s="12"/>
      <c r="D1275" s="11"/>
      <c r="E1275" s="11"/>
      <c r="F1275" s="11"/>
      <c r="G1275" s="245" t="str">
        <f>IF($F1275="","",VLOOKUP($F1275,'Tong hop'!$B$10:$P$19999,2,0))</f>
        <v/>
      </c>
      <c r="H1275" s="246" t="str">
        <f>IF($F1275="","",VLOOKUP($F1275,'Tong hop'!$B$10:$P$19999,3,0))</f>
        <v/>
      </c>
      <c r="I1275" s="26"/>
      <c r="J1275" s="248">
        <f>IF(F1275="",0,VLOOKUP(F1275,'Tong hop'!$O$10:$P$396,2,0))</f>
        <v>0</v>
      </c>
      <c r="K1275" s="249">
        <f t="shared" si="1"/>
        <v>0</v>
      </c>
      <c r="L1275" s="250" t="str">
        <f>IF($F1275="","",VLOOKUP($F1275,'Tong hop'!$B$10:$L$19999,10,0))</f>
        <v/>
      </c>
      <c r="M1275" s="251" t="str">
        <f>IF($F1275="","",VLOOKUP($F1275,'Tong hop'!$B$10:$L$19999,11,0))</f>
        <v/>
      </c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</row>
    <row r="1276" ht="15.75" customHeight="1">
      <c r="A1276" s="11"/>
      <c r="B1276" s="11"/>
      <c r="C1276" s="12"/>
      <c r="D1276" s="11"/>
      <c r="E1276" s="11"/>
      <c r="F1276" s="11"/>
      <c r="G1276" s="245" t="str">
        <f>IF($F1276="","",VLOOKUP($F1276,'Tong hop'!$B$10:$P$19999,2,0))</f>
        <v/>
      </c>
      <c r="H1276" s="246" t="str">
        <f>IF($F1276="","",VLOOKUP($F1276,'Tong hop'!$B$10:$P$19999,3,0))</f>
        <v/>
      </c>
      <c r="I1276" s="26"/>
      <c r="J1276" s="248">
        <f>IF(F1276="",0,VLOOKUP(F1276,'Tong hop'!$O$10:$P$396,2,0))</f>
        <v>0</v>
      </c>
      <c r="K1276" s="249">
        <f t="shared" si="1"/>
        <v>0</v>
      </c>
      <c r="L1276" s="250" t="str">
        <f>IF($F1276="","",VLOOKUP($F1276,'Tong hop'!$B$10:$L$19999,10,0))</f>
        <v/>
      </c>
      <c r="M1276" s="251" t="str">
        <f>IF($F1276="","",VLOOKUP($F1276,'Tong hop'!$B$10:$L$19999,11,0))</f>
        <v/>
      </c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</row>
    <row r="1277" ht="15.75" customHeight="1">
      <c r="A1277" s="11"/>
      <c r="B1277" s="11"/>
      <c r="C1277" s="12"/>
      <c r="D1277" s="11"/>
      <c r="E1277" s="11"/>
      <c r="F1277" s="11"/>
      <c r="G1277" s="245" t="str">
        <f>IF($F1277="","",VLOOKUP($F1277,'Tong hop'!$B$10:$P$19999,2,0))</f>
        <v/>
      </c>
      <c r="H1277" s="246" t="str">
        <f>IF($F1277="","",VLOOKUP($F1277,'Tong hop'!$B$10:$P$19999,3,0))</f>
        <v/>
      </c>
      <c r="I1277" s="26"/>
      <c r="J1277" s="248">
        <f>IF(F1277="",0,VLOOKUP(F1277,'Tong hop'!$O$10:$P$396,2,0))</f>
        <v>0</v>
      </c>
      <c r="K1277" s="249">
        <f t="shared" si="1"/>
        <v>0</v>
      </c>
      <c r="L1277" s="250" t="str">
        <f>IF($F1277="","",VLOOKUP($F1277,'Tong hop'!$B$10:$L$19999,10,0))</f>
        <v/>
      </c>
      <c r="M1277" s="251" t="str">
        <f>IF($F1277="","",VLOOKUP($F1277,'Tong hop'!$B$10:$L$19999,11,0))</f>
        <v/>
      </c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</row>
    <row r="1278" ht="15.75" customHeight="1">
      <c r="A1278" s="11"/>
      <c r="B1278" s="11"/>
      <c r="C1278" s="12"/>
      <c r="D1278" s="11"/>
      <c r="E1278" s="11"/>
      <c r="F1278" s="11"/>
      <c r="G1278" s="245" t="str">
        <f>IF($F1278="","",VLOOKUP($F1278,'Tong hop'!$B$10:$P$19999,2,0))</f>
        <v/>
      </c>
      <c r="H1278" s="246" t="str">
        <f>IF($F1278="","",VLOOKUP($F1278,'Tong hop'!$B$10:$P$19999,3,0))</f>
        <v/>
      </c>
      <c r="I1278" s="26"/>
      <c r="J1278" s="248">
        <f>IF(F1278="",0,VLOOKUP(F1278,'Tong hop'!$O$10:$P$396,2,0))</f>
        <v>0</v>
      </c>
      <c r="K1278" s="249">
        <f t="shared" si="1"/>
        <v>0</v>
      </c>
      <c r="L1278" s="250" t="str">
        <f>IF($F1278="","",VLOOKUP($F1278,'Tong hop'!$B$10:$L$19999,10,0))</f>
        <v/>
      </c>
      <c r="M1278" s="251" t="str">
        <f>IF($F1278="","",VLOOKUP($F1278,'Tong hop'!$B$10:$L$19999,11,0))</f>
        <v/>
      </c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</row>
    <row r="1279" ht="15.75" customHeight="1">
      <c r="A1279" s="11"/>
      <c r="B1279" s="11"/>
      <c r="C1279" s="12"/>
      <c r="D1279" s="11"/>
      <c r="E1279" s="11"/>
      <c r="F1279" s="11"/>
      <c r="G1279" s="245" t="str">
        <f>IF($F1279="","",VLOOKUP($F1279,'Tong hop'!$B$10:$P$19999,2,0))</f>
        <v/>
      </c>
      <c r="H1279" s="246" t="str">
        <f>IF($F1279="","",VLOOKUP($F1279,'Tong hop'!$B$10:$P$19999,3,0))</f>
        <v/>
      </c>
      <c r="I1279" s="26"/>
      <c r="J1279" s="248">
        <f>IF(F1279="",0,VLOOKUP(F1279,'Tong hop'!$O$10:$P$396,2,0))</f>
        <v>0</v>
      </c>
      <c r="K1279" s="249">
        <f t="shared" si="1"/>
        <v>0</v>
      </c>
      <c r="L1279" s="250" t="str">
        <f>IF($F1279="","",VLOOKUP($F1279,'Tong hop'!$B$10:$L$19999,10,0))</f>
        <v/>
      </c>
      <c r="M1279" s="251" t="str">
        <f>IF($F1279="","",VLOOKUP($F1279,'Tong hop'!$B$10:$L$19999,11,0))</f>
        <v/>
      </c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</row>
    <row r="1280" ht="15.75" customHeight="1">
      <c r="A1280" s="11"/>
      <c r="B1280" s="11"/>
      <c r="C1280" s="12"/>
      <c r="D1280" s="11"/>
      <c r="E1280" s="11"/>
      <c r="F1280" s="11"/>
      <c r="G1280" s="245" t="str">
        <f>IF($F1280="","",VLOOKUP($F1280,'Tong hop'!$B$10:$P$19999,2,0))</f>
        <v/>
      </c>
      <c r="H1280" s="246" t="str">
        <f>IF($F1280="","",VLOOKUP($F1280,'Tong hop'!$B$10:$P$19999,3,0))</f>
        <v/>
      </c>
      <c r="I1280" s="26"/>
      <c r="J1280" s="248">
        <f>IF(F1280="",0,VLOOKUP(F1280,'Tong hop'!$O$10:$P$396,2,0))</f>
        <v>0</v>
      </c>
      <c r="K1280" s="249">
        <f t="shared" si="1"/>
        <v>0</v>
      </c>
      <c r="L1280" s="250" t="str">
        <f>IF($F1280="","",VLOOKUP($F1280,'Tong hop'!$B$10:$L$19999,10,0))</f>
        <v/>
      </c>
      <c r="M1280" s="251" t="str">
        <f>IF($F1280="","",VLOOKUP($F1280,'Tong hop'!$B$10:$L$19999,11,0))</f>
        <v/>
      </c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</row>
    <row r="1281" ht="15.75" customHeight="1">
      <c r="A1281" s="11"/>
      <c r="B1281" s="11"/>
      <c r="C1281" s="12"/>
      <c r="D1281" s="11"/>
      <c r="E1281" s="11"/>
      <c r="F1281" s="11"/>
      <c r="G1281" s="245" t="str">
        <f>IF($F1281="","",VLOOKUP($F1281,'Tong hop'!$B$10:$P$19999,2,0))</f>
        <v/>
      </c>
      <c r="H1281" s="246" t="str">
        <f>IF($F1281="","",VLOOKUP($F1281,'Tong hop'!$B$10:$P$19999,3,0))</f>
        <v/>
      </c>
      <c r="I1281" s="26"/>
      <c r="J1281" s="248">
        <f>IF(F1281="",0,VLOOKUP(F1281,'Tong hop'!$O$10:$P$396,2,0))</f>
        <v>0</v>
      </c>
      <c r="K1281" s="249">
        <f t="shared" si="1"/>
        <v>0</v>
      </c>
      <c r="L1281" s="250" t="str">
        <f>IF($F1281="","",VLOOKUP($F1281,'Tong hop'!$B$10:$L$19999,10,0))</f>
        <v/>
      </c>
      <c r="M1281" s="251" t="str">
        <f>IF($F1281="","",VLOOKUP($F1281,'Tong hop'!$B$10:$L$19999,11,0))</f>
        <v/>
      </c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</row>
    <row r="1282" ht="15.75" customHeight="1">
      <c r="A1282" s="11"/>
      <c r="B1282" s="11"/>
      <c r="C1282" s="12"/>
      <c r="D1282" s="11"/>
      <c r="E1282" s="11"/>
      <c r="F1282" s="11"/>
      <c r="G1282" s="245" t="str">
        <f>IF($F1282="","",VLOOKUP($F1282,'Tong hop'!$B$10:$P$19999,2,0))</f>
        <v/>
      </c>
      <c r="H1282" s="246" t="str">
        <f>IF($F1282="","",VLOOKUP($F1282,'Tong hop'!$B$10:$P$19999,3,0))</f>
        <v/>
      </c>
      <c r="I1282" s="26"/>
      <c r="J1282" s="248">
        <f>IF(F1282="",0,VLOOKUP(F1282,'Tong hop'!$O$10:$P$396,2,0))</f>
        <v>0</v>
      </c>
      <c r="K1282" s="249">
        <f t="shared" si="1"/>
        <v>0</v>
      </c>
      <c r="L1282" s="250" t="str">
        <f>IF($F1282="","",VLOOKUP($F1282,'Tong hop'!$B$10:$L$19999,10,0))</f>
        <v/>
      </c>
      <c r="M1282" s="251" t="str">
        <f>IF($F1282="","",VLOOKUP($F1282,'Tong hop'!$B$10:$L$19999,11,0))</f>
        <v/>
      </c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</row>
    <row r="1283" ht="15.75" customHeight="1">
      <c r="A1283" s="11"/>
      <c r="B1283" s="11"/>
      <c r="C1283" s="12"/>
      <c r="D1283" s="11"/>
      <c r="E1283" s="11"/>
      <c r="F1283" s="11"/>
      <c r="G1283" s="245" t="str">
        <f>IF($F1283="","",VLOOKUP($F1283,'Tong hop'!$B$10:$P$19999,2,0))</f>
        <v/>
      </c>
      <c r="H1283" s="246" t="str">
        <f>IF($F1283="","",VLOOKUP($F1283,'Tong hop'!$B$10:$P$19999,3,0))</f>
        <v/>
      </c>
      <c r="I1283" s="26"/>
      <c r="J1283" s="248">
        <f>IF(F1283="",0,VLOOKUP(F1283,'Tong hop'!$O$10:$P$396,2,0))</f>
        <v>0</v>
      </c>
      <c r="K1283" s="249">
        <f t="shared" si="1"/>
        <v>0</v>
      </c>
      <c r="L1283" s="250" t="str">
        <f>IF($F1283="","",VLOOKUP($F1283,'Tong hop'!$B$10:$L$19999,10,0))</f>
        <v/>
      </c>
      <c r="M1283" s="251" t="str">
        <f>IF($F1283="","",VLOOKUP($F1283,'Tong hop'!$B$10:$L$19999,11,0))</f>
        <v/>
      </c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</row>
    <row r="1284" ht="15.75" customHeight="1">
      <c r="A1284" s="11"/>
      <c r="B1284" s="11"/>
      <c r="C1284" s="12"/>
      <c r="D1284" s="11"/>
      <c r="E1284" s="11"/>
      <c r="F1284" s="11"/>
      <c r="G1284" s="245" t="str">
        <f>IF($F1284="","",VLOOKUP($F1284,'Tong hop'!$B$10:$P$19999,2,0))</f>
        <v/>
      </c>
      <c r="H1284" s="246" t="str">
        <f>IF($F1284="","",VLOOKUP($F1284,'Tong hop'!$B$10:$P$19999,3,0))</f>
        <v/>
      </c>
      <c r="I1284" s="26"/>
      <c r="J1284" s="248">
        <f>IF(F1284="",0,VLOOKUP(F1284,'Tong hop'!$O$10:$P$396,2,0))</f>
        <v>0</v>
      </c>
      <c r="K1284" s="249">
        <f t="shared" si="1"/>
        <v>0</v>
      </c>
      <c r="L1284" s="250" t="str">
        <f>IF($F1284="","",VLOOKUP($F1284,'Tong hop'!$B$10:$L$19999,10,0))</f>
        <v/>
      </c>
      <c r="M1284" s="251" t="str">
        <f>IF($F1284="","",VLOOKUP($F1284,'Tong hop'!$B$10:$L$19999,11,0))</f>
        <v/>
      </c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</row>
    <row r="1285" ht="15.75" customHeight="1">
      <c r="A1285" s="11"/>
      <c r="B1285" s="11"/>
      <c r="C1285" s="12"/>
      <c r="D1285" s="11"/>
      <c r="E1285" s="11"/>
      <c r="F1285" s="11"/>
      <c r="G1285" s="245" t="str">
        <f>IF($F1285="","",VLOOKUP($F1285,'Tong hop'!$B$10:$P$19999,2,0))</f>
        <v/>
      </c>
      <c r="H1285" s="246" t="str">
        <f>IF($F1285="","",VLOOKUP($F1285,'Tong hop'!$B$10:$P$19999,3,0))</f>
        <v/>
      </c>
      <c r="I1285" s="26"/>
      <c r="J1285" s="248">
        <f>IF(F1285="",0,VLOOKUP(F1285,'Tong hop'!$O$10:$P$396,2,0))</f>
        <v>0</v>
      </c>
      <c r="K1285" s="249">
        <f t="shared" si="1"/>
        <v>0</v>
      </c>
      <c r="L1285" s="250" t="str">
        <f>IF($F1285="","",VLOOKUP($F1285,'Tong hop'!$B$10:$L$19999,10,0))</f>
        <v/>
      </c>
      <c r="M1285" s="251" t="str">
        <f>IF($F1285="","",VLOOKUP($F1285,'Tong hop'!$B$10:$L$19999,11,0))</f>
        <v/>
      </c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</row>
    <row r="1286" ht="15.75" customHeight="1">
      <c r="A1286" s="11"/>
      <c r="B1286" s="11"/>
      <c r="C1286" s="12"/>
      <c r="D1286" s="11"/>
      <c r="E1286" s="11"/>
      <c r="F1286" s="11"/>
      <c r="G1286" s="245" t="str">
        <f>IF($F1286="","",VLOOKUP($F1286,'Tong hop'!$B$10:$P$19999,2,0))</f>
        <v/>
      </c>
      <c r="H1286" s="246" t="str">
        <f>IF($F1286="","",VLOOKUP($F1286,'Tong hop'!$B$10:$P$19999,3,0))</f>
        <v/>
      </c>
      <c r="I1286" s="26"/>
      <c r="J1286" s="248">
        <f>IF(F1286="",0,VLOOKUP(F1286,'Tong hop'!$O$10:$P$396,2,0))</f>
        <v>0</v>
      </c>
      <c r="K1286" s="249">
        <f t="shared" si="1"/>
        <v>0</v>
      </c>
      <c r="L1286" s="250" t="str">
        <f>IF($F1286="","",VLOOKUP($F1286,'Tong hop'!$B$10:$L$19999,10,0))</f>
        <v/>
      </c>
      <c r="M1286" s="251" t="str">
        <f>IF($F1286="","",VLOOKUP($F1286,'Tong hop'!$B$10:$L$19999,11,0))</f>
        <v/>
      </c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</row>
    <row r="1287" ht="15.75" customHeight="1">
      <c r="A1287" s="11"/>
      <c r="B1287" s="11"/>
      <c r="C1287" s="12"/>
      <c r="D1287" s="11"/>
      <c r="E1287" s="11"/>
      <c r="F1287" s="11"/>
      <c r="G1287" s="245" t="str">
        <f>IF($F1287="","",VLOOKUP($F1287,'Tong hop'!$B$10:$P$19999,2,0))</f>
        <v/>
      </c>
      <c r="H1287" s="246" t="str">
        <f>IF($F1287="","",VLOOKUP($F1287,'Tong hop'!$B$10:$P$19999,3,0))</f>
        <v/>
      </c>
      <c r="I1287" s="26"/>
      <c r="J1287" s="248">
        <f>IF(F1287="",0,VLOOKUP(F1287,'Tong hop'!$O$10:$P$396,2,0))</f>
        <v>0</v>
      </c>
      <c r="K1287" s="249">
        <f t="shared" si="1"/>
        <v>0</v>
      </c>
      <c r="L1287" s="250" t="str">
        <f>IF($F1287="","",VLOOKUP($F1287,'Tong hop'!$B$10:$L$19999,10,0))</f>
        <v/>
      </c>
      <c r="M1287" s="251" t="str">
        <f>IF($F1287="","",VLOOKUP($F1287,'Tong hop'!$B$10:$L$19999,11,0))</f>
        <v/>
      </c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</row>
    <row r="1288" ht="15.75" customHeight="1">
      <c r="A1288" s="11"/>
      <c r="B1288" s="11"/>
      <c r="C1288" s="12"/>
      <c r="D1288" s="11"/>
      <c r="E1288" s="11"/>
      <c r="F1288" s="11"/>
      <c r="G1288" s="245" t="str">
        <f>IF($F1288="","",VLOOKUP($F1288,'Tong hop'!$B$10:$P$19999,2,0))</f>
        <v/>
      </c>
      <c r="H1288" s="246" t="str">
        <f>IF($F1288="","",VLOOKUP($F1288,'Tong hop'!$B$10:$P$19999,3,0))</f>
        <v/>
      </c>
      <c r="I1288" s="26"/>
      <c r="J1288" s="248">
        <f>IF(F1288="",0,VLOOKUP(F1288,'Tong hop'!$O$10:$P$396,2,0))</f>
        <v>0</v>
      </c>
      <c r="K1288" s="249">
        <f t="shared" si="1"/>
        <v>0</v>
      </c>
      <c r="L1288" s="250" t="str">
        <f>IF($F1288="","",VLOOKUP($F1288,'Tong hop'!$B$10:$L$19999,10,0))</f>
        <v/>
      </c>
      <c r="M1288" s="251" t="str">
        <f>IF($F1288="","",VLOOKUP($F1288,'Tong hop'!$B$10:$L$19999,11,0))</f>
        <v/>
      </c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</row>
    <row r="1289" ht="15.75" customHeight="1">
      <c r="A1289" s="11"/>
      <c r="B1289" s="11"/>
      <c r="C1289" s="12"/>
      <c r="D1289" s="11"/>
      <c r="E1289" s="11"/>
      <c r="F1289" s="11"/>
      <c r="G1289" s="245" t="str">
        <f>IF($F1289="","",VLOOKUP($F1289,'Tong hop'!$B$10:$P$19999,2,0))</f>
        <v/>
      </c>
      <c r="H1289" s="246" t="str">
        <f>IF($F1289="","",VLOOKUP($F1289,'Tong hop'!$B$10:$P$19999,3,0))</f>
        <v/>
      </c>
      <c r="I1289" s="26"/>
      <c r="J1289" s="248">
        <f>IF(F1289="",0,VLOOKUP(F1289,'Tong hop'!$O$10:$P$396,2,0))</f>
        <v>0</v>
      </c>
      <c r="K1289" s="249">
        <f t="shared" si="1"/>
        <v>0</v>
      </c>
      <c r="L1289" s="250" t="str">
        <f>IF($F1289="","",VLOOKUP($F1289,'Tong hop'!$B$10:$L$19999,10,0))</f>
        <v/>
      </c>
      <c r="M1289" s="251" t="str">
        <f>IF($F1289="","",VLOOKUP($F1289,'Tong hop'!$B$10:$L$19999,11,0))</f>
        <v/>
      </c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</row>
    <row r="1290" ht="15.75" customHeight="1">
      <c r="A1290" s="11"/>
      <c r="B1290" s="11"/>
      <c r="C1290" s="12"/>
      <c r="D1290" s="11"/>
      <c r="E1290" s="11"/>
      <c r="F1290" s="11"/>
      <c r="G1290" s="245" t="str">
        <f>IF($F1290="","",VLOOKUP($F1290,'Tong hop'!$B$10:$P$19999,2,0))</f>
        <v/>
      </c>
      <c r="H1290" s="246" t="str">
        <f>IF($F1290="","",VLOOKUP($F1290,'Tong hop'!$B$10:$P$19999,3,0))</f>
        <v/>
      </c>
      <c r="I1290" s="26"/>
      <c r="J1290" s="248">
        <f>IF(F1290="",0,VLOOKUP(F1290,'Tong hop'!$O$10:$P$396,2,0))</f>
        <v>0</v>
      </c>
      <c r="K1290" s="249">
        <f t="shared" si="1"/>
        <v>0</v>
      </c>
      <c r="L1290" s="250" t="str">
        <f>IF($F1290="","",VLOOKUP($F1290,'Tong hop'!$B$10:$L$19999,10,0))</f>
        <v/>
      </c>
      <c r="M1290" s="251" t="str">
        <f>IF($F1290="","",VLOOKUP($F1290,'Tong hop'!$B$10:$L$19999,11,0))</f>
        <v/>
      </c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</row>
    <row r="1291" ht="15.75" customHeight="1">
      <c r="A1291" s="11"/>
      <c r="B1291" s="11"/>
      <c r="C1291" s="12"/>
      <c r="D1291" s="11"/>
      <c r="E1291" s="11"/>
      <c r="F1291" s="11"/>
      <c r="G1291" s="245" t="str">
        <f>IF($F1291="","",VLOOKUP($F1291,'Tong hop'!$B$10:$P$19999,2,0))</f>
        <v/>
      </c>
      <c r="H1291" s="246" t="str">
        <f>IF($F1291="","",VLOOKUP($F1291,'Tong hop'!$B$10:$P$19999,3,0))</f>
        <v/>
      </c>
      <c r="I1291" s="26"/>
      <c r="J1291" s="248">
        <f>IF(F1291="",0,VLOOKUP(F1291,'Tong hop'!$O$10:$P$396,2,0))</f>
        <v>0</v>
      </c>
      <c r="K1291" s="249">
        <f t="shared" si="1"/>
        <v>0</v>
      </c>
      <c r="L1291" s="250" t="str">
        <f>IF($F1291="","",VLOOKUP($F1291,'Tong hop'!$B$10:$L$19999,10,0))</f>
        <v/>
      </c>
      <c r="M1291" s="251" t="str">
        <f>IF($F1291="","",VLOOKUP($F1291,'Tong hop'!$B$10:$L$19999,11,0))</f>
        <v/>
      </c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</row>
    <row r="1292" ht="15.75" customHeight="1">
      <c r="A1292" s="11"/>
      <c r="B1292" s="11"/>
      <c r="C1292" s="12"/>
      <c r="D1292" s="11"/>
      <c r="E1292" s="11"/>
      <c r="F1292" s="11"/>
      <c r="G1292" s="245" t="str">
        <f>IF($F1292="","",VLOOKUP($F1292,'Tong hop'!$B$10:$P$19999,2,0))</f>
        <v/>
      </c>
      <c r="H1292" s="246" t="str">
        <f>IF($F1292="","",VLOOKUP($F1292,'Tong hop'!$B$10:$P$19999,3,0))</f>
        <v/>
      </c>
      <c r="I1292" s="26"/>
      <c r="J1292" s="248">
        <f>IF(F1292="",0,VLOOKUP(F1292,'Tong hop'!$O$10:$P$396,2,0))</f>
        <v>0</v>
      </c>
      <c r="K1292" s="249">
        <f t="shared" si="1"/>
        <v>0</v>
      </c>
      <c r="L1292" s="250" t="str">
        <f>IF($F1292="","",VLOOKUP($F1292,'Tong hop'!$B$10:$L$19999,10,0))</f>
        <v/>
      </c>
      <c r="M1292" s="251" t="str">
        <f>IF($F1292="","",VLOOKUP($F1292,'Tong hop'!$B$10:$L$19999,11,0))</f>
        <v/>
      </c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</row>
    <row r="1293" ht="15.75" customHeight="1">
      <c r="A1293" s="11"/>
      <c r="B1293" s="11"/>
      <c r="C1293" s="12"/>
      <c r="D1293" s="11"/>
      <c r="E1293" s="11"/>
      <c r="F1293" s="11"/>
      <c r="G1293" s="245" t="str">
        <f>IF($F1293="","",VLOOKUP($F1293,'Tong hop'!$B$10:$P$19999,2,0))</f>
        <v/>
      </c>
      <c r="H1293" s="246" t="str">
        <f>IF($F1293="","",VLOOKUP($F1293,'Tong hop'!$B$10:$P$19999,3,0))</f>
        <v/>
      </c>
      <c r="I1293" s="26"/>
      <c r="J1293" s="248">
        <f>IF(F1293="",0,VLOOKUP(F1293,'Tong hop'!$O$10:$P$396,2,0))</f>
        <v>0</v>
      </c>
      <c r="K1293" s="249">
        <f t="shared" si="1"/>
        <v>0</v>
      </c>
      <c r="L1293" s="250" t="str">
        <f>IF($F1293="","",VLOOKUP($F1293,'Tong hop'!$B$10:$L$19999,10,0))</f>
        <v/>
      </c>
      <c r="M1293" s="251" t="str">
        <f>IF($F1293="","",VLOOKUP($F1293,'Tong hop'!$B$10:$L$19999,11,0))</f>
        <v/>
      </c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</row>
    <row r="1294" ht="15.75" customHeight="1">
      <c r="A1294" s="11"/>
      <c r="B1294" s="11"/>
      <c r="C1294" s="12"/>
      <c r="D1294" s="11"/>
      <c r="E1294" s="11"/>
      <c r="F1294" s="11"/>
      <c r="G1294" s="245" t="str">
        <f>IF($F1294="","",VLOOKUP($F1294,'Tong hop'!$B$10:$P$19999,2,0))</f>
        <v/>
      </c>
      <c r="H1294" s="246" t="str">
        <f>IF($F1294="","",VLOOKUP($F1294,'Tong hop'!$B$10:$P$19999,3,0))</f>
        <v/>
      </c>
      <c r="I1294" s="26"/>
      <c r="J1294" s="248">
        <f>IF(F1294="",0,VLOOKUP(F1294,'Tong hop'!$O$10:$P$396,2,0))</f>
        <v>0</v>
      </c>
      <c r="K1294" s="249">
        <f t="shared" si="1"/>
        <v>0</v>
      </c>
      <c r="L1294" s="250" t="str">
        <f>IF($F1294="","",VLOOKUP($F1294,'Tong hop'!$B$10:$L$19999,10,0))</f>
        <v/>
      </c>
      <c r="M1294" s="251" t="str">
        <f>IF($F1294="","",VLOOKUP($F1294,'Tong hop'!$B$10:$L$19999,11,0))</f>
        <v/>
      </c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</row>
    <row r="1295" ht="15.75" customHeight="1">
      <c r="A1295" s="11"/>
      <c r="B1295" s="11"/>
      <c r="C1295" s="12"/>
      <c r="D1295" s="11"/>
      <c r="E1295" s="11"/>
      <c r="F1295" s="11"/>
      <c r="G1295" s="245" t="str">
        <f>IF($F1295="","",VLOOKUP($F1295,'Tong hop'!$B$10:$P$19999,2,0))</f>
        <v/>
      </c>
      <c r="H1295" s="246" t="str">
        <f>IF($F1295="","",VLOOKUP($F1295,'Tong hop'!$B$10:$P$19999,3,0))</f>
        <v/>
      </c>
      <c r="I1295" s="26"/>
      <c r="J1295" s="248">
        <f>IF(F1295="",0,VLOOKUP(F1295,'Tong hop'!$O$10:$P$396,2,0))</f>
        <v>0</v>
      </c>
      <c r="K1295" s="249">
        <f t="shared" si="1"/>
        <v>0</v>
      </c>
      <c r="L1295" s="250" t="str">
        <f>IF($F1295="","",VLOOKUP($F1295,'Tong hop'!$B$10:$L$19999,10,0))</f>
        <v/>
      </c>
      <c r="M1295" s="251" t="str">
        <f>IF($F1295="","",VLOOKUP($F1295,'Tong hop'!$B$10:$L$19999,11,0))</f>
        <v/>
      </c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</row>
    <row r="1296" ht="15.75" customHeight="1">
      <c r="A1296" s="11"/>
      <c r="B1296" s="11"/>
      <c r="C1296" s="12"/>
      <c r="D1296" s="11"/>
      <c r="E1296" s="11"/>
      <c r="F1296" s="11"/>
      <c r="G1296" s="245" t="str">
        <f>IF($F1296="","",VLOOKUP($F1296,'Tong hop'!$B$10:$P$19999,2,0))</f>
        <v/>
      </c>
      <c r="H1296" s="246" t="str">
        <f>IF($F1296="","",VLOOKUP($F1296,'Tong hop'!$B$10:$P$19999,3,0))</f>
        <v/>
      </c>
      <c r="I1296" s="26"/>
      <c r="J1296" s="248">
        <f>IF(F1296="",0,VLOOKUP(F1296,'Tong hop'!$O$10:$P$396,2,0))</f>
        <v>0</v>
      </c>
      <c r="K1296" s="249">
        <f t="shared" si="1"/>
        <v>0</v>
      </c>
      <c r="L1296" s="250" t="str">
        <f>IF($F1296="","",VLOOKUP($F1296,'Tong hop'!$B$10:$L$19999,10,0))</f>
        <v/>
      </c>
      <c r="M1296" s="251" t="str">
        <f>IF($F1296="","",VLOOKUP($F1296,'Tong hop'!$B$10:$L$19999,11,0))</f>
        <v/>
      </c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</row>
    <row r="1297" ht="15.75" customHeight="1">
      <c r="A1297" s="11"/>
      <c r="B1297" s="11"/>
      <c r="C1297" s="12"/>
      <c r="D1297" s="11"/>
      <c r="E1297" s="11"/>
      <c r="F1297" s="11"/>
      <c r="G1297" s="245" t="str">
        <f>IF($F1297="","",VLOOKUP($F1297,'Tong hop'!$B$10:$P$19999,2,0))</f>
        <v/>
      </c>
      <c r="H1297" s="246" t="str">
        <f>IF($F1297="","",VLOOKUP($F1297,'Tong hop'!$B$10:$P$19999,3,0))</f>
        <v/>
      </c>
      <c r="I1297" s="26"/>
      <c r="J1297" s="248">
        <f>IF(F1297="",0,VLOOKUP(F1297,'Tong hop'!$O$10:$P$396,2,0))</f>
        <v>0</v>
      </c>
      <c r="K1297" s="249">
        <f t="shared" si="1"/>
        <v>0</v>
      </c>
      <c r="L1297" s="250" t="str">
        <f>IF($F1297="","",VLOOKUP($F1297,'Tong hop'!$B$10:$L$19999,10,0))</f>
        <v/>
      </c>
      <c r="M1297" s="251" t="str">
        <f>IF($F1297="","",VLOOKUP($F1297,'Tong hop'!$B$10:$L$19999,11,0))</f>
        <v/>
      </c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</row>
    <row r="1298" ht="15.75" customHeight="1">
      <c r="A1298" s="11"/>
      <c r="B1298" s="11"/>
      <c r="C1298" s="12"/>
      <c r="D1298" s="11"/>
      <c r="E1298" s="11"/>
      <c r="F1298" s="11"/>
      <c r="G1298" s="245" t="str">
        <f>IF($F1298="","",VLOOKUP($F1298,'Tong hop'!$B$10:$P$19999,2,0))</f>
        <v/>
      </c>
      <c r="H1298" s="246" t="str">
        <f>IF($F1298="","",VLOOKUP($F1298,'Tong hop'!$B$10:$P$19999,3,0))</f>
        <v/>
      </c>
      <c r="I1298" s="26"/>
      <c r="J1298" s="248">
        <f>IF(F1298="",0,VLOOKUP(F1298,'Tong hop'!$O$10:$P$396,2,0))</f>
        <v>0</v>
      </c>
      <c r="K1298" s="249">
        <f t="shared" si="1"/>
        <v>0</v>
      </c>
      <c r="L1298" s="250" t="str">
        <f>IF($F1298="","",VLOOKUP($F1298,'Tong hop'!$B$10:$L$19999,10,0))</f>
        <v/>
      </c>
      <c r="M1298" s="251" t="str">
        <f>IF($F1298="","",VLOOKUP($F1298,'Tong hop'!$B$10:$L$19999,11,0))</f>
        <v/>
      </c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</row>
    <row r="1299" ht="15.75" customHeight="1">
      <c r="A1299" s="11"/>
      <c r="B1299" s="11"/>
      <c r="C1299" s="12"/>
      <c r="D1299" s="11"/>
      <c r="E1299" s="11"/>
      <c r="F1299" s="11"/>
      <c r="G1299" s="245" t="str">
        <f>IF($F1299="","",VLOOKUP($F1299,'Tong hop'!$B$10:$P$19999,2,0))</f>
        <v/>
      </c>
      <c r="H1299" s="246" t="str">
        <f>IF($F1299="","",VLOOKUP($F1299,'Tong hop'!$B$10:$P$19999,3,0))</f>
        <v/>
      </c>
      <c r="I1299" s="26"/>
      <c r="J1299" s="248">
        <f>IF(F1299="",0,VLOOKUP(F1299,'Tong hop'!$O$10:$P$396,2,0))</f>
        <v>0</v>
      </c>
      <c r="K1299" s="249">
        <f t="shared" si="1"/>
        <v>0</v>
      </c>
      <c r="L1299" s="250" t="str">
        <f>IF($F1299="","",VLOOKUP($F1299,'Tong hop'!$B$10:$L$19999,10,0))</f>
        <v/>
      </c>
      <c r="M1299" s="251" t="str">
        <f>IF($F1299="","",VLOOKUP($F1299,'Tong hop'!$B$10:$L$19999,11,0))</f>
        <v/>
      </c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</row>
    <row r="1300" ht="15.75" customHeight="1">
      <c r="A1300" s="11"/>
      <c r="B1300" s="11"/>
      <c r="C1300" s="12"/>
      <c r="D1300" s="11"/>
      <c r="E1300" s="11"/>
      <c r="F1300" s="11"/>
      <c r="G1300" s="245" t="str">
        <f>IF($F1300="","",VLOOKUP($F1300,'Tong hop'!$B$10:$P$19999,2,0))</f>
        <v/>
      </c>
      <c r="H1300" s="246" t="str">
        <f>IF($F1300="","",VLOOKUP($F1300,'Tong hop'!$B$10:$P$19999,3,0))</f>
        <v/>
      </c>
      <c r="I1300" s="26"/>
      <c r="J1300" s="248">
        <f>IF(F1300="",0,VLOOKUP(F1300,'Tong hop'!$O$10:$P$396,2,0))</f>
        <v>0</v>
      </c>
      <c r="K1300" s="249">
        <f t="shared" si="1"/>
        <v>0</v>
      </c>
      <c r="L1300" s="250" t="str">
        <f>IF($F1300="","",VLOOKUP($F1300,'Tong hop'!$B$10:$L$19999,10,0))</f>
        <v/>
      </c>
      <c r="M1300" s="251" t="str">
        <f>IF($F1300="","",VLOOKUP($F1300,'Tong hop'!$B$10:$L$19999,11,0))</f>
        <v/>
      </c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</row>
    <row r="1301" ht="15.75" customHeight="1">
      <c r="A1301" s="11"/>
      <c r="B1301" s="11"/>
      <c r="C1301" s="12"/>
      <c r="D1301" s="11"/>
      <c r="E1301" s="11"/>
      <c r="F1301" s="11"/>
      <c r="G1301" s="245" t="str">
        <f>IF($F1301="","",VLOOKUP($F1301,'Tong hop'!$B$10:$P$19999,2,0))</f>
        <v/>
      </c>
      <c r="H1301" s="246" t="str">
        <f>IF($F1301="","",VLOOKUP($F1301,'Tong hop'!$B$10:$P$19999,3,0))</f>
        <v/>
      </c>
      <c r="I1301" s="26"/>
      <c r="J1301" s="248">
        <f>IF(F1301="",0,VLOOKUP(F1301,'Tong hop'!$O$10:$P$396,2,0))</f>
        <v>0</v>
      </c>
      <c r="K1301" s="249">
        <f t="shared" si="1"/>
        <v>0</v>
      </c>
      <c r="L1301" s="250" t="str">
        <f>IF($F1301="","",VLOOKUP($F1301,'Tong hop'!$B$10:$L$19999,10,0))</f>
        <v/>
      </c>
      <c r="M1301" s="251" t="str">
        <f>IF($F1301="","",VLOOKUP($F1301,'Tong hop'!$B$10:$L$19999,11,0))</f>
        <v/>
      </c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</row>
    <row r="1302" ht="15.75" customHeight="1">
      <c r="A1302" s="11"/>
      <c r="B1302" s="11"/>
      <c r="C1302" s="12"/>
      <c r="D1302" s="11"/>
      <c r="E1302" s="11"/>
      <c r="F1302" s="11"/>
      <c r="G1302" s="245" t="str">
        <f>IF($F1302="","",VLOOKUP($F1302,'Tong hop'!$B$10:$P$19999,2,0))</f>
        <v/>
      </c>
      <c r="H1302" s="246" t="str">
        <f>IF($F1302="","",VLOOKUP($F1302,'Tong hop'!$B$10:$P$19999,3,0))</f>
        <v/>
      </c>
      <c r="I1302" s="26"/>
      <c r="J1302" s="248">
        <f>IF(F1302="",0,VLOOKUP(F1302,'Tong hop'!$O$10:$P$396,2,0))</f>
        <v>0</v>
      </c>
      <c r="K1302" s="249">
        <f t="shared" si="1"/>
        <v>0</v>
      </c>
      <c r="L1302" s="250" t="str">
        <f>IF($F1302="","",VLOOKUP($F1302,'Tong hop'!$B$10:$L$19999,10,0))</f>
        <v/>
      </c>
      <c r="M1302" s="251" t="str">
        <f>IF($F1302="","",VLOOKUP($F1302,'Tong hop'!$B$10:$L$19999,11,0))</f>
        <v/>
      </c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</row>
    <row r="1303" ht="15.75" customHeight="1">
      <c r="A1303" s="11"/>
      <c r="B1303" s="11"/>
      <c r="C1303" s="12"/>
      <c r="D1303" s="11"/>
      <c r="E1303" s="11"/>
      <c r="F1303" s="11"/>
      <c r="G1303" s="245" t="str">
        <f>IF($F1303="","",VLOOKUP($F1303,'Tong hop'!$B$10:$P$19999,2,0))</f>
        <v/>
      </c>
      <c r="H1303" s="246" t="str">
        <f>IF($F1303="","",VLOOKUP($F1303,'Tong hop'!$B$10:$P$19999,3,0))</f>
        <v/>
      </c>
      <c r="I1303" s="26"/>
      <c r="J1303" s="248">
        <f>IF(F1303="",0,VLOOKUP(F1303,'Tong hop'!$O$10:$P$396,2,0))</f>
        <v>0</v>
      </c>
      <c r="K1303" s="249">
        <f t="shared" si="1"/>
        <v>0</v>
      </c>
      <c r="L1303" s="250" t="str">
        <f>IF($F1303="","",VLOOKUP($F1303,'Tong hop'!$B$10:$L$19999,10,0))</f>
        <v/>
      </c>
      <c r="M1303" s="251" t="str">
        <f>IF($F1303="","",VLOOKUP($F1303,'Tong hop'!$B$10:$L$19999,11,0))</f>
        <v/>
      </c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</row>
    <row r="1304" ht="15.75" customHeight="1">
      <c r="A1304" s="11"/>
      <c r="B1304" s="11"/>
      <c r="C1304" s="12"/>
      <c r="D1304" s="11"/>
      <c r="E1304" s="11"/>
      <c r="F1304" s="11"/>
      <c r="G1304" s="245" t="str">
        <f>IF($F1304="","",VLOOKUP($F1304,'Tong hop'!$B$10:$P$19999,2,0))</f>
        <v/>
      </c>
      <c r="H1304" s="246" t="str">
        <f>IF($F1304="","",VLOOKUP($F1304,'Tong hop'!$B$10:$P$19999,3,0))</f>
        <v/>
      </c>
      <c r="I1304" s="26"/>
      <c r="J1304" s="248">
        <f>IF(F1304="",0,VLOOKUP(F1304,'Tong hop'!$O$10:$P$396,2,0))</f>
        <v>0</v>
      </c>
      <c r="K1304" s="249">
        <f t="shared" si="1"/>
        <v>0</v>
      </c>
      <c r="L1304" s="250" t="str">
        <f>IF($F1304="","",VLOOKUP($F1304,'Tong hop'!$B$10:$L$19999,10,0))</f>
        <v/>
      </c>
      <c r="M1304" s="251" t="str">
        <f>IF($F1304="","",VLOOKUP($F1304,'Tong hop'!$B$10:$L$19999,11,0))</f>
        <v/>
      </c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</row>
    <row r="1305" ht="15.75" customHeight="1">
      <c r="A1305" s="11"/>
      <c r="B1305" s="11"/>
      <c r="C1305" s="12"/>
      <c r="D1305" s="11"/>
      <c r="E1305" s="11"/>
      <c r="F1305" s="11"/>
      <c r="G1305" s="245" t="str">
        <f>IF($F1305="","",VLOOKUP($F1305,'Tong hop'!$B$10:$P$19999,2,0))</f>
        <v/>
      </c>
      <c r="H1305" s="246" t="str">
        <f>IF($F1305="","",VLOOKUP($F1305,'Tong hop'!$B$10:$P$19999,3,0))</f>
        <v/>
      </c>
      <c r="I1305" s="26"/>
      <c r="J1305" s="248">
        <f>IF(F1305="",0,VLOOKUP(F1305,'Tong hop'!$O$10:$P$396,2,0))</f>
        <v>0</v>
      </c>
      <c r="K1305" s="249">
        <f t="shared" si="1"/>
        <v>0</v>
      </c>
      <c r="L1305" s="250" t="str">
        <f>IF($F1305="","",VLOOKUP($F1305,'Tong hop'!$B$10:$L$19999,10,0))</f>
        <v/>
      </c>
      <c r="M1305" s="251" t="str">
        <f>IF($F1305="","",VLOOKUP($F1305,'Tong hop'!$B$10:$L$19999,11,0))</f>
        <v/>
      </c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</row>
    <row r="1306" ht="15.75" customHeight="1">
      <c r="A1306" s="11"/>
      <c r="B1306" s="11"/>
      <c r="C1306" s="12"/>
      <c r="D1306" s="11"/>
      <c r="E1306" s="11"/>
      <c r="F1306" s="11"/>
      <c r="G1306" s="245" t="str">
        <f>IF($F1306="","",VLOOKUP($F1306,'Tong hop'!$B$10:$P$19999,2,0))</f>
        <v/>
      </c>
      <c r="H1306" s="246" t="str">
        <f>IF($F1306="","",VLOOKUP($F1306,'Tong hop'!$B$10:$P$19999,3,0))</f>
        <v/>
      </c>
      <c r="I1306" s="26"/>
      <c r="J1306" s="248">
        <f>IF(F1306="",0,VLOOKUP(F1306,'Tong hop'!$O$10:$P$396,2,0))</f>
        <v>0</v>
      </c>
      <c r="K1306" s="249">
        <f t="shared" si="1"/>
        <v>0</v>
      </c>
      <c r="L1306" s="250" t="str">
        <f>IF($F1306="","",VLOOKUP($F1306,'Tong hop'!$B$10:$L$19999,10,0))</f>
        <v/>
      </c>
      <c r="M1306" s="251" t="str">
        <f>IF($F1306="","",VLOOKUP($F1306,'Tong hop'!$B$10:$L$19999,11,0))</f>
        <v/>
      </c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</row>
    <row r="1307" ht="15.75" customHeight="1">
      <c r="A1307" s="11"/>
      <c r="B1307" s="11"/>
      <c r="C1307" s="12"/>
      <c r="D1307" s="11"/>
      <c r="E1307" s="11"/>
      <c r="F1307" s="11"/>
      <c r="G1307" s="245" t="str">
        <f>IF($F1307="","",VLOOKUP($F1307,'Tong hop'!$B$10:$P$19999,2,0))</f>
        <v/>
      </c>
      <c r="H1307" s="246" t="str">
        <f>IF($F1307="","",VLOOKUP($F1307,'Tong hop'!$B$10:$P$19999,3,0))</f>
        <v/>
      </c>
      <c r="I1307" s="26"/>
      <c r="J1307" s="248">
        <f>IF(F1307="",0,VLOOKUP(F1307,'Tong hop'!$O$10:$P$396,2,0))</f>
        <v>0</v>
      </c>
      <c r="K1307" s="249">
        <f t="shared" si="1"/>
        <v>0</v>
      </c>
      <c r="L1307" s="250" t="str">
        <f>IF($F1307="","",VLOOKUP($F1307,'Tong hop'!$B$10:$L$19999,10,0))</f>
        <v/>
      </c>
      <c r="M1307" s="251" t="str">
        <f>IF($F1307="","",VLOOKUP($F1307,'Tong hop'!$B$10:$L$19999,11,0))</f>
        <v/>
      </c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</row>
    <row r="1308" ht="15.75" customHeight="1">
      <c r="A1308" s="11"/>
      <c r="B1308" s="11"/>
      <c r="C1308" s="12"/>
      <c r="D1308" s="11"/>
      <c r="E1308" s="11"/>
      <c r="F1308" s="11"/>
      <c r="G1308" s="245" t="str">
        <f>IF($F1308="","",VLOOKUP($F1308,'Tong hop'!$B$10:$P$19999,2,0))</f>
        <v/>
      </c>
      <c r="H1308" s="246" t="str">
        <f>IF($F1308="","",VLOOKUP($F1308,'Tong hop'!$B$10:$P$19999,3,0))</f>
        <v/>
      </c>
      <c r="I1308" s="26"/>
      <c r="J1308" s="248">
        <f>IF(F1308="",0,VLOOKUP(F1308,'Tong hop'!$O$10:$P$396,2,0))</f>
        <v>0</v>
      </c>
      <c r="K1308" s="249">
        <f t="shared" si="1"/>
        <v>0</v>
      </c>
      <c r="L1308" s="250" t="str">
        <f>IF($F1308="","",VLOOKUP($F1308,'Tong hop'!$B$10:$L$19999,10,0))</f>
        <v/>
      </c>
      <c r="M1308" s="251" t="str">
        <f>IF($F1308="","",VLOOKUP($F1308,'Tong hop'!$B$10:$L$19999,11,0))</f>
        <v/>
      </c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</row>
    <row r="1309" ht="15.75" customHeight="1">
      <c r="A1309" s="11"/>
      <c r="B1309" s="11"/>
      <c r="C1309" s="12"/>
      <c r="D1309" s="11"/>
      <c r="E1309" s="11"/>
      <c r="F1309" s="11"/>
      <c r="G1309" s="245" t="str">
        <f>IF($F1309="","",VLOOKUP($F1309,'Tong hop'!$B$10:$P$19999,2,0))</f>
        <v/>
      </c>
      <c r="H1309" s="246" t="str">
        <f>IF($F1309="","",VLOOKUP($F1309,'Tong hop'!$B$10:$P$19999,3,0))</f>
        <v/>
      </c>
      <c r="I1309" s="26"/>
      <c r="J1309" s="248">
        <f>IF(F1309="",0,VLOOKUP(F1309,'Tong hop'!$O$10:$P$396,2,0))</f>
        <v>0</v>
      </c>
      <c r="K1309" s="249">
        <f t="shared" si="1"/>
        <v>0</v>
      </c>
      <c r="L1309" s="250" t="str">
        <f>IF($F1309="","",VLOOKUP($F1309,'Tong hop'!$B$10:$L$19999,10,0))</f>
        <v/>
      </c>
      <c r="M1309" s="251" t="str">
        <f>IF($F1309="","",VLOOKUP($F1309,'Tong hop'!$B$10:$L$19999,11,0))</f>
        <v/>
      </c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</row>
    <row r="1310" ht="15.75" customHeight="1">
      <c r="A1310" s="11"/>
      <c r="B1310" s="11"/>
      <c r="C1310" s="12"/>
      <c r="D1310" s="11"/>
      <c r="E1310" s="11"/>
      <c r="F1310" s="11"/>
      <c r="G1310" s="245" t="str">
        <f>IF($F1310="","",VLOOKUP($F1310,'Tong hop'!$B$10:$P$19999,2,0))</f>
        <v/>
      </c>
      <c r="H1310" s="246" t="str">
        <f>IF($F1310="","",VLOOKUP($F1310,'Tong hop'!$B$10:$P$19999,3,0))</f>
        <v/>
      </c>
      <c r="I1310" s="26"/>
      <c r="J1310" s="248">
        <f>IF(F1310="",0,VLOOKUP(F1310,'Tong hop'!$O$10:$P$396,2,0))</f>
        <v>0</v>
      </c>
      <c r="K1310" s="249">
        <f t="shared" si="1"/>
        <v>0</v>
      </c>
      <c r="L1310" s="250" t="str">
        <f>IF($F1310="","",VLOOKUP($F1310,'Tong hop'!$B$10:$L$19999,10,0))</f>
        <v/>
      </c>
      <c r="M1310" s="251" t="str">
        <f>IF($F1310="","",VLOOKUP($F1310,'Tong hop'!$B$10:$L$19999,11,0))</f>
        <v/>
      </c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</row>
    <row r="1311" ht="15.75" customHeight="1">
      <c r="A1311" s="11"/>
      <c r="B1311" s="11"/>
      <c r="C1311" s="12"/>
      <c r="D1311" s="11"/>
      <c r="E1311" s="11"/>
      <c r="F1311" s="11"/>
      <c r="G1311" s="245" t="str">
        <f>IF($F1311="","",VLOOKUP($F1311,'Tong hop'!$B$10:$P$19999,2,0))</f>
        <v/>
      </c>
      <c r="H1311" s="246" t="str">
        <f>IF($F1311="","",VLOOKUP($F1311,'Tong hop'!$B$10:$P$19999,3,0))</f>
        <v/>
      </c>
      <c r="I1311" s="26"/>
      <c r="J1311" s="248">
        <f>IF(F1311="",0,VLOOKUP(F1311,'Tong hop'!$O$10:$P$396,2,0))</f>
        <v>0</v>
      </c>
      <c r="K1311" s="249">
        <f t="shared" si="1"/>
        <v>0</v>
      </c>
      <c r="L1311" s="250" t="str">
        <f>IF($F1311="","",VLOOKUP($F1311,'Tong hop'!$B$10:$L$19999,10,0))</f>
        <v/>
      </c>
      <c r="M1311" s="251" t="str">
        <f>IF($F1311="","",VLOOKUP($F1311,'Tong hop'!$B$10:$L$19999,11,0))</f>
        <v/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</row>
    <row r="1312" ht="15.75" customHeight="1">
      <c r="A1312" s="11"/>
      <c r="B1312" s="11"/>
      <c r="C1312" s="12"/>
      <c r="D1312" s="11"/>
      <c r="E1312" s="11"/>
      <c r="F1312" s="11"/>
      <c r="G1312" s="245" t="str">
        <f>IF($F1312="","",VLOOKUP($F1312,'Tong hop'!$B$10:$P$19999,2,0))</f>
        <v/>
      </c>
      <c r="H1312" s="246" t="str">
        <f>IF($F1312="","",VLOOKUP($F1312,'Tong hop'!$B$10:$P$19999,3,0))</f>
        <v/>
      </c>
      <c r="I1312" s="26"/>
      <c r="J1312" s="248">
        <f>IF(F1312="",0,VLOOKUP(F1312,'Tong hop'!$O$10:$P$396,2,0))</f>
        <v>0</v>
      </c>
      <c r="K1312" s="249">
        <f t="shared" si="1"/>
        <v>0</v>
      </c>
      <c r="L1312" s="250" t="str">
        <f>IF($F1312="","",VLOOKUP($F1312,'Tong hop'!$B$10:$L$19999,10,0))</f>
        <v/>
      </c>
      <c r="M1312" s="251" t="str">
        <f>IF($F1312="","",VLOOKUP($F1312,'Tong hop'!$B$10:$L$19999,11,0))</f>
        <v/>
      </c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</row>
    <row r="1313" ht="15.75" customHeight="1">
      <c r="A1313" s="11"/>
      <c r="B1313" s="11"/>
      <c r="C1313" s="12"/>
      <c r="D1313" s="11"/>
      <c r="E1313" s="11"/>
      <c r="F1313" s="11"/>
      <c r="G1313" s="245" t="str">
        <f>IF($F1313="","",VLOOKUP($F1313,'Tong hop'!$B$10:$P$19999,2,0))</f>
        <v/>
      </c>
      <c r="H1313" s="246" t="str">
        <f>IF($F1313="","",VLOOKUP($F1313,'Tong hop'!$B$10:$P$19999,3,0))</f>
        <v/>
      </c>
      <c r="I1313" s="26"/>
      <c r="J1313" s="248">
        <f>IF(F1313="",0,VLOOKUP(F1313,'Tong hop'!$O$10:$P$396,2,0))</f>
        <v>0</v>
      </c>
      <c r="K1313" s="249">
        <f t="shared" si="1"/>
        <v>0</v>
      </c>
      <c r="L1313" s="250" t="str">
        <f>IF($F1313="","",VLOOKUP($F1313,'Tong hop'!$B$10:$L$19999,10,0))</f>
        <v/>
      </c>
      <c r="M1313" s="251" t="str">
        <f>IF($F1313="","",VLOOKUP($F1313,'Tong hop'!$B$10:$L$19999,11,0))</f>
        <v/>
      </c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</row>
    <row r="1314" ht="15.75" customHeight="1">
      <c r="A1314" s="11"/>
      <c r="B1314" s="11"/>
      <c r="C1314" s="12"/>
      <c r="D1314" s="11"/>
      <c r="E1314" s="11"/>
      <c r="F1314" s="11"/>
      <c r="G1314" s="245" t="str">
        <f>IF($F1314="","",VLOOKUP($F1314,'Tong hop'!$B$10:$P$19999,2,0))</f>
        <v/>
      </c>
      <c r="H1314" s="246" t="str">
        <f>IF($F1314="","",VLOOKUP($F1314,'Tong hop'!$B$10:$P$19999,3,0))</f>
        <v/>
      </c>
      <c r="I1314" s="26"/>
      <c r="J1314" s="248">
        <f>IF(F1314="",0,VLOOKUP(F1314,'Tong hop'!$O$10:$P$396,2,0))</f>
        <v>0</v>
      </c>
      <c r="K1314" s="249">
        <f t="shared" si="1"/>
        <v>0</v>
      </c>
      <c r="L1314" s="250" t="str">
        <f>IF($F1314="","",VLOOKUP($F1314,'Tong hop'!$B$10:$L$19999,10,0))</f>
        <v/>
      </c>
      <c r="M1314" s="251" t="str">
        <f>IF($F1314="","",VLOOKUP($F1314,'Tong hop'!$B$10:$L$19999,11,0))</f>
        <v/>
      </c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</row>
    <row r="1315" ht="15.75" customHeight="1">
      <c r="A1315" s="11"/>
      <c r="B1315" s="11"/>
      <c r="C1315" s="12"/>
      <c r="D1315" s="11"/>
      <c r="E1315" s="11"/>
      <c r="F1315" s="11"/>
      <c r="G1315" s="245" t="str">
        <f>IF($F1315="","",VLOOKUP($F1315,'Tong hop'!$B$10:$P$19999,2,0))</f>
        <v/>
      </c>
      <c r="H1315" s="246" t="str">
        <f>IF($F1315="","",VLOOKUP($F1315,'Tong hop'!$B$10:$P$19999,3,0))</f>
        <v/>
      </c>
      <c r="I1315" s="26"/>
      <c r="J1315" s="248">
        <f>IF(F1315="",0,VLOOKUP(F1315,'Tong hop'!$O$10:$P$396,2,0))</f>
        <v>0</v>
      </c>
      <c r="K1315" s="249">
        <f t="shared" si="1"/>
        <v>0</v>
      </c>
      <c r="L1315" s="250" t="str">
        <f>IF($F1315="","",VLOOKUP($F1315,'Tong hop'!$B$10:$L$19999,10,0))</f>
        <v/>
      </c>
      <c r="M1315" s="251" t="str">
        <f>IF($F1315="","",VLOOKUP($F1315,'Tong hop'!$B$10:$L$19999,11,0))</f>
        <v/>
      </c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</row>
    <row r="1316" ht="15.75" customHeight="1">
      <c r="A1316" s="11"/>
      <c r="B1316" s="11"/>
      <c r="C1316" s="12"/>
      <c r="D1316" s="11"/>
      <c r="E1316" s="11"/>
      <c r="F1316" s="11"/>
      <c r="G1316" s="245" t="str">
        <f>IF($F1316="","",VLOOKUP($F1316,'Tong hop'!$B$10:$P$19999,2,0))</f>
        <v/>
      </c>
      <c r="H1316" s="246" t="str">
        <f>IF($F1316="","",VLOOKUP($F1316,'Tong hop'!$B$10:$P$19999,3,0))</f>
        <v/>
      </c>
      <c r="I1316" s="26"/>
      <c r="J1316" s="248">
        <f>IF(F1316="",0,VLOOKUP(F1316,'Tong hop'!$O$10:$P$396,2,0))</f>
        <v>0</v>
      </c>
      <c r="K1316" s="249">
        <f t="shared" si="1"/>
        <v>0</v>
      </c>
      <c r="L1316" s="250" t="str">
        <f>IF($F1316="","",VLOOKUP($F1316,'Tong hop'!$B$10:$L$19999,10,0))</f>
        <v/>
      </c>
      <c r="M1316" s="251" t="str">
        <f>IF($F1316="","",VLOOKUP($F1316,'Tong hop'!$B$10:$L$19999,11,0))</f>
        <v/>
      </c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</row>
    <row r="1317" ht="15.75" customHeight="1">
      <c r="A1317" s="11"/>
      <c r="B1317" s="11"/>
      <c r="C1317" s="12"/>
      <c r="D1317" s="11"/>
      <c r="E1317" s="11"/>
      <c r="F1317" s="11"/>
      <c r="G1317" s="245" t="str">
        <f>IF($F1317="","",VLOOKUP($F1317,'Tong hop'!$B$10:$P$19999,2,0))</f>
        <v/>
      </c>
      <c r="H1317" s="246" t="str">
        <f>IF($F1317="","",VLOOKUP($F1317,'Tong hop'!$B$10:$P$19999,3,0))</f>
        <v/>
      </c>
      <c r="I1317" s="26"/>
      <c r="J1317" s="248">
        <f>IF(F1317="",0,VLOOKUP(F1317,'Tong hop'!$O$10:$P$396,2,0))</f>
        <v>0</v>
      </c>
      <c r="K1317" s="249">
        <f t="shared" si="1"/>
        <v>0</v>
      </c>
      <c r="L1317" s="250" t="str">
        <f>IF($F1317="","",VLOOKUP($F1317,'Tong hop'!$B$10:$L$19999,10,0))</f>
        <v/>
      </c>
      <c r="M1317" s="251" t="str">
        <f>IF($F1317="","",VLOOKUP($F1317,'Tong hop'!$B$10:$L$19999,11,0))</f>
        <v/>
      </c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</row>
    <row r="1318" ht="15.75" customHeight="1">
      <c r="A1318" s="11"/>
      <c r="B1318" s="11"/>
      <c r="C1318" s="12"/>
      <c r="D1318" s="11"/>
      <c r="E1318" s="11"/>
      <c r="F1318" s="11"/>
      <c r="G1318" s="245" t="str">
        <f>IF($F1318="","",VLOOKUP($F1318,'Tong hop'!$B$10:$P$19999,2,0))</f>
        <v/>
      </c>
      <c r="H1318" s="246" t="str">
        <f>IF($F1318="","",VLOOKUP($F1318,'Tong hop'!$B$10:$P$19999,3,0))</f>
        <v/>
      </c>
      <c r="I1318" s="26"/>
      <c r="J1318" s="248">
        <f>IF(F1318="",0,VLOOKUP(F1318,'Tong hop'!$O$10:$P$396,2,0))</f>
        <v>0</v>
      </c>
      <c r="K1318" s="249">
        <f t="shared" si="1"/>
        <v>0</v>
      </c>
      <c r="L1318" s="250" t="str">
        <f>IF($F1318="","",VLOOKUP($F1318,'Tong hop'!$B$10:$L$19999,10,0))</f>
        <v/>
      </c>
      <c r="M1318" s="251" t="str">
        <f>IF($F1318="","",VLOOKUP($F1318,'Tong hop'!$B$10:$L$19999,11,0))</f>
        <v/>
      </c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</row>
    <row r="1319" ht="15.75" customHeight="1">
      <c r="A1319" s="11"/>
      <c r="B1319" s="11"/>
      <c r="C1319" s="12"/>
      <c r="D1319" s="11"/>
      <c r="E1319" s="11"/>
      <c r="F1319" s="11"/>
      <c r="G1319" s="245" t="str">
        <f>IF($F1319="","",VLOOKUP($F1319,'Tong hop'!$B$10:$P$19999,2,0))</f>
        <v/>
      </c>
      <c r="H1319" s="246" t="str">
        <f>IF($F1319="","",VLOOKUP($F1319,'Tong hop'!$B$10:$P$19999,3,0))</f>
        <v/>
      </c>
      <c r="I1319" s="26"/>
      <c r="J1319" s="248">
        <f>IF(F1319="",0,VLOOKUP(F1319,'Tong hop'!$O$10:$P$396,2,0))</f>
        <v>0</v>
      </c>
      <c r="K1319" s="249">
        <f t="shared" si="1"/>
        <v>0</v>
      </c>
      <c r="L1319" s="250" t="str">
        <f>IF($F1319="","",VLOOKUP($F1319,'Tong hop'!$B$10:$L$19999,10,0))</f>
        <v/>
      </c>
      <c r="M1319" s="251" t="str">
        <f>IF($F1319="","",VLOOKUP($F1319,'Tong hop'!$B$10:$L$19999,11,0))</f>
        <v/>
      </c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</row>
    <row r="1320" ht="15.75" customHeight="1">
      <c r="A1320" s="11"/>
      <c r="B1320" s="11"/>
      <c r="C1320" s="12"/>
      <c r="D1320" s="11"/>
      <c r="E1320" s="11"/>
      <c r="F1320" s="11"/>
      <c r="G1320" s="245" t="str">
        <f>IF($F1320="","",VLOOKUP($F1320,'Tong hop'!$B$10:$P$19999,2,0))</f>
        <v/>
      </c>
      <c r="H1320" s="246" t="str">
        <f>IF($F1320="","",VLOOKUP($F1320,'Tong hop'!$B$10:$P$19999,3,0))</f>
        <v/>
      </c>
      <c r="I1320" s="26"/>
      <c r="J1320" s="248">
        <f>IF(F1320="",0,VLOOKUP(F1320,'Tong hop'!$O$10:$P$396,2,0))</f>
        <v>0</v>
      </c>
      <c r="K1320" s="249">
        <f t="shared" si="1"/>
        <v>0</v>
      </c>
      <c r="L1320" s="250" t="str">
        <f>IF($F1320="","",VLOOKUP($F1320,'Tong hop'!$B$10:$L$19999,10,0))</f>
        <v/>
      </c>
      <c r="M1320" s="251" t="str">
        <f>IF($F1320="","",VLOOKUP($F1320,'Tong hop'!$B$10:$L$19999,11,0))</f>
        <v/>
      </c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</row>
    <row r="1321" ht="15.75" customHeight="1">
      <c r="A1321" s="11"/>
      <c r="B1321" s="11"/>
      <c r="C1321" s="12"/>
      <c r="D1321" s="11"/>
      <c r="E1321" s="11"/>
      <c r="F1321" s="11"/>
      <c r="G1321" s="245" t="str">
        <f>IF($F1321="","",VLOOKUP($F1321,'Tong hop'!$B$10:$P$19999,2,0))</f>
        <v/>
      </c>
      <c r="H1321" s="246" t="str">
        <f>IF($F1321="","",VLOOKUP($F1321,'Tong hop'!$B$10:$P$19999,3,0))</f>
        <v/>
      </c>
      <c r="I1321" s="26"/>
      <c r="J1321" s="248">
        <f>IF(F1321="",0,VLOOKUP(F1321,'Tong hop'!$O$10:$P$396,2,0))</f>
        <v>0</v>
      </c>
      <c r="K1321" s="249">
        <f t="shared" si="1"/>
        <v>0</v>
      </c>
      <c r="L1321" s="250" t="str">
        <f>IF($F1321="","",VLOOKUP($F1321,'Tong hop'!$B$10:$L$19999,10,0))</f>
        <v/>
      </c>
      <c r="M1321" s="251" t="str">
        <f>IF($F1321="","",VLOOKUP($F1321,'Tong hop'!$B$10:$L$19999,11,0))</f>
        <v/>
      </c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</row>
    <row r="1322" ht="15.75" customHeight="1">
      <c r="A1322" s="11"/>
      <c r="B1322" s="11"/>
      <c r="C1322" s="12"/>
      <c r="D1322" s="11"/>
      <c r="E1322" s="11"/>
      <c r="F1322" s="11"/>
      <c r="G1322" s="245" t="str">
        <f>IF($F1322="","",VLOOKUP($F1322,'Tong hop'!$B$10:$P$19999,2,0))</f>
        <v/>
      </c>
      <c r="H1322" s="246" t="str">
        <f>IF($F1322="","",VLOOKUP($F1322,'Tong hop'!$B$10:$P$19999,3,0))</f>
        <v/>
      </c>
      <c r="I1322" s="26"/>
      <c r="J1322" s="248">
        <f>IF(F1322="",0,VLOOKUP(F1322,'Tong hop'!$O$10:$P$396,2,0))</f>
        <v>0</v>
      </c>
      <c r="K1322" s="249">
        <f t="shared" si="1"/>
        <v>0</v>
      </c>
      <c r="L1322" s="250" t="str">
        <f>IF($F1322="","",VLOOKUP($F1322,'Tong hop'!$B$10:$L$19999,10,0))</f>
        <v/>
      </c>
      <c r="M1322" s="251" t="str">
        <f>IF($F1322="","",VLOOKUP($F1322,'Tong hop'!$B$10:$L$19999,11,0))</f>
        <v/>
      </c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</row>
    <row r="1323" ht="15.75" customHeight="1">
      <c r="A1323" s="11"/>
      <c r="B1323" s="11"/>
      <c r="C1323" s="12"/>
      <c r="D1323" s="11"/>
      <c r="E1323" s="11"/>
      <c r="F1323" s="11"/>
      <c r="G1323" s="245" t="str">
        <f>IF($F1323="","",VLOOKUP($F1323,'Tong hop'!$B$10:$P$19999,2,0))</f>
        <v/>
      </c>
      <c r="H1323" s="246" t="str">
        <f>IF($F1323="","",VLOOKUP($F1323,'Tong hop'!$B$10:$P$19999,3,0))</f>
        <v/>
      </c>
      <c r="I1323" s="26"/>
      <c r="J1323" s="248">
        <f>IF(F1323="",0,VLOOKUP(F1323,'Tong hop'!$O$10:$P$396,2,0))</f>
        <v>0</v>
      </c>
      <c r="K1323" s="249">
        <f t="shared" si="1"/>
        <v>0</v>
      </c>
      <c r="L1323" s="250" t="str">
        <f>IF($F1323="","",VLOOKUP($F1323,'Tong hop'!$B$10:$L$19999,10,0))</f>
        <v/>
      </c>
      <c r="M1323" s="251" t="str">
        <f>IF($F1323="","",VLOOKUP($F1323,'Tong hop'!$B$10:$L$19999,11,0))</f>
        <v/>
      </c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</row>
    <row r="1324" ht="15.75" customHeight="1">
      <c r="A1324" s="11"/>
      <c r="B1324" s="11"/>
      <c r="C1324" s="12"/>
      <c r="D1324" s="11"/>
      <c r="E1324" s="11"/>
      <c r="F1324" s="11"/>
      <c r="G1324" s="245" t="str">
        <f>IF($F1324="","",VLOOKUP($F1324,'Tong hop'!$B$10:$P$19999,2,0))</f>
        <v/>
      </c>
      <c r="H1324" s="246" t="str">
        <f>IF($F1324="","",VLOOKUP($F1324,'Tong hop'!$B$10:$P$19999,3,0))</f>
        <v/>
      </c>
      <c r="I1324" s="26"/>
      <c r="J1324" s="248">
        <f>IF(F1324="",0,VLOOKUP(F1324,'Tong hop'!$O$10:$P$396,2,0))</f>
        <v>0</v>
      </c>
      <c r="K1324" s="249">
        <f t="shared" si="1"/>
        <v>0</v>
      </c>
      <c r="L1324" s="250" t="str">
        <f>IF($F1324="","",VLOOKUP($F1324,'Tong hop'!$B$10:$L$19999,10,0))</f>
        <v/>
      </c>
      <c r="M1324" s="251" t="str">
        <f>IF($F1324="","",VLOOKUP($F1324,'Tong hop'!$B$10:$L$19999,11,0))</f>
        <v/>
      </c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</row>
    <row r="1325" ht="15.75" customHeight="1">
      <c r="A1325" s="11"/>
      <c r="B1325" s="11"/>
      <c r="C1325" s="12"/>
      <c r="D1325" s="11"/>
      <c r="E1325" s="11"/>
      <c r="F1325" s="11"/>
      <c r="G1325" s="245" t="str">
        <f>IF($F1325="","",VLOOKUP($F1325,'Tong hop'!$B$10:$P$19999,2,0))</f>
        <v/>
      </c>
      <c r="H1325" s="246" t="str">
        <f>IF($F1325="","",VLOOKUP($F1325,'Tong hop'!$B$10:$P$19999,3,0))</f>
        <v/>
      </c>
      <c r="I1325" s="26"/>
      <c r="J1325" s="248">
        <f>IF(F1325="",0,VLOOKUP(F1325,'Tong hop'!$O$10:$P$396,2,0))</f>
        <v>0</v>
      </c>
      <c r="K1325" s="249">
        <f t="shared" si="1"/>
        <v>0</v>
      </c>
      <c r="L1325" s="250" t="str">
        <f>IF($F1325="","",VLOOKUP($F1325,'Tong hop'!$B$10:$L$19999,10,0))</f>
        <v/>
      </c>
      <c r="M1325" s="251" t="str">
        <f>IF($F1325="","",VLOOKUP($F1325,'Tong hop'!$B$10:$L$19999,11,0))</f>
        <v/>
      </c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</row>
    <row r="1326" ht="15.75" customHeight="1">
      <c r="A1326" s="11"/>
      <c r="B1326" s="11"/>
      <c r="C1326" s="12"/>
      <c r="D1326" s="11"/>
      <c r="E1326" s="11"/>
      <c r="F1326" s="11"/>
      <c r="G1326" s="245" t="str">
        <f>IF($F1326="","",VLOOKUP($F1326,'Tong hop'!$B$10:$P$19999,2,0))</f>
        <v/>
      </c>
      <c r="H1326" s="246" t="str">
        <f>IF($F1326="","",VLOOKUP($F1326,'Tong hop'!$B$10:$P$19999,3,0))</f>
        <v/>
      </c>
      <c r="I1326" s="26"/>
      <c r="J1326" s="248">
        <f>IF(F1326="",0,VLOOKUP(F1326,'Tong hop'!$O$10:$P$396,2,0))</f>
        <v>0</v>
      </c>
      <c r="K1326" s="249">
        <f t="shared" si="1"/>
        <v>0</v>
      </c>
      <c r="L1326" s="250" t="str">
        <f>IF($F1326="","",VLOOKUP($F1326,'Tong hop'!$B$10:$L$19999,10,0))</f>
        <v/>
      </c>
      <c r="M1326" s="251" t="str">
        <f>IF($F1326="","",VLOOKUP($F1326,'Tong hop'!$B$10:$L$19999,11,0))</f>
        <v/>
      </c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</row>
    <row r="1327" ht="15.75" customHeight="1">
      <c r="A1327" s="11"/>
      <c r="B1327" s="11"/>
      <c r="C1327" s="12"/>
      <c r="D1327" s="11"/>
      <c r="E1327" s="11"/>
      <c r="F1327" s="11"/>
      <c r="G1327" s="245" t="str">
        <f>IF($F1327="","",VLOOKUP($F1327,'Tong hop'!$B$10:$P$19999,2,0))</f>
        <v/>
      </c>
      <c r="H1327" s="246" t="str">
        <f>IF($F1327="","",VLOOKUP($F1327,'Tong hop'!$B$10:$P$19999,3,0))</f>
        <v/>
      </c>
      <c r="I1327" s="26"/>
      <c r="J1327" s="248">
        <f>IF(F1327="",0,VLOOKUP(F1327,'Tong hop'!$O$10:$P$396,2,0))</f>
        <v>0</v>
      </c>
      <c r="K1327" s="249">
        <f t="shared" si="1"/>
        <v>0</v>
      </c>
      <c r="L1327" s="250" t="str">
        <f>IF($F1327="","",VLOOKUP($F1327,'Tong hop'!$B$10:$L$19999,10,0))</f>
        <v/>
      </c>
      <c r="M1327" s="251" t="str">
        <f>IF($F1327="","",VLOOKUP($F1327,'Tong hop'!$B$10:$L$19999,11,0))</f>
        <v/>
      </c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</row>
    <row r="1328" ht="15.75" customHeight="1">
      <c r="A1328" s="11"/>
      <c r="B1328" s="11"/>
      <c r="C1328" s="12"/>
      <c r="D1328" s="11"/>
      <c r="E1328" s="11"/>
      <c r="F1328" s="11"/>
      <c r="G1328" s="245" t="str">
        <f>IF($F1328="","",VLOOKUP($F1328,'Tong hop'!$B$10:$P$19999,2,0))</f>
        <v/>
      </c>
      <c r="H1328" s="246" t="str">
        <f>IF($F1328="","",VLOOKUP($F1328,'Tong hop'!$B$10:$P$19999,3,0))</f>
        <v/>
      </c>
      <c r="I1328" s="26"/>
      <c r="J1328" s="248">
        <f>IF(F1328="",0,VLOOKUP(F1328,'Tong hop'!$O$10:$P$396,2,0))</f>
        <v>0</v>
      </c>
      <c r="K1328" s="249">
        <f t="shared" si="1"/>
        <v>0</v>
      </c>
      <c r="L1328" s="250" t="str">
        <f>IF($F1328="","",VLOOKUP($F1328,'Tong hop'!$B$10:$L$19999,10,0))</f>
        <v/>
      </c>
      <c r="M1328" s="251" t="str">
        <f>IF($F1328="","",VLOOKUP($F1328,'Tong hop'!$B$10:$L$19999,11,0))</f>
        <v/>
      </c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</row>
    <row r="1329" ht="15.75" customHeight="1">
      <c r="A1329" s="11"/>
      <c r="B1329" s="11"/>
      <c r="C1329" s="12"/>
      <c r="D1329" s="11"/>
      <c r="E1329" s="11"/>
      <c r="F1329" s="11"/>
      <c r="G1329" s="245" t="str">
        <f>IF($F1329="","",VLOOKUP($F1329,'Tong hop'!$B$10:$P$19999,2,0))</f>
        <v/>
      </c>
      <c r="H1329" s="246" t="str">
        <f>IF($F1329="","",VLOOKUP($F1329,'Tong hop'!$B$10:$P$19999,3,0))</f>
        <v/>
      </c>
      <c r="I1329" s="26"/>
      <c r="J1329" s="248">
        <f>IF(F1329="",0,VLOOKUP(F1329,'Tong hop'!$O$10:$P$396,2,0))</f>
        <v>0</v>
      </c>
      <c r="K1329" s="249">
        <f t="shared" si="1"/>
        <v>0</v>
      </c>
      <c r="L1329" s="250" t="str">
        <f>IF($F1329="","",VLOOKUP($F1329,'Tong hop'!$B$10:$L$19999,10,0))</f>
        <v/>
      </c>
      <c r="M1329" s="251" t="str">
        <f>IF($F1329="","",VLOOKUP($F1329,'Tong hop'!$B$10:$L$19999,11,0))</f>
        <v/>
      </c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</row>
    <row r="1330" ht="15.75" customHeight="1">
      <c r="A1330" s="11"/>
      <c r="B1330" s="11"/>
      <c r="C1330" s="12"/>
      <c r="D1330" s="11"/>
      <c r="E1330" s="11"/>
      <c r="F1330" s="11"/>
      <c r="G1330" s="245" t="str">
        <f>IF($F1330="","",VLOOKUP($F1330,'Tong hop'!$B$10:$P$19999,2,0))</f>
        <v/>
      </c>
      <c r="H1330" s="246" t="str">
        <f>IF($F1330="","",VLOOKUP($F1330,'Tong hop'!$B$10:$P$19999,3,0))</f>
        <v/>
      </c>
      <c r="I1330" s="26"/>
      <c r="J1330" s="248">
        <f>IF(F1330="",0,VLOOKUP(F1330,'Tong hop'!$O$10:$P$396,2,0))</f>
        <v>0</v>
      </c>
      <c r="K1330" s="249">
        <f t="shared" si="1"/>
        <v>0</v>
      </c>
      <c r="L1330" s="250" t="str">
        <f>IF($F1330="","",VLOOKUP($F1330,'Tong hop'!$B$10:$L$19999,10,0))</f>
        <v/>
      </c>
      <c r="M1330" s="251" t="str">
        <f>IF($F1330="","",VLOOKUP($F1330,'Tong hop'!$B$10:$L$19999,11,0))</f>
        <v/>
      </c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</row>
    <row r="1331" ht="15.75" customHeight="1">
      <c r="A1331" s="11"/>
      <c r="B1331" s="11"/>
      <c r="C1331" s="12"/>
      <c r="D1331" s="11"/>
      <c r="E1331" s="11"/>
      <c r="F1331" s="11"/>
      <c r="G1331" s="245" t="str">
        <f>IF($F1331="","",VLOOKUP($F1331,'Tong hop'!$B$10:$P$19999,2,0))</f>
        <v/>
      </c>
      <c r="H1331" s="246" t="str">
        <f>IF($F1331="","",VLOOKUP($F1331,'Tong hop'!$B$10:$P$19999,3,0))</f>
        <v/>
      </c>
      <c r="I1331" s="26"/>
      <c r="J1331" s="248">
        <f>IF(F1331="",0,VLOOKUP(F1331,'Tong hop'!$O$10:$P$396,2,0))</f>
        <v>0</v>
      </c>
      <c r="K1331" s="249">
        <f t="shared" si="1"/>
        <v>0</v>
      </c>
      <c r="L1331" s="250" t="str">
        <f>IF($F1331="","",VLOOKUP($F1331,'Tong hop'!$B$10:$L$19999,10,0))</f>
        <v/>
      </c>
      <c r="M1331" s="251" t="str">
        <f>IF($F1331="","",VLOOKUP($F1331,'Tong hop'!$B$10:$L$19999,11,0))</f>
        <v/>
      </c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</row>
    <row r="1332" ht="15.75" customHeight="1">
      <c r="A1332" s="11"/>
      <c r="B1332" s="11"/>
      <c r="C1332" s="12"/>
      <c r="D1332" s="11"/>
      <c r="E1332" s="11"/>
      <c r="F1332" s="11"/>
      <c r="G1332" s="245" t="str">
        <f>IF($F1332="","",VLOOKUP($F1332,'Tong hop'!$B$10:$P$19999,2,0))</f>
        <v/>
      </c>
      <c r="H1332" s="246" t="str">
        <f>IF($F1332="","",VLOOKUP($F1332,'Tong hop'!$B$10:$P$19999,3,0))</f>
        <v/>
      </c>
      <c r="I1332" s="26"/>
      <c r="J1332" s="248">
        <f>IF(F1332="",0,VLOOKUP(F1332,'Tong hop'!$O$10:$P$396,2,0))</f>
        <v>0</v>
      </c>
      <c r="K1332" s="249">
        <f t="shared" si="1"/>
        <v>0</v>
      </c>
      <c r="L1332" s="250" t="str">
        <f>IF($F1332="","",VLOOKUP($F1332,'Tong hop'!$B$10:$L$19999,10,0))</f>
        <v/>
      </c>
      <c r="M1332" s="251" t="str">
        <f>IF($F1332="","",VLOOKUP($F1332,'Tong hop'!$B$10:$L$19999,11,0))</f>
        <v/>
      </c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</row>
    <row r="1333" ht="15.75" customHeight="1">
      <c r="A1333" s="11"/>
      <c r="B1333" s="11"/>
      <c r="C1333" s="12"/>
      <c r="D1333" s="11"/>
      <c r="E1333" s="11"/>
      <c r="F1333" s="11"/>
      <c r="G1333" s="245" t="str">
        <f>IF($F1333="","",VLOOKUP($F1333,'Tong hop'!$B$10:$P$19999,2,0))</f>
        <v/>
      </c>
      <c r="H1333" s="246" t="str">
        <f>IF($F1333="","",VLOOKUP($F1333,'Tong hop'!$B$10:$P$19999,3,0))</f>
        <v/>
      </c>
      <c r="I1333" s="26"/>
      <c r="J1333" s="248">
        <f>IF(F1333="",0,VLOOKUP(F1333,'Tong hop'!$O$10:$P$396,2,0))</f>
        <v>0</v>
      </c>
      <c r="K1333" s="249">
        <f t="shared" si="1"/>
        <v>0</v>
      </c>
      <c r="L1333" s="250" t="str">
        <f>IF($F1333="","",VLOOKUP($F1333,'Tong hop'!$B$10:$L$19999,10,0))</f>
        <v/>
      </c>
      <c r="M1333" s="251" t="str">
        <f>IF($F1333="","",VLOOKUP($F1333,'Tong hop'!$B$10:$L$19999,11,0))</f>
        <v/>
      </c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</row>
    <row r="1334" ht="15.75" customHeight="1">
      <c r="A1334" s="11"/>
      <c r="B1334" s="11"/>
      <c r="C1334" s="12"/>
      <c r="D1334" s="11"/>
      <c r="E1334" s="11"/>
      <c r="F1334" s="11"/>
      <c r="G1334" s="245" t="str">
        <f>IF($F1334="","",VLOOKUP($F1334,'Tong hop'!$B$10:$P$19999,2,0))</f>
        <v/>
      </c>
      <c r="H1334" s="246" t="str">
        <f>IF($F1334="","",VLOOKUP($F1334,'Tong hop'!$B$10:$P$19999,3,0))</f>
        <v/>
      </c>
      <c r="I1334" s="26"/>
      <c r="J1334" s="248">
        <f>IF(F1334="",0,VLOOKUP(F1334,'Tong hop'!$O$10:$P$396,2,0))</f>
        <v>0</v>
      </c>
      <c r="K1334" s="249">
        <f t="shared" si="1"/>
        <v>0</v>
      </c>
      <c r="L1334" s="250" t="str">
        <f>IF($F1334="","",VLOOKUP($F1334,'Tong hop'!$B$10:$L$19999,10,0))</f>
        <v/>
      </c>
      <c r="M1334" s="251" t="str">
        <f>IF($F1334="","",VLOOKUP($F1334,'Tong hop'!$B$10:$L$19999,11,0))</f>
        <v/>
      </c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</row>
    <row r="1335" ht="15.75" customHeight="1">
      <c r="A1335" s="11"/>
      <c r="B1335" s="11"/>
      <c r="C1335" s="12"/>
      <c r="D1335" s="11"/>
      <c r="E1335" s="11"/>
      <c r="F1335" s="11"/>
      <c r="G1335" s="245" t="str">
        <f>IF($F1335="","",VLOOKUP($F1335,'Tong hop'!$B$10:$P$19999,2,0))</f>
        <v/>
      </c>
      <c r="H1335" s="246" t="str">
        <f>IF($F1335="","",VLOOKUP($F1335,'Tong hop'!$B$10:$P$19999,3,0))</f>
        <v/>
      </c>
      <c r="I1335" s="26"/>
      <c r="J1335" s="248">
        <f>IF(F1335="",0,VLOOKUP(F1335,'Tong hop'!$O$10:$P$396,2,0))</f>
        <v>0</v>
      </c>
      <c r="K1335" s="249">
        <f t="shared" si="1"/>
        <v>0</v>
      </c>
      <c r="L1335" s="250" t="str">
        <f>IF($F1335="","",VLOOKUP($F1335,'Tong hop'!$B$10:$L$19999,10,0))</f>
        <v/>
      </c>
      <c r="M1335" s="251" t="str">
        <f>IF($F1335="","",VLOOKUP($F1335,'Tong hop'!$B$10:$L$19999,11,0))</f>
        <v/>
      </c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</row>
    <row r="1336" ht="15.75" customHeight="1">
      <c r="A1336" s="11"/>
      <c r="B1336" s="11"/>
      <c r="C1336" s="12"/>
      <c r="D1336" s="11"/>
      <c r="E1336" s="11"/>
      <c r="F1336" s="11"/>
      <c r="G1336" s="245" t="str">
        <f>IF($F1336="","",VLOOKUP($F1336,'Tong hop'!$B$10:$P$19999,2,0))</f>
        <v/>
      </c>
      <c r="H1336" s="246" t="str">
        <f>IF($F1336="","",VLOOKUP($F1336,'Tong hop'!$B$10:$P$19999,3,0))</f>
        <v/>
      </c>
      <c r="I1336" s="26"/>
      <c r="J1336" s="248">
        <f>IF(F1336="",0,VLOOKUP(F1336,'Tong hop'!$O$10:$P$396,2,0))</f>
        <v>0</v>
      </c>
      <c r="K1336" s="249">
        <f t="shared" si="1"/>
        <v>0</v>
      </c>
      <c r="L1336" s="250" t="str">
        <f>IF($F1336="","",VLOOKUP($F1336,'Tong hop'!$B$10:$L$19999,10,0))</f>
        <v/>
      </c>
      <c r="M1336" s="251" t="str">
        <f>IF($F1336="","",VLOOKUP($F1336,'Tong hop'!$B$10:$L$19999,11,0))</f>
        <v/>
      </c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</row>
    <row r="1337" ht="15.75" customHeight="1">
      <c r="A1337" s="11"/>
      <c r="B1337" s="11"/>
      <c r="C1337" s="12"/>
      <c r="D1337" s="11"/>
      <c r="E1337" s="11"/>
      <c r="F1337" s="11"/>
      <c r="G1337" s="245" t="str">
        <f>IF($F1337="","",VLOOKUP($F1337,'Tong hop'!$B$10:$P$19999,2,0))</f>
        <v/>
      </c>
      <c r="H1337" s="246" t="str">
        <f>IF($F1337="","",VLOOKUP($F1337,'Tong hop'!$B$10:$P$19999,3,0))</f>
        <v/>
      </c>
      <c r="I1337" s="26"/>
      <c r="J1337" s="248">
        <f>IF(F1337="",0,VLOOKUP(F1337,'Tong hop'!$O$10:$P$396,2,0))</f>
        <v>0</v>
      </c>
      <c r="K1337" s="249">
        <f t="shared" si="1"/>
        <v>0</v>
      </c>
      <c r="L1337" s="250" t="str">
        <f>IF($F1337="","",VLOOKUP($F1337,'Tong hop'!$B$10:$L$19999,10,0))</f>
        <v/>
      </c>
      <c r="M1337" s="251" t="str">
        <f>IF($F1337="","",VLOOKUP($F1337,'Tong hop'!$B$10:$L$19999,11,0))</f>
        <v/>
      </c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</row>
    <row r="1338" ht="15.75" customHeight="1">
      <c r="A1338" s="11"/>
      <c r="B1338" s="11"/>
      <c r="C1338" s="12"/>
      <c r="D1338" s="11"/>
      <c r="E1338" s="11"/>
      <c r="F1338" s="11"/>
      <c r="G1338" s="245" t="str">
        <f>IF($F1338="","",VLOOKUP($F1338,'Tong hop'!$B$10:$P$19999,2,0))</f>
        <v/>
      </c>
      <c r="H1338" s="246" t="str">
        <f>IF($F1338="","",VLOOKUP($F1338,'Tong hop'!$B$10:$P$19999,3,0))</f>
        <v/>
      </c>
      <c r="I1338" s="26"/>
      <c r="J1338" s="248">
        <f>IF(F1338="",0,VLOOKUP(F1338,'Tong hop'!$O$10:$P$396,2,0))</f>
        <v>0</v>
      </c>
      <c r="K1338" s="249">
        <f t="shared" si="1"/>
        <v>0</v>
      </c>
      <c r="L1338" s="250" t="str">
        <f>IF($F1338="","",VLOOKUP($F1338,'Tong hop'!$B$10:$L$19999,10,0))</f>
        <v/>
      </c>
      <c r="M1338" s="251" t="str">
        <f>IF($F1338="","",VLOOKUP($F1338,'Tong hop'!$B$10:$L$19999,11,0))</f>
        <v/>
      </c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</row>
    <row r="1339" ht="15.75" customHeight="1">
      <c r="A1339" s="11"/>
      <c r="B1339" s="11"/>
      <c r="C1339" s="12"/>
      <c r="D1339" s="11"/>
      <c r="E1339" s="11"/>
      <c r="F1339" s="11"/>
      <c r="G1339" s="245" t="str">
        <f>IF($F1339="","",VLOOKUP($F1339,'Tong hop'!$B$10:$P$19999,2,0))</f>
        <v/>
      </c>
      <c r="H1339" s="246" t="str">
        <f>IF($F1339="","",VLOOKUP($F1339,'Tong hop'!$B$10:$P$19999,3,0))</f>
        <v/>
      </c>
      <c r="I1339" s="26"/>
      <c r="J1339" s="248">
        <f>IF(F1339="",0,VLOOKUP(F1339,'Tong hop'!$O$10:$P$396,2,0))</f>
        <v>0</v>
      </c>
      <c r="K1339" s="249">
        <f t="shared" si="1"/>
        <v>0</v>
      </c>
      <c r="L1339" s="250" t="str">
        <f>IF($F1339="","",VLOOKUP($F1339,'Tong hop'!$B$10:$L$19999,10,0))</f>
        <v/>
      </c>
      <c r="M1339" s="251" t="str">
        <f>IF($F1339="","",VLOOKUP($F1339,'Tong hop'!$B$10:$L$19999,11,0))</f>
        <v/>
      </c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</row>
    <row r="1340" ht="15.75" customHeight="1">
      <c r="A1340" s="11"/>
      <c r="B1340" s="11"/>
      <c r="C1340" s="12"/>
      <c r="D1340" s="11"/>
      <c r="E1340" s="11"/>
      <c r="F1340" s="11"/>
      <c r="G1340" s="245" t="str">
        <f>IF($F1340="","",VLOOKUP($F1340,'Tong hop'!$B$10:$P$19999,2,0))</f>
        <v/>
      </c>
      <c r="H1340" s="246" t="str">
        <f>IF($F1340="","",VLOOKUP($F1340,'Tong hop'!$B$10:$P$19999,3,0))</f>
        <v/>
      </c>
      <c r="I1340" s="26"/>
      <c r="J1340" s="248">
        <f>IF(F1340="",0,VLOOKUP(F1340,'Tong hop'!$O$10:$P$396,2,0))</f>
        <v>0</v>
      </c>
      <c r="K1340" s="249">
        <f t="shared" si="1"/>
        <v>0</v>
      </c>
      <c r="L1340" s="250" t="str">
        <f>IF($F1340="","",VLOOKUP($F1340,'Tong hop'!$B$10:$L$19999,10,0))</f>
        <v/>
      </c>
      <c r="M1340" s="251" t="str">
        <f>IF($F1340="","",VLOOKUP($F1340,'Tong hop'!$B$10:$L$19999,11,0))</f>
        <v/>
      </c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</row>
    <row r="1341" ht="15.75" customHeight="1">
      <c r="A1341" s="11"/>
      <c r="B1341" s="11"/>
      <c r="C1341" s="12"/>
      <c r="D1341" s="11"/>
      <c r="E1341" s="11"/>
      <c r="F1341" s="11"/>
      <c r="G1341" s="245" t="str">
        <f>IF($F1341="","",VLOOKUP($F1341,'Tong hop'!$B$10:$P$19999,2,0))</f>
        <v/>
      </c>
      <c r="H1341" s="246" t="str">
        <f>IF($F1341="","",VLOOKUP($F1341,'Tong hop'!$B$10:$P$19999,3,0))</f>
        <v/>
      </c>
      <c r="I1341" s="26"/>
      <c r="J1341" s="248">
        <f>IF(F1341="",0,VLOOKUP(F1341,'Tong hop'!$O$10:$P$396,2,0))</f>
        <v>0</v>
      </c>
      <c r="K1341" s="249">
        <f t="shared" si="1"/>
        <v>0</v>
      </c>
      <c r="L1341" s="250" t="str">
        <f>IF($F1341="","",VLOOKUP($F1341,'Tong hop'!$B$10:$L$19999,10,0))</f>
        <v/>
      </c>
      <c r="M1341" s="251" t="str">
        <f>IF($F1341="","",VLOOKUP($F1341,'Tong hop'!$B$10:$L$19999,11,0))</f>
        <v/>
      </c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</row>
    <row r="1342" ht="15.75" customHeight="1">
      <c r="A1342" s="11"/>
      <c r="B1342" s="11"/>
      <c r="C1342" s="12"/>
      <c r="D1342" s="11"/>
      <c r="E1342" s="11"/>
      <c r="F1342" s="11"/>
      <c r="G1342" s="245" t="str">
        <f>IF($F1342="","",VLOOKUP($F1342,'Tong hop'!$B$10:$P$19999,2,0))</f>
        <v/>
      </c>
      <c r="H1342" s="246" t="str">
        <f>IF($F1342="","",VLOOKUP($F1342,'Tong hop'!$B$10:$P$19999,3,0))</f>
        <v/>
      </c>
      <c r="I1342" s="26"/>
      <c r="J1342" s="248">
        <f>IF(F1342="",0,VLOOKUP(F1342,'Tong hop'!$O$10:$P$396,2,0))</f>
        <v>0</v>
      </c>
      <c r="K1342" s="249">
        <f t="shared" si="1"/>
        <v>0</v>
      </c>
      <c r="L1342" s="250" t="str">
        <f>IF($F1342="","",VLOOKUP($F1342,'Tong hop'!$B$10:$L$19999,10,0))</f>
        <v/>
      </c>
      <c r="M1342" s="251" t="str">
        <f>IF($F1342="","",VLOOKUP($F1342,'Tong hop'!$B$10:$L$19999,11,0))</f>
        <v/>
      </c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</row>
    <row r="1343" ht="15.75" customHeight="1">
      <c r="A1343" s="11"/>
      <c r="B1343" s="11"/>
      <c r="C1343" s="12"/>
      <c r="D1343" s="11"/>
      <c r="E1343" s="11"/>
      <c r="F1343" s="11"/>
      <c r="G1343" s="245" t="str">
        <f>IF($F1343="","",VLOOKUP($F1343,'Tong hop'!$B$10:$P$19999,2,0))</f>
        <v/>
      </c>
      <c r="H1343" s="246" t="str">
        <f>IF($F1343="","",VLOOKUP($F1343,'Tong hop'!$B$10:$P$19999,3,0))</f>
        <v/>
      </c>
      <c r="I1343" s="26"/>
      <c r="J1343" s="248">
        <f>IF(F1343="",0,VLOOKUP(F1343,'Tong hop'!$O$10:$P$396,2,0))</f>
        <v>0</v>
      </c>
      <c r="K1343" s="249">
        <f t="shared" si="1"/>
        <v>0</v>
      </c>
      <c r="L1343" s="250" t="str">
        <f>IF($F1343="","",VLOOKUP($F1343,'Tong hop'!$B$10:$L$19999,10,0))</f>
        <v/>
      </c>
      <c r="M1343" s="251" t="str">
        <f>IF($F1343="","",VLOOKUP($F1343,'Tong hop'!$B$10:$L$19999,11,0))</f>
        <v/>
      </c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</row>
    <row r="1344" ht="15.75" customHeight="1">
      <c r="A1344" s="11"/>
      <c r="B1344" s="11"/>
      <c r="C1344" s="12"/>
      <c r="D1344" s="11"/>
      <c r="E1344" s="11"/>
      <c r="F1344" s="11"/>
      <c r="G1344" s="245" t="str">
        <f>IF($F1344="","",VLOOKUP($F1344,'Tong hop'!$B$10:$P$19999,2,0))</f>
        <v/>
      </c>
      <c r="H1344" s="246" t="str">
        <f>IF($F1344="","",VLOOKUP($F1344,'Tong hop'!$B$10:$P$19999,3,0))</f>
        <v/>
      </c>
      <c r="I1344" s="26"/>
      <c r="J1344" s="248">
        <f>IF(F1344="",0,VLOOKUP(F1344,'Tong hop'!$O$10:$P$396,2,0))</f>
        <v>0</v>
      </c>
      <c r="K1344" s="249">
        <f t="shared" si="1"/>
        <v>0</v>
      </c>
      <c r="L1344" s="250" t="str">
        <f>IF($F1344="","",VLOOKUP($F1344,'Tong hop'!$B$10:$L$19999,10,0))</f>
        <v/>
      </c>
      <c r="M1344" s="251" t="str">
        <f>IF($F1344="","",VLOOKUP($F1344,'Tong hop'!$B$10:$L$19999,11,0))</f>
        <v/>
      </c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</row>
    <row r="1345" ht="15.75" customHeight="1">
      <c r="A1345" s="11"/>
      <c r="B1345" s="11"/>
      <c r="C1345" s="12"/>
      <c r="D1345" s="11"/>
      <c r="E1345" s="11"/>
      <c r="F1345" s="11"/>
      <c r="G1345" s="245" t="str">
        <f>IF($F1345="","",VLOOKUP($F1345,'Tong hop'!$B$10:$P$19999,2,0))</f>
        <v/>
      </c>
      <c r="H1345" s="246" t="str">
        <f>IF($F1345="","",VLOOKUP($F1345,'Tong hop'!$B$10:$P$19999,3,0))</f>
        <v/>
      </c>
      <c r="I1345" s="26"/>
      <c r="J1345" s="248">
        <f>IF(F1345="",0,VLOOKUP(F1345,'Tong hop'!$O$10:$P$396,2,0))</f>
        <v>0</v>
      </c>
      <c r="K1345" s="249">
        <f t="shared" si="1"/>
        <v>0</v>
      </c>
      <c r="L1345" s="250" t="str">
        <f>IF($F1345="","",VLOOKUP($F1345,'Tong hop'!$B$10:$L$19999,10,0))</f>
        <v/>
      </c>
      <c r="M1345" s="251" t="str">
        <f>IF($F1345="","",VLOOKUP($F1345,'Tong hop'!$B$10:$L$19999,11,0))</f>
        <v/>
      </c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</row>
    <row r="1346" ht="15.75" customHeight="1">
      <c r="A1346" s="11"/>
      <c r="B1346" s="11"/>
      <c r="C1346" s="12"/>
      <c r="D1346" s="11"/>
      <c r="E1346" s="11"/>
      <c r="F1346" s="11"/>
      <c r="G1346" s="245" t="str">
        <f>IF($F1346="","",VLOOKUP($F1346,'Tong hop'!$B$10:$P$19999,2,0))</f>
        <v/>
      </c>
      <c r="H1346" s="246" t="str">
        <f>IF($F1346="","",VLOOKUP($F1346,'Tong hop'!$B$10:$P$19999,3,0))</f>
        <v/>
      </c>
      <c r="I1346" s="26"/>
      <c r="J1346" s="248">
        <f>IF(F1346="",0,VLOOKUP(F1346,'Tong hop'!$O$10:$P$396,2,0))</f>
        <v>0</v>
      </c>
      <c r="K1346" s="249">
        <f t="shared" si="1"/>
        <v>0</v>
      </c>
      <c r="L1346" s="250" t="str">
        <f>IF($F1346="","",VLOOKUP($F1346,'Tong hop'!$B$10:$L$19999,10,0))</f>
        <v/>
      </c>
      <c r="M1346" s="251" t="str">
        <f>IF($F1346="","",VLOOKUP($F1346,'Tong hop'!$B$10:$L$19999,11,0))</f>
        <v/>
      </c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</row>
    <row r="1347" ht="15.75" customHeight="1">
      <c r="A1347" s="11"/>
      <c r="B1347" s="11"/>
      <c r="C1347" s="12"/>
      <c r="D1347" s="11"/>
      <c r="E1347" s="11"/>
      <c r="F1347" s="11"/>
      <c r="G1347" s="245" t="str">
        <f>IF($F1347="","",VLOOKUP($F1347,'Tong hop'!$B$10:$P$19999,2,0))</f>
        <v/>
      </c>
      <c r="H1347" s="246" t="str">
        <f>IF($F1347="","",VLOOKUP($F1347,'Tong hop'!$B$10:$P$19999,3,0))</f>
        <v/>
      </c>
      <c r="I1347" s="26"/>
      <c r="J1347" s="248">
        <f>IF(F1347="",0,VLOOKUP(F1347,'Tong hop'!$O$10:$P$396,2,0))</f>
        <v>0</v>
      </c>
      <c r="K1347" s="249">
        <f t="shared" si="1"/>
        <v>0</v>
      </c>
      <c r="L1347" s="250" t="str">
        <f>IF($F1347="","",VLOOKUP($F1347,'Tong hop'!$B$10:$L$19999,10,0))</f>
        <v/>
      </c>
      <c r="M1347" s="251" t="str">
        <f>IF($F1347="","",VLOOKUP($F1347,'Tong hop'!$B$10:$L$19999,11,0))</f>
        <v/>
      </c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</row>
    <row r="1348" ht="15.75" customHeight="1">
      <c r="A1348" s="11"/>
      <c r="B1348" s="11"/>
      <c r="C1348" s="12"/>
      <c r="D1348" s="11"/>
      <c r="E1348" s="11"/>
      <c r="F1348" s="11"/>
      <c r="G1348" s="245" t="str">
        <f>IF($F1348="","",VLOOKUP($F1348,'Tong hop'!$B$10:$P$19999,2,0))</f>
        <v/>
      </c>
      <c r="H1348" s="246" t="str">
        <f>IF($F1348="","",VLOOKUP($F1348,'Tong hop'!$B$10:$P$19999,3,0))</f>
        <v/>
      </c>
      <c r="I1348" s="26"/>
      <c r="J1348" s="248">
        <f>IF(F1348="",0,VLOOKUP(F1348,'Tong hop'!$O$10:$P$396,2,0))</f>
        <v>0</v>
      </c>
      <c r="K1348" s="249">
        <f t="shared" si="1"/>
        <v>0</v>
      </c>
      <c r="L1348" s="250" t="str">
        <f>IF($F1348="","",VLOOKUP($F1348,'Tong hop'!$B$10:$L$19999,10,0))</f>
        <v/>
      </c>
      <c r="M1348" s="251" t="str">
        <f>IF($F1348="","",VLOOKUP($F1348,'Tong hop'!$B$10:$L$19999,11,0))</f>
        <v/>
      </c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</row>
    <row r="1349" ht="15.75" customHeight="1">
      <c r="A1349" s="11"/>
      <c r="B1349" s="11"/>
      <c r="C1349" s="12"/>
      <c r="D1349" s="11"/>
      <c r="E1349" s="11"/>
      <c r="F1349" s="11"/>
      <c r="G1349" s="245" t="str">
        <f>IF($F1349="","",VLOOKUP($F1349,'Tong hop'!$B$10:$P$19999,2,0))</f>
        <v/>
      </c>
      <c r="H1349" s="246" t="str">
        <f>IF($F1349="","",VLOOKUP($F1349,'Tong hop'!$B$10:$P$19999,3,0))</f>
        <v/>
      </c>
      <c r="I1349" s="26"/>
      <c r="J1349" s="248">
        <f>IF(F1349="",0,VLOOKUP(F1349,'Tong hop'!$O$10:$P$396,2,0))</f>
        <v>0</v>
      </c>
      <c r="K1349" s="249">
        <f t="shared" si="1"/>
        <v>0</v>
      </c>
      <c r="L1349" s="250" t="str">
        <f>IF($F1349="","",VLOOKUP($F1349,'Tong hop'!$B$10:$L$19999,10,0))</f>
        <v/>
      </c>
      <c r="M1349" s="251" t="str">
        <f>IF($F1349="","",VLOOKUP($F1349,'Tong hop'!$B$10:$L$19999,11,0))</f>
        <v/>
      </c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</row>
    <row r="1350" ht="15.75" customHeight="1">
      <c r="A1350" s="11"/>
      <c r="B1350" s="11"/>
      <c r="C1350" s="12"/>
      <c r="D1350" s="11"/>
      <c r="E1350" s="11"/>
      <c r="F1350" s="11"/>
      <c r="G1350" s="245" t="str">
        <f>IF($F1350="","",VLOOKUP($F1350,'Tong hop'!$B$10:$P$19999,2,0))</f>
        <v/>
      </c>
      <c r="H1350" s="246" t="str">
        <f>IF($F1350="","",VLOOKUP($F1350,'Tong hop'!$B$10:$P$19999,3,0))</f>
        <v/>
      </c>
      <c r="I1350" s="26"/>
      <c r="J1350" s="248">
        <f>IF(F1350="",0,VLOOKUP(F1350,'Tong hop'!$O$10:$P$396,2,0))</f>
        <v>0</v>
      </c>
      <c r="K1350" s="249">
        <f t="shared" si="1"/>
        <v>0</v>
      </c>
      <c r="L1350" s="250" t="str">
        <f>IF($F1350="","",VLOOKUP($F1350,'Tong hop'!$B$10:$L$19999,10,0))</f>
        <v/>
      </c>
      <c r="M1350" s="251" t="str">
        <f>IF($F1350="","",VLOOKUP($F1350,'Tong hop'!$B$10:$L$19999,11,0))</f>
        <v/>
      </c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</row>
    <row r="1351" ht="15.75" customHeight="1">
      <c r="A1351" s="11"/>
      <c r="B1351" s="11"/>
      <c r="C1351" s="12"/>
      <c r="D1351" s="11"/>
      <c r="E1351" s="11"/>
      <c r="F1351" s="11"/>
      <c r="G1351" s="245" t="str">
        <f>IF($F1351="","",VLOOKUP($F1351,'Tong hop'!$B$10:$P$19999,2,0))</f>
        <v/>
      </c>
      <c r="H1351" s="246" t="str">
        <f>IF($F1351="","",VLOOKUP($F1351,'Tong hop'!$B$10:$P$19999,3,0))</f>
        <v/>
      </c>
      <c r="I1351" s="26"/>
      <c r="J1351" s="248">
        <f>IF(F1351="",0,VLOOKUP(F1351,'Tong hop'!$O$10:$P$396,2,0))</f>
        <v>0</v>
      </c>
      <c r="K1351" s="249">
        <f t="shared" si="1"/>
        <v>0</v>
      </c>
      <c r="L1351" s="250" t="str">
        <f>IF($F1351="","",VLOOKUP($F1351,'Tong hop'!$B$10:$L$19999,10,0))</f>
        <v/>
      </c>
      <c r="M1351" s="251" t="str">
        <f>IF($F1351="","",VLOOKUP($F1351,'Tong hop'!$B$10:$L$19999,11,0))</f>
        <v/>
      </c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</row>
    <row r="1352" ht="15.75" customHeight="1">
      <c r="A1352" s="11"/>
      <c r="B1352" s="11"/>
      <c r="C1352" s="12"/>
      <c r="D1352" s="11"/>
      <c r="E1352" s="11"/>
      <c r="F1352" s="11"/>
      <c r="G1352" s="245" t="str">
        <f>IF($F1352="","",VLOOKUP($F1352,'Tong hop'!$B$10:$P$19999,2,0))</f>
        <v/>
      </c>
      <c r="H1352" s="246" t="str">
        <f>IF($F1352="","",VLOOKUP($F1352,'Tong hop'!$B$10:$P$19999,3,0))</f>
        <v/>
      </c>
      <c r="I1352" s="26"/>
      <c r="J1352" s="248">
        <f>IF(F1352="",0,VLOOKUP(F1352,'Tong hop'!$O$10:$P$396,2,0))</f>
        <v>0</v>
      </c>
      <c r="K1352" s="249">
        <f t="shared" si="1"/>
        <v>0</v>
      </c>
      <c r="L1352" s="250" t="str">
        <f>IF($F1352="","",VLOOKUP($F1352,'Tong hop'!$B$10:$L$19999,10,0))</f>
        <v/>
      </c>
      <c r="M1352" s="251" t="str">
        <f>IF($F1352="","",VLOOKUP($F1352,'Tong hop'!$B$10:$L$19999,11,0))</f>
        <v/>
      </c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</row>
    <row r="1353" ht="15.75" customHeight="1">
      <c r="A1353" s="11"/>
      <c r="B1353" s="11"/>
      <c r="C1353" s="12"/>
      <c r="D1353" s="11"/>
      <c r="E1353" s="11"/>
      <c r="F1353" s="11"/>
      <c r="G1353" s="245" t="str">
        <f>IF($F1353="","",VLOOKUP($F1353,'Tong hop'!$B$10:$P$19999,2,0))</f>
        <v/>
      </c>
      <c r="H1353" s="246" t="str">
        <f>IF($F1353="","",VLOOKUP($F1353,'Tong hop'!$B$10:$P$19999,3,0))</f>
        <v/>
      </c>
      <c r="I1353" s="26"/>
      <c r="J1353" s="248">
        <f>IF(F1353="",0,VLOOKUP(F1353,'Tong hop'!$O$10:$P$396,2,0))</f>
        <v>0</v>
      </c>
      <c r="K1353" s="249">
        <f t="shared" si="1"/>
        <v>0</v>
      </c>
      <c r="L1353" s="250" t="str">
        <f>IF($F1353="","",VLOOKUP($F1353,'Tong hop'!$B$10:$L$19999,10,0))</f>
        <v/>
      </c>
      <c r="M1353" s="251" t="str">
        <f>IF($F1353="","",VLOOKUP($F1353,'Tong hop'!$B$10:$L$19999,11,0))</f>
        <v/>
      </c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</row>
    <row r="1354" ht="15.75" customHeight="1">
      <c r="A1354" s="11"/>
      <c r="B1354" s="11"/>
      <c r="C1354" s="12"/>
      <c r="D1354" s="11"/>
      <c r="E1354" s="11"/>
      <c r="F1354" s="11"/>
      <c r="G1354" s="245" t="str">
        <f>IF($F1354="","",VLOOKUP($F1354,'Tong hop'!$B$10:$P$19999,2,0))</f>
        <v/>
      </c>
      <c r="H1354" s="246" t="str">
        <f>IF($F1354="","",VLOOKUP($F1354,'Tong hop'!$B$10:$P$19999,3,0))</f>
        <v/>
      </c>
      <c r="I1354" s="26"/>
      <c r="J1354" s="248">
        <f>IF(F1354="",0,VLOOKUP(F1354,'Tong hop'!$O$10:$P$396,2,0))</f>
        <v>0</v>
      </c>
      <c r="K1354" s="249">
        <f t="shared" si="1"/>
        <v>0</v>
      </c>
      <c r="L1354" s="250" t="str">
        <f>IF($F1354="","",VLOOKUP($F1354,'Tong hop'!$B$10:$L$19999,10,0))</f>
        <v/>
      </c>
      <c r="M1354" s="251" t="str">
        <f>IF($F1354="","",VLOOKUP($F1354,'Tong hop'!$B$10:$L$19999,11,0))</f>
        <v/>
      </c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</row>
    <row r="1355" ht="15.75" customHeight="1">
      <c r="A1355" s="11"/>
      <c r="B1355" s="11"/>
      <c r="C1355" s="12"/>
      <c r="D1355" s="11"/>
      <c r="E1355" s="11"/>
      <c r="F1355" s="11"/>
      <c r="G1355" s="245" t="str">
        <f>IF($F1355="","",VLOOKUP($F1355,'Tong hop'!$B$10:$P$19999,2,0))</f>
        <v/>
      </c>
      <c r="H1355" s="246" t="str">
        <f>IF($F1355="","",VLOOKUP($F1355,'Tong hop'!$B$10:$P$19999,3,0))</f>
        <v/>
      </c>
      <c r="I1355" s="26"/>
      <c r="J1355" s="248">
        <f>IF(F1355="",0,VLOOKUP(F1355,'Tong hop'!$O$10:$P$396,2,0))</f>
        <v>0</v>
      </c>
      <c r="K1355" s="249">
        <f t="shared" si="1"/>
        <v>0</v>
      </c>
      <c r="L1355" s="250" t="str">
        <f>IF($F1355="","",VLOOKUP($F1355,'Tong hop'!$B$10:$L$19999,10,0))</f>
        <v/>
      </c>
      <c r="M1355" s="251" t="str">
        <f>IF($F1355="","",VLOOKUP($F1355,'Tong hop'!$B$10:$L$19999,11,0))</f>
        <v/>
      </c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</row>
    <row r="1356" ht="15.75" customHeight="1">
      <c r="A1356" s="11"/>
      <c r="B1356" s="11"/>
      <c r="C1356" s="12"/>
      <c r="D1356" s="11"/>
      <c r="E1356" s="11"/>
      <c r="F1356" s="11"/>
      <c r="G1356" s="245" t="str">
        <f>IF($F1356="","",VLOOKUP($F1356,'Tong hop'!$B$10:$P$19999,2,0))</f>
        <v/>
      </c>
      <c r="H1356" s="246" t="str">
        <f>IF($F1356="","",VLOOKUP($F1356,'Tong hop'!$B$10:$P$19999,3,0))</f>
        <v/>
      </c>
      <c r="I1356" s="26"/>
      <c r="J1356" s="248">
        <f>IF(F1356="",0,VLOOKUP(F1356,'Tong hop'!$O$10:$P$396,2,0))</f>
        <v>0</v>
      </c>
      <c r="K1356" s="249">
        <f t="shared" si="1"/>
        <v>0</v>
      </c>
      <c r="L1356" s="250" t="str">
        <f>IF($F1356="","",VLOOKUP($F1356,'Tong hop'!$B$10:$L$19999,10,0))</f>
        <v/>
      </c>
      <c r="M1356" s="251" t="str">
        <f>IF($F1356="","",VLOOKUP($F1356,'Tong hop'!$B$10:$L$19999,11,0))</f>
        <v/>
      </c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</row>
    <row r="1357" ht="15.75" customHeight="1">
      <c r="A1357" s="11"/>
      <c r="B1357" s="11"/>
      <c r="C1357" s="12"/>
      <c r="D1357" s="11"/>
      <c r="E1357" s="11"/>
      <c r="F1357" s="11"/>
      <c r="G1357" s="245" t="str">
        <f>IF($F1357="","",VLOOKUP($F1357,'Tong hop'!$B$10:$P$19999,2,0))</f>
        <v/>
      </c>
      <c r="H1357" s="246" t="str">
        <f>IF($F1357="","",VLOOKUP($F1357,'Tong hop'!$B$10:$P$19999,3,0))</f>
        <v/>
      </c>
      <c r="I1357" s="26"/>
      <c r="J1357" s="248">
        <f>IF(F1357="",0,VLOOKUP(F1357,'Tong hop'!$O$10:$P$396,2,0))</f>
        <v>0</v>
      </c>
      <c r="K1357" s="249">
        <f t="shared" si="1"/>
        <v>0</v>
      </c>
      <c r="L1357" s="250" t="str">
        <f>IF($F1357="","",VLOOKUP($F1357,'Tong hop'!$B$10:$L$19999,10,0))</f>
        <v/>
      </c>
      <c r="M1357" s="251" t="str">
        <f>IF($F1357="","",VLOOKUP($F1357,'Tong hop'!$B$10:$L$19999,11,0))</f>
        <v/>
      </c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</row>
    <row r="1358" ht="15.75" customHeight="1">
      <c r="A1358" s="11"/>
      <c r="B1358" s="11"/>
      <c r="C1358" s="12"/>
      <c r="D1358" s="11"/>
      <c r="E1358" s="11"/>
      <c r="F1358" s="11"/>
      <c r="G1358" s="245" t="str">
        <f>IF($F1358="","",VLOOKUP($F1358,'Tong hop'!$B$10:$P$19999,2,0))</f>
        <v/>
      </c>
      <c r="H1358" s="246" t="str">
        <f>IF($F1358="","",VLOOKUP($F1358,'Tong hop'!$B$10:$P$19999,3,0))</f>
        <v/>
      </c>
      <c r="I1358" s="26"/>
      <c r="J1358" s="248">
        <f>IF(F1358="",0,VLOOKUP(F1358,'Tong hop'!$O$10:$P$396,2,0))</f>
        <v>0</v>
      </c>
      <c r="K1358" s="249">
        <f t="shared" si="1"/>
        <v>0</v>
      </c>
      <c r="L1358" s="250" t="str">
        <f>IF($F1358="","",VLOOKUP($F1358,'Tong hop'!$B$10:$L$19999,10,0))</f>
        <v/>
      </c>
      <c r="M1358" s="251" t="str">
        <f>IF($F1358="","",VLOOKUP($F1358,'Tong hop'!$B$10:$L$19999,11,0))</f>
        <v/>
      </c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</row>
    <row r="1359" ht="15.75" customHeight="1">
      <c r="A1359" s="11"/>
      <c r="B1359" s="11"/>
      <c r="C1359" s="12"/>
      <c r="D1359" s="11"/>
      <c r="E1359" s="11"/>
      <c r="F1359" s="11"/>
      <c r="G1359" s="245" t="str">
        <f>IF($F1359="","",VLOOKUP($F1359,'Tong hop'!$B$10:$P$19999,2,0))</f>
        <v/>
      </c>
      <c r="H1359" s="246" t="str">
        <f>IF($F1359="","",VLOOKUP($F1359,'Tong hop'!$B$10:$P$19999,3,0))</f>
        <v/>
      </c>
      <c r="I1359" s="26"/>
      <c r="J1359" s="248">
        <f>IF(F1359="",0,VLOOKUP(F1359,'Tong hop'!$O$10:$P$396,2,0))</f>
        <v>0</v>
      </c>
      <c r="K1359" s="249">
        <f t="shared" si="1"/>
        <v>0</v>
      </c>
      <c r="L1359" s="250" t="str">
        <f>IF($F1359="","",VLOOKUP($F1359,'Tong hop'!$B$10:$L$19999,10,0))</f>
        <v/>
      </c>
      <c r="M1359" s="251" t="str">
        <f>IF($F1359="","",VLOOKUP($F1359,'Tong hop'!$B$10:$L$19999,11,0))</f>
        <v/>
      </c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</row>
    <row r="1360" ht="15.75" customHeight="1">
      <c r="A1360" s="11"/>
      <c r="B1360" s="11"/>
      <c r="C1360" s="12"/>
      <c r="D1360" s="11"/>
      <c r="E1360" s="11"/>
      <c r="F1360" s="11"/>
      <c r="G1360" s="245" t="str">
        <f>IF($F1360="","",VLOOKUP($F1360,'Tong hop'!$B$10:$P$19999,2,0))</f>
        <v/>
      </c>
      <c r="H1360" s="246" t="str">
        <f>IF($F1360="","",VLOOKUP($F1360,'Tong hop'!$B$10:$P$19999,3,0))</f>
        <v/>
      </c>
      <c r="I1360" s="26"/>
      <c r="J1360" s="248">
        <f>IF(F1360="",0,VLOOKUP(F1360,'Tong hop'!$O$10:$P$396,2,0))</f>
        <v>0</v>
      </c>
      <c r="K1360" s="249">
        <f t="shared" si="1"/>
        <v>0</v>
      </c>
      <c r="L1360" s="250" t="str">
        <f>IF($F1360="","",VLOOKUP($F1360,'Tong hop'!$B$10:$L$19999,10,0))</f>
        <v/>
      </c>
      <c r="M1360" s="251" t="str">
        <f>IF($F1360="","",VLOOKUP($F1360,'Tong hop'!$B$10:$L$19999,11,0))</f>
        <v/>
      </c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</row>
    <row r="1361" ht="15.75" customHeight="1">
      <c r="A1361" s="11"/>
      <c r="B1361" s="11"/>
      <c r="C1361" s="12"/>
      <c r="D1361" s="11"/>
      <c r="E1361" s="11"/>
      <c r="F1361" s="11"/>
      <c r="G1361" s="245" t="str">
        <f>IF($F1361="","",VLOOKUP($F1361,'Tong hop'!$B$10:$P$19999,2,0))</f>
        <v/>
      </c>
      <c r="H1361" s="246" t="str">
        <f>IF($F1361="","",VLOOKUP($F1361,'Tong hop'!$B$10:$P$19999,3,0))</f>
        <v/>
      </c>
      <c r="I1361" s="26"/>
      <c r="J1361" s="248">
        <f>IF(F1361="",0,VLOOKUP(F1361,'Tong hop'!$O$10:$P$396,2,0))</f>
        <v>0</v>
      </c>
      <c r="K1361" s="249">
        <f t="shared" si="1"/>
        <v>0</v>
      </c>
      <c r="L1361" s="250" t="str">
        <f>IF($F1361="","",VLOOKUP($F1361,'Tong hop'!$B$10:$L$19999,10,0))</f>
        <v/>
      </c>
      <c r="M1361" s="251" t="str">
        <f>IF($F1361="","",VLOOKUP($F1361,'Tong hop'!$B$10:$L$19999,11,0))</f>
        <v/>
      </c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</row>
    <row r="1362" ht="15.75" customHeight="1">
      <c r="A1362" s="11"/>
      <c r="B1362" s="11"/>
      <c r="C1362" s="12"/>
      <c r="D1362" s="11"/>
      <c r="E1362" s="11"/>
      <c r="F1362" s="11"/>
      <c r="G1362" s="245" t="str">
        <f>IF($F1362="","",VLOOKUP($F1362,'Tong hop'!$B$10:$P$19999,2,0))</f>
        <v/>
      </c>
      <c r="H1362" s="246" t="str">
        <f>IF($F1362="","",VLOOKUP($F1362,'Tong hop'!$B$10:$P$19999,3,0))</f>
        <v/>
      </c>
      <c r="I1362" s="26"/>
      <c r="J1362" s="248">
        <f>IF(F1362="",0,VLOOKUP(F1362,'Tong hop'!$O$10:$P$396,2,0))</f>
        <v>0</v>
      </c>
      <c r="K1362" s="249">
        <f t="shared" si="1"/>
        <v>0</v>
      </c>
      <c r="L1362" s="250" t="str">
        <f>IF($F1362="","",VLOOKUP($F1362,'Tong hop'!$B$10:$L$19999,10,0))</f>
        <v/>
      </c>
      <c r="M1362" s="251" t="str">
        <f>IF($F1362="","",VLOOKUP($F1362,'Tong hop'!$B$10:$L$19999,11,0))</f>
        <v/>
      </c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</row>
    <row r="1363" ht="15.75" customHeight="1">
      <c r="A1363" s="11"/>
      <c r="B1363" s="11"/>
      <c r="C1363" s="12"/>
      <c r="D1363" s="11"/>
      <c r="E1363" s="11"/>
      <c r="F1363" s="11"/>
      <c r="G1363" s="245" t="str">
        <f>IF($F1363="","",VLOOKUP($F1363,'Tong hop'!$B$10:$P$19999,2,0))</f>
        <v/>
      </c>
      <c r="H1363" s="246" t="str">
        <f>IF($F1363="","",VLOOKUP($F1363,'Tong hop'!$B$10:$P$19999,3,0))</f>
        <v/>
      </c>
      <c r="I1363" s="26"/>
      <c r="J1363" s="248">
        <f>IF(F1363="",0,VLOOKUP(F1363,'Tong hop'!$O$10:$P$396,2,0))</f>
        <v>0</v>
      </c>
      <c r="K1363" s="249">
        <f t="shared" si="1"/>
        <v>0</v>
      </c>
      <c r="L1363" s="250" t="str">
        <f>IF($F1363="","",VLOOKUP($F1363,'Tong hop'!$B$10:$L$19999,10,0))</f>
        <v/>
      </c>
      <c r="M1363" s="251" t="str">
        <f>IF($F1363="","",VLOOKUP($F1363,'Tong hop'!$B$10:$L$19999,11,0))</f>
        <v/>
      </c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</row>
    <row r="1364" ht="15.75" customHeight="1">
      <c r="A1364" s="11"/>
      <c r="B1364" s="11"/>
      <c r="C1364" s="12"/>
      <c r="D1364" s="11"/>
      <c r="E1364" s="11"/>
      <c r="F1364" s="11"/>
      <c r="G1364" s="245" t="str">
        <f>IF($F1364="","",VLOOKUP($F1364,'Tong hop'!$B$10:$P$19999,2,0))</f>
        <v/>
      </c>
      <c r="H1364" s="246" t="str">
        <f>IF($F1364="","",VLOOKUP($F1364,'Tong hop'!$B$10:$P$19999,3,0))</f>
        <v/>
      </c>
      <c r="I1364" s="26"/>
      <c r="J1364" s="248">
        <f>IF(F1364="",0,VLOOKUP(F1364,'Tong hop'!$O$10:$P$396,2,0))</f>
        <v>0</v>
      </c>
      <c r="K1364" s="249">
        <f t="shared" si="1"/>
        <v>0</v>
      </c>
      <c r="L1364" s="250" t="str">
        <f>IF($F1364="","",VLOOKUP($F1364,'Tong hop'!$B$10:$L$19999,10,0))</f>
        <v/>
      </c>
      <c r="M1364" s="251" t="str">
        <f>IF($F1364="","",VLOOKUP($F1364,'Tong hop'!$B$10:$L$19999,11,0))</f>
        <v/>
      </c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</row>
    <row r="1365" ht="15.75" customHeight="1">
      <c r="A1365" s="11"/>
      <c r="B1365" s="11"/>
      <c r="C1365" s="12"/>
      <c r="D1365" s="11"/>
      <c r="E1365" s="11"/>
      <c r="F1365" s="11"/>
      <c r="G1365" s="245" t="str">
        <f>IF($F1365="","",VLOOKUP($F1365,'Tong hop'!$B$10:$P$19999,2,0))</f>
        <v/>
      </c>
      <c r="H1365" s="246" t="str">
        <f>IF($F1365="","",VLOOKUP($F1365,'Tong hop'!$B$10:$P$19999,3,0))</f>
        <v/>
      </c>
      <c r="I1365" s="26"/>
      <c r="J1365" s="248">
        <f>IF(F1365="",0,VLOOKUP(F1365,'Tong hop'!$O$10:$P$396,2,0))</f>
        <v>0</v>
      </c>
      <c r="K1365" s="249">
        <f t="shared" si="1"/>
        <v>0</v>
      </c>
      <c r="L1365" s="250" t="str">
        <f>IF($F1365="","",VLOOKUP($F1365,'Tong hop'!$B$10:$L$19999,10,0))</f>
        <v/>
      </c>
      <c r="M1365" s="251" t="str">
        <f>IF($F1365="","",VLOOKUP($F1365,'Tong hop'!$B$10:$L$19999,11,0))</f>
        <v/>
      </c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</row>
    <row r="1366" ht="15.75" customHeight="1">
      <c r="A1366" s="11"/>
      <c r="B1366" s="11"/>
      <c r="C1366" s="12"/>
      <c r="D1366" s="11"/>
      <c r="E1366" s="11"/>
      <c r="F1366" s="11"/>
      <c r="G1366" s="245" t="str">
        <f>IF($F1366="","",VLOOKUP($F1366,'Tong hop'!$B$10:$P$19999,2,0))</f>
        <v/>
      </c>
      <c r="H1366" s="246" t="str">
        <f>IF($F1366="","",VLOOKUP($F1366,'Tong hop'!$B$10:$P$19999,3,0))</f>
        <v/>
      </c>
      <c r="I1366" s="26"/>
      <c r="J1366" s="248">
        <f>IF(F1366="",0,VLOOKUP(F1366,'Tong hop'!$O$10:$P$396,2,0))</f>
        <v>0</v>
      </c>
      <c r="K1366" s="249">
        <f t="shared" si="1"/>
        <v>0</v>
      </c>
      <c r="L1366" s="250" t="str">
        <f>IF($F1366="","",VLOOKUP($F1366,'Tong hop'!$B$10:$L$19999,10,0))</f>
        <v/>
      </c>
      <c r="M1366" s="251" t="str">
        <f>IF($F1366="","",VLOOKUP($F1366,'Tong hop'!$B$10:$L$19999,11,0))</f>
        <v/>
      </c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</row>
    <row r="1367" ht="15.75" customHeight="1">
      <c r="A1367" s="11"/>
      <c r="B1367" s="11"/>
      <c r="C1367" s="12"/>
      <c r="D1367" s="11"/>
      <c r="E1367" s="11"/>
      <c r="F1367" s="11"/>
      <c r="G1367" s="245" t="str">
        <f>IF($F1367="","",VLOOKUP($F1367,'Tong hop'!$B$10:$P$19999,2,0))</f>
        <v/>
      </c>
      <c r="H1367" s="246" t="str">
        <f>IF($F1367="","",VLOOKUP($F1367,'Tong hop'!$B$10:$P$19999,3,0))</f>
        <v/>
      </c>
      <c r="I1367" s="26"/>
      <c r="J1367" s="248">
        <f>IF(F1367="",0,VLOOKUP(F1367,'Tong hop'!$O$10:$P$396,2,0))</f>
        <v>0</v>
      </c>
      <c r="K1367" s="249">
        <f t="shared" si="1"/>
        <v>0</v>
      </c>
      <c r="L1367" s="250" t="str">
        <f>IF($F1367="","",VLOOKUP($F1367,'Tong hop'!$B$10:$L$19999,10,0))</f>
        <v/>
      </c>
      <c r="M1367" s="251" t="str">
        <f>IF($F1367="","",VLOOKUP($F1367,'Tong hop'!$B$10:$L$19999,11,0))</f>
        <v/>
      </c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</row>
    <row r="1368" ht="15.75" customHeight="1">
      <c r="A1368" s="11"/>
      <c r="B1368" s="11"/>
      <c r="C1368" s="12"/>
      <c r="D1368" s="11"/>
      <c r="E1368" s="11"/>
      <c r="F1368" s="11"/>
      <c r="G1368" s="245" t="str">
        <f>IF($F1368="","",VLOOKUP($F1368,'Tong hop'!$B$10:$P$19999,2,0))</f>
        <v/>
      </c>
      <c r="H1368" s="246" t="str">
        <f>IF($F1368="","",VLOOKUP($F1368,'Tong hop'!$B$10:$P$19999,3,0))</f>
        <v/>
      </c>
      <c r="I1368" s="26"/>
      <c r="J1368" s="248">
        <f>IF(F1368="",0,VLOOKUP(F1368,'Tong hop'!$O$10:$P$396,2,0))</f>
        <v>0</v>
      </c>
      <c r="K1368" s="249">
        <f t="shared" si="1"/>
        <v>0</v>
      </c>
      <c r="L1368" s="250" t="str">
        <f>IF($F1368="","",VLOOKUP($F1368,'Tong hop'!$B$10:$L$19999,10,0))</f>
        <v/>
      </c>
      <c r="M1368" s="251" t="str">
        <f>IF($F1368="","",VLOOKUP($F1368,'Tong hop'!$B$10:$L$19999,11,0))</f>
        <v/>
      </c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</row>
    <row r="1369" ht="15.75" customHeight="1">
      <c r="A1369" s="11"/>
      <c r="B1369" s="11"/>
      <c r="C1369" s="12"/>
      <c r="D1369" s="11"/>
      <c r="E1369" s="11"/>
      <c r="F1369" s="11"/>
      <c r="G1369" s="245" t="str">
        <f>IF($F1369="","",VLOOKUP($F1369,'Tong hop'!$B$10:$P$19999,2,0))</f>
        <v/>
      </c>
      <c r="H1369" s="246" t="str">
        <f>IF($F1369="","",VLOOKUP($F1369,'Tong hop'!$B$10:$P$19999,3,0))</f>
        <v/>
      </c>
      <c r="I1369" s="26"/>
      <c r="J1369" s="248">
        <f>IF(F1369="",0,VLOOKUP(F1369,'Tong hop'!$O$10:$P$396,2,0))</f>
        <v>0</v>
      </c>
      <c r="K1369" s="249">
        <f t="shared" si="1"/>
        <v>0</v>
      </c>
      <c r="L1369" s="250" t="str">
        <f>IF($F1369="","",VLOOKUP($F1369,'Tong hop'!$B$10:$L$19999,10,0))</f>
        <v/>
      </c>
      <c r="M1369" s="251" t="str">
        <f>IF($F1369="","",VLOOKUP($F1369,'Tong hop'!$B$10:$L$19999,11,0))</f>
        <v/>
      </c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</row>
    <row r="1370" ht="15.75" customHeight="1">
      <c r="A1370" s="11"/>
      <c r="B1370" s="11"/>
      <c r="C1370" s="12"/>
      <c r="D1370" s="11"/>
      <c r="E1370" s="11"/>
      <c r="F1370" s="11"/>
      <c r="G1370" s="245" t="str">
        <f>IF($F1370="","",VLOOKUP($F1370,'Tong hop'!$B$10:$P$19999,2,0))</f>
        <v/>
      </c>
      <c r="H1370" s="246" t="str">
        <f>IF($F1370="","",VLOOKUP($F1370,'Tong hop'!$B$10:$P$19999,3,0))</f>
        <v/>
      </c>
      <c r="I1370" s="26"/>
      <c r="J1370" s="248">
        <f>IF(F1370="",0,VLOOKUP(F1370,'Tong hop'!$O$10:$P$396,2,0))</f>
        <v>0</v>
      </c>
      <c r="K1370" s="249">
        <f t="shared" si="1"/>
        <v>0</v>
      </c>
      <c r="L1370" s="250" t="str">
        <f>IF($F1370="","",VLOOKUP($F1370,'Tong hop'!$B$10:$L$19999,10,0))</f>
        <v/>
      </c>
      <c r="M1370" s="251" t="str">
        <f>IF($F1370="","",VLOOKUP($F1370,'Tong hop'!$B$10:$L$19999,11,0))</f>
        <v/>
      </c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</row>
    <row r="1371" ht="15.75" customHeight="1">
      <c r="A1371" s="11"/>
      <c r="B1371" s="11"/>
      <c r="C1371" s="12"/>
      <c r="D1371" s="11"/>
      <c r="E1371" s="11"/>
      <c r="F1371" s="11"/>
      <c r="G1371" s="245" t="str">
        <f>IF($F1371="","",VLOOKUP($F1371,'Tong hop'!$B$10:$P$19999,2,0))</f>
        <v/>
      </c>
      <c r="H1371" s="246" t="str">
        <f>IF($F1371="","",VLOOKUP($F1371,'Tong hop'!$B$10:$P$19999,3,0))</f>
        <v/>
      </c>
      <c r="I1371" s="26"/>
      <c r="J1371" s="248">
        <f>IF(F1371="",0,VLOOKUP(F1371,'Tong hop'!$O$10:$P$396,2,0))</f>
        <v>0</v>
      </c>
      <c r="K1371" s="249">
        <f t="shared" si="1"/>
        <v>0</v>
      </c>
      <c r="L1371" s="250" t="str">
        <f>IF($F1371="","",VLOOKUP($F1371,'Tong hop'!$B$10:$L$19999,10,0))</f>
        <v/>
      </c>
      <c r="M1371" s="251" t="str">
        <f>IF($F1371="","",VLOOKUP($F1371,'Tong hop'!$B$10:$L$19999,11,0))</f>
        <v/>
      </c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</row>
    <row r="1372" ht="15.75" customHeight="1">
      <c r="A1372" s="11"/>
      <c r="B1372" s="11"/>
      <c r="C1372" s="12"/>
      <c r="D1372" s="11"/>
      <c r="E1372" s="11"/>
      <c r="F1372" s="11"/>
      <c r="G1372" s="245" t="str">
        <f>IF($F1372="","",VLOOKUP($F1372,'Tong hop'!$B$10:$P$19999,2,0))</f>
        <v/>
      </c>
      <c r="H1372" s="246" t="str">
        <f>IF($F1372="","",VLOOKUP($F1372,'Tong hop'!$B$10:$P$19999,3,0))</f>
        <v/>
      </c>
      <c r="I1372" s="26"/>
      <c r="J1372" s="248">
        <f>IF(F1372="",0,VLOOKUP(F1372,'Tong hop'!$O$10:$P$396,2,0))</f>
        <v>0</v>
      </c>
      <c r="K1372" s="249">
        <f t="shared" si="1"/>
        <v>0</v>
      </c>
      <c r="L1372" s="250" t="str">
        <f>IF($F1372="","",VLOOKUP($F1372,'Tong hop'!$B$10:$L$19999,10,0))</f>
        <v/>
      </c>
      <c r="M1372" s="251" t="str">
        <f>IF($F1372="","",VLOOKUP($F1372,'Tong hop'!$B$10:$L$19999,11,0))</f>
        <v/>
      </c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</row>
    <row r="1373" ht="15.75" customHeight="1">
      <c r="A1373" s="11"/>
      <c r="B1373" s="11"/>
      <c r="C1373" s="12"/>
      <c r="D1373" s="11"/>
      <c r="E1373" s="11"/>
      <c r="F1373" s="11"/>
      <c r="G1373" s="245" t="str">
        <f>IF($F1373="","",VLOOKUP($F1373,'Tong hop'!$B$10:$P$19999,2,0))</f>
        <v/>
      </c>
      <c r="H1373" s="246" t="str">
        <f>IF($F1373="","",VLOOKUP($F1373,'Tong hop'!$B$10:$P$19999,3,0))</f>
        <v/>
      </c>
      <c r="I1373" s="26"/>
      <c r="J1373" s="248">
        <f>IF(F1373="",0,VLOOKUP(F1373,'Tong hop'!$O$10:$P$396,2,0))</f>
        <v>0</v>
      </c>
      <c r="K1373" s="249">
        <f t="shared" si="1"/>
        <v>0</v>
      </c>
      <c r="L1373" s="250" t="str">
        <f>IF($F1373="","",VLOOKUP($F1373,'Tong hop'!$B$10:$L$19999,10,0))</f>
        <v/>
      </c>
      <c r="M1373" s="251" t="str">
        <f>IF($F1373="","",VLOOKUP($F1373,'Tong hop'!$B$10:$L$19999,11,0))</f>
        <v/>
      </c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</row>
    <row r="1374" ht="15.75" customHeight="1">
      <c r="A1374" s="11"/>
      <c r="B1374" s="11"/>
      <c r="C1374" s="12"/>
      <c r="D1374" s="11"/>
      <c r="E1374" s="11"/>
      <c r="F1374" s="11"/>
      <c r="G1374" s="245" t="str">
        <f>IF($F1374="","",VLOOKUP($F1374,'Tong hop'!$B$10:$P$19999,2,0))</f>
        <v/>
      </c>
      <c r="H1374" s="246" t="str">
        <f>IF($F1374="","",VLOOKUP($F1374,'Tong hop'!$B$10:$P$19999,3,0))</f>
        <v/>
      </c>
      <c r="I1374" s="26"/>
      <c r="J1374" s="248">
        <f>IF(F1374="",0,VLOOKUP(F1374,'Tong hop'!$O$10:$P$396,2,0))</f>
        <v>0</v>
      </c>
      <c r="K1374" s="249">
        <f t="shared" si="1"/>
        <v>0</v>
      </c>
      <c r="L1374" s="250" t="str">
        <f>IF($F1374="","",VLOOKUP($F1374,'Tong hop'!$B$10:$L$19999,10,0))</f>
        <v/>
      </c>
      <c r="M1374" s="251" t="str">
        <f>IF($F1374="","",VLOOKUP($F1374,'Tong hop'!$B$10:$L$19999,11,0))</f>
        <v/>
      </c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</row>
    <row r="1375" ht="15.75" customHeight="1">
      <c r="A1375" s="11"/>
      <c r="B1375" s="11"/>
      <c r="C1375" s="12"/>
      <c r="D1375" s="11"/>
      <c r="E1375" s="11"/>
      <c r="F1375" s="11"/>
      <c r="G1375" s="245" t="str">
        <f>IF($F1375="","",VLOOKUP($F1375,'Tong hop'!$B$10:$P$19999,2,0))</f>
        <v/>
      </c>
      <c r="H1375" s="246" t="str">
        <f>IF($F1375="","",VLOOKUP($F1375,'Tong hop'!$B$10:$P$19999,3,0))</f>
        <v/>
      </c>
      <c r="I1375" s="26"/>
      <c r="J1375" s="248">
        <f>IF(F1375="",0,VLOOKUP(F1375,'Tong hop'!$O$10:$P$396,2,0))</f>
        <v>0</v>
      </c>
      <c r="K1375" s="249">
        <f t="shared" si="1"/>
        <v>0</v>
      </c>
      <c r="L1375" s="250" t="str">
        <f>IF($F1375="","",VLOOKUP($F1375,'Tong hop'!$B$10:$L$19999,10,0))</f>
        <v/>
      </c>
      <c r="M1375" s="251" t="str">
        <f>IF($F1375="","",VLOOKUP($F1375,'Tong hop'!$B$10:$L$19999,11,0))</f>
        <v/>
      </c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</row>
    <row r="1376" ht="15.75" customHeight="1">
      <c r="A1376" s="11"/>
      <c r="B1376" s="11"/>
      <c r="C1376" s="12"/>
      <c r="D1376" s="11"/>
      <c r="E1376" s="11"/>
      <c r="F1376" s="11"/>
      <c r="G1376" s="245" t="str">
        <f>IF($F1376="","",VLOOKUP($F1376,'Tong hop'!$B$10:$P$19999,2,0))</f>
        <v/>
      </c>
      <c r="H1376" s="246" t="str">
        <f>IF($F1376="","",VLOOKUP($F1376,'Tong hop'!$B$10:$P$19999,3,0))</f>
        <v/>
      </c>
      <c r="I1376" s="26"/>
      <c r="J1376" s="248">
        <f>IF(F1376="",0,VLOOKUP(F1376,'Tong hop'!$O$10:$P$396,2,0))</f>
        <v>0</v>
      </c>
      <c r="K1376" s="249">
        <f t="shared" si="1"/>
        <v>0</v>
      </c>
      <c r="L1376" s="250" t="str">
        <f>IF($F1376="","",VLOOKUP($F1376,'Tong hop'!$B$10:$L$19999,10,0))</f>
        <v/>
      </c>
      <c r="M1376" s="251" t="str">
        <f>IF($F1376="","",VLOOKUP($F1376,'Tong hop'!$B$10:$L$19999,11,0))</f>
        <v/>
      </c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</row>
    <row r="1377" ht="15.75" customHeight="1">
      <c r="A1377" s="11"/>
      <c r="B1377" s="11"/>
      <c r="C1377" s="12"/>
      <c r="D1377" s="11"/>
      <c r="E1377" s="11"/>
      <c r="F1377" s="11"/>
      <c r="G1377" s="245" t="str">
        <f>IF($F1377="","",VLOOKUP($F1377,'Tong hop'!$B$10:$P$19999,2,0))</f>
        <v/>
      </c>
      <c r="H1377" s="246" t="str">
        <f>IF($F1377="","",VLOOKUP($F1377,'Tong hop'!$B$10:$P$19999,3,0))</f>
        <v/>
      </c>
      <c r="I1377" s="26"/>
      <c r="J1377" s="248">
        <f>IF(F1377="",0,VLOOKUP(F1377,'Tong hop'!$O$10:$P$396,2,0))</f>
        <v>0</v>
      </c>
      <c r="K1377" s="249">
        <f t="shared" si="1"/>
        <v>0</v>
      </c>
      <c r="L1377" s="250" t="str">
        <f>IF($F1377="","",VLOOKUP($F1377,'Tong hop'!$B$10:$L$19999,10,0))</f>
        <v/>
      </c>
      <c r="M1377" s="251" t="str">
        <f>IF($F1377="","",VLOOKUP($F1377,'Tong hop'!$B$10:$L$19999,11,0))</f>
        <v/>
      </c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</row>
    <row r="1378" ht="15.75" customHeight="1">
      <c r="A1378" s="11"/>
      <c r="B1378" s="11"/>
      <c r="C1378" s="12"/>
      <c r="D1378" s="11"/>
      <c r="E1378" s="11"/>
      <c r="F1378" s="11"/>
      <c r="G1378" s="245" t="str">
        <f>IF($F1378="","",VLOOKUP($F1378,'Tong hop'!$B$10:$P$19999,2,0))</f>
        <v/>
      </c>
      <c r="H1378" s="246" t="str">
        <f>IF($F1378="","",VLOOKUP($F1378,'Tong hop'!$B$10:$P$19999,3,0))</f>
        <v/>
      </c>
      <c r="I1378" s="26"/>
      <c r="J1378" s="248">
        <f>IF(F1378="",0,VLOOKUP(F1378,'Tong hop'!$O$10:$P$396,2,0))</f>
        <v>0</v>
      </c>
      <c r="K1378" s="249">
        <f t="shared" si="1"/>
        <v>0</v>
      </c>
      <c r="L1378" s="250" t="str">
        <f>IF($F1378="","",VLOOKUP($F1378,'Tong hop'!$B$10:$L$19999,10,0))</f>
        <v/>
      </c>
      <c r="M1378" s="251" t="str">
        <f>IF($F1378="","",VLOOKUP($F1378,'Tong hop'!$B$10:$L$19999,11,0))</f>
        <v/>
      </c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</row>
    <row r="1379" ht="15.75" customHeight="1">
      <c r="A1379" s="11"/>
      <c r="B1379" s="11"/>
      <c r="C1379" s="12"/>
      <c r="D1379" s="11"/>
      <c r="E1379" s="11"/>
      <c r="F1379" s="11"/>
      <c r="G1379" s="245" t="str">
        <f>IF($F1379="","",VLOOKUP($F1379,'Tong hop'!$B$10:$P$19999,2,0))</f>
        <v/>
      </c>
      <c r="H1379" s="246" t="str">
        <f>IF($F1379="","",VLOOKUP($F1379,'Tong hop'!$B$10:$P$19999,3,0))</f>
        <v/>
      </c>
      <c r="I1379" s="26"/>
      <c r="J1379" s="248">
        <f>IF(F1379="",0,VLOOKUP(F1379,'Tong hop'!$O$10:$P$396,2,0))</f>
        <v>0</v>
      </c>
      <c r="K1379" s="249">
        <f t="shared" si="1"/>
        <v>0</v>
      </c>
      <c r="L1379" s="250" t="str">
        <f>IF($F1379="","",VLOOKUP($F1379,'Tong hop'!$B$10:$L$19999,10,0))</f>
        <v/>
      </c>
      <c r="M1379" s="251" t="str">
        <f>IF($F1379="","",VLOOKUP($F1379,'Tong hop'!$B$10:$L$19999,11,0))</f>
        <v/>
      </c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</row>
    <row r="1380" ht="15.75" customHeight="1">
      <c r="A1380" s="11"/>
      <c r="B1380" s="11"/>
      <c r="C1380" s="12"/>
      <c r="D1380" s="11"/>
      <c r="E1380" s="11"/>
      <c r="F1380" s="11"/>
      <c r="G1380" s="245" t="str">
        <f>IF($F1380="","",VLOOKUP($F1380,'Tong hop'!$B$10:$P$19999,2,0))</f>
        <v/>
      </c>
      <c r="H1380" s="246" t="str">
        <f>IF($F1380="","",VLOOKUP($F1380,'Tong hop'!$B$10:$P$19999,3,0))</f>
        <v/>
      </c>
      <c r="I1380" s="26"/>
      <c r="J1380" s="248">
        <f>IF(F1380="",0,VLOOKUP(F1380,'Tong hop'!$O$10:$P$396,2,0))</f>
        <v>0</v>
      </c>
      <c r="K1380" s="249">
        <f t="shared" si="1"/>
        <v>0</v>
      </c>
      <c r="L1380" s="250" t="str">
        <f>IF($F1380="","",VLOOKUP($F1380,'Tong hop'!$B$10:$L$19999,10,0))</f>
        <v/>
      </c>
      <c r="M1380" s="251" t="str">
        <f>IF($F1380="","",VLOOKUP($F1380,'Tong hop'!$B$10:$L$19999,11,0))</f>
        <v/>
      </c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</row>
    <row r="1381" ht="15.75" customHeight="1">
      <c r="A1381" s="11"/>
      <c r="B1381" s="11"/>
      <c r="C1381" s="12"/>
      <c r="D1381" s="11"/>
      <c r="E1381" s="11"/>
      <c r="F1381" s="11"/>
      <c r="G1381" s="245" t="str">
        <f>IF($F1381="","",VLOOKUP($F1381,'Tong hop'!$B$10:$P$19999,2,0))</f>
        <v/>
      </c>
      <c r="H1381" s="246" t="str">
        <f>IF($F1381="","",VLOOKUP($F1381,'Tong hop'!$B$10:$P$19999,3,0))</f>
        <v/>
      </c>
      <c r="I1381" s="26"/>
      <c r="J1381" s="248">
        <f>IF(F1381="",0,VLOOKUP(F1381,'Tong hop'!$O$10:$P$396,2,0))</f>
        <v>0</v>
      </c>
      <c r="K1381" s="249">
        <f t="shared" si="1"/>
        <v>0</v>
      </c>
      <c r="L1381" s="250" t="str">
        <f>IF($F1381="","",VLOOKUP($F1381,'Tong hop'!$B$10:$L$19999,10,0))</f>
        <v/>
      </c>
      <c r="M1381" s="251" t="str">
        <f>IF($F1381="","",VLOOKUP($F1381,'Tong hop'!$B$10:$L$19999,11,0))</f>
        <v/>
      </c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</row>
    <row r="1382" ht="15.75" customHeight="1">
      <c r="A1382" s="11"/>
      <c r="B1382" s="11"/>
      <c r="C1382" s="12"/>
      <c r="D1382" s="11"/>
      <c r="E1382" s="11"/>
      <c r="F1382" s="11"/>
      <c r="G1382" s="245" t="str">
        <f>IF($F1382="","",VLOOKUP($F1382,'Tong hop'!$B$10:$P$19999,2,0))</f>
        <v/>
      </c>
      <c r="H1382" s="246" t="str">
        <f>IF($F1382="","",VLOOKUP($F1382,'Tong hop'!$B$10:$P$19999,3,0))</f>
        <v/>
      </c>
      <c r="I1382" s="26"/>
      <c r="J1382" s="248">
        <f>IF(F1382="",0,VLOOKUP(F1382,'Tong hop'!$O$10:$P$396,2,0))</f>
        <v>0</v>
      </c>
      <c r="K1382" s="249">
        <f t="shared" si="1"/>
        <v>0</v>
      </c>
      <c r="L1382" s="250" t="str">
        <f>IF($F1382="","",VLOOKUP($F1382,'Tong hop'!$B$10:$L$19999,10,0))</f>
        <v/>
      </c>
      <c r="M1382" s="251" t="str">
        <f>IF($F1382="","",VLOOKUP($F1382,'Tong hop'!$B$10:$L$19999,11,0))</f>
        <v/>
      </c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</row>
    <row r="1383" ht="15.75" customHeight="1">
      <c r="A1383" s="11"/>
      <c r="B1383" s="11"/>
      <c r="C1383" s="12"/>
      <c r="D1383" s="11"/>
      <c r="E1383" s="11"/>
      <c r="F1383" s="11"/>
      <c r="G1383" s="245" t="str">
        <f>IF($F1383="","",VLOOKUP($F1383,'Tong hop'!$B$10:$P$19999,2,0))</f>
        <v/>
      </c>
      <c r="H1383" s="246" t="str">
        <f>IF($F1383="","",VLOOKUP($F1383,'Tong hop'!$B$10:$P$19999,3,0))</f>
        <v/>
      </c>
      <c r="I1383" s="26"/>
      <c r="J1383" s="248">
        <f>IF(F1383="",0,VLOOKUP(F1383,'Tong hop'!$O$10:$P$396,2,0))</f>
        <v>0</v>
      </c>
      <c r="K1383" s="249">
        <f t="shared" si="1"/>
        <v>0</v>
      </c>
      <c r="L1383" s="250" t="str">
        <f>IF($F1383="","",VLOOKUP($F1383,'Tong hop'!$B$10:$L$19999,10,0))</f>
        <v/>
      </c>
      <c r="M1383" s="251" t="str">
        <f>IF($F1383="","",VLOOKUP($F1383,'Tong hop'!$B$10:$L$19999,11,0))</f>
        <v/>
      </c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</row>
    <row r="1384" ht="15.75" customHeight="1">
      <c r="A1384" s="11"/>
      <c r="B1384" s="11"/>
      <c r="C1384" s="12"/>
      <c r="D1384" s="11"/>
      <c r="E1384" s="11"/>
      <c r="F1384" s="11"/>
      <c r="G1384" s="245" t="str">
        <f>IF($F1384="","",VLOOKUP($F1384,'Tong hop'!$B$10:$P$19999,2,0))</f>
        <v/>
      </c>
      <c r="H1384" s="246" t="str">
        <f>IF($F1384="","",VLOOKUP($F1384,'Tong hop'!$B$10:$P$19999,3,0))</f>
        <v/>
      </c>
      <c r="I1384" s="26"/>
      <c r="J1384" s="248">
        <f>IF(F1384="",0,VLOOKUP(F1384,'Tong hop'!$O$10:$P$396,2,0))</f>
        <v>0</v>
      </c>
      <c r="K1384" s="249">
        <f t="shared" si="1"/>
        <v>0</v>
      </c>
      <c r="L1384" s="250" t="str">
        <f>IF($F1384="","",VLOOKUP($F1384,'Tong hop'!$B$10:$L$19999,10,0))</f>
        <v/>
      </c>
      <c r="M1384" s="251" t="str">
        <f>IF($F1384="","",VLOOKUP($F1384,'Tong hop'!$B$10:$L$19999,11,0))</f>
        <v/>
      </c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</row>
    <row r="1385" ht="15.75" customHeight="1">
      <c r="A1385" s="11"/>
      <c r="B1385" s="11"/>
      <c r="C1385" s="12"/>
      <c r="D1385" s="11"/>
      <c r="E1385" s="11"/>
      <c r="F1385" s="11"/>
      <c r="G1385" s="245" t="str">
        <f>IF($F1385="","",VLOOKUP($F1385,'Tong hop'!$B$10:$P$19999,2,0))</f>
        <v/>
      </c>
      <c r="H1385" s="246" t="str">
        <f>IF($F1385="","",VLOOKUP($F1385,'Tong hop'!$B$10:$P$19999,3,0))</f>
        <v/>
      </c>
      <c r="I1385" s="26"/>
      <c r="J1385" s="248">
        <f>IF(F1385="",0,VLOOKUP(F1385,'Tong hop'!$O$10:$P$396,2,0))</f>
        <v>0</v>
      </c>
      <c r="K1385" s="249">
        <f t="shared" si="1"/>
        <v>0</v>
      </c>
      <c r="L1385" s="250" t="str">
        <f>IF($F1385="","",VLOOKUP($F1385,'Tong hop'!$B$10:$L$19999,10,0))</f>
        <v/>
      </c>
      <c r="M1385" s="251" t="str">
        <f>IF($F1385="","",VLOOKUP($F1385,'Tong hop'!$B$10:$L$19999,11,0))</f>
        <v/>
      </c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</row>
    <row r="1386" ht="15.75" customHeight="1">
      <c r="A1386" s="11"/>
      <c r="B1386" s="11"/>
      <c r="C1386" s="12"/>
      <c r="D1386" s="11"/>
      <c r="E1386" s="11"/>
      <c r="F1386" s="11"/>
      <c r="G1386" s="245" t="str">
        <f>IF($F1386="","",VLOOKUP($F1386,'Tong hop'!$B$10:$P$19999,2,0))</f>
        <v/>
      </c>
      <c r="H1386" s="246" t="str">
        <f>IF($F1386="","",VLOOKUP($F1386,'Tong hop'!$B$10:$P$19999,3,0))</f>
        <v/>
      </c>
      <c r="I1386" s="26"/>
      <c r="J1386" s="248">
        <f>IF(F1386="",0,VLOOKUP(F1386,'Tong hop'!$O$10:$P$396,2,0))</f>
        <v>0</v>
      </c>
      <c r="K1386" s="249">
        <f t="shared" si="1"/>
        <v>0</v>
      </c>
      <c r="L1386" s="250" t="str">
        <f>IF($F1386="","",VLOOKUP($F1386,'Tong hop'!$B$10:$L$19999,10,0))</f>
        <v/>
      </c>
      <c r="M1386" s="251" t="str">
        <f>IF($F1386="","",VLOOKUP($F1386,'Tong hop'!$B$10:$L$19999,11,0))</f>
        <v/>
      </c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</row>
    <row r="1387" ht="15.75" customHeight="1">
      <c r="A1387" s="11"/>
      <c r="B1387" s="11"/>
      <c r="C1387" s="12"/>
      <c r="D1387" s="11"/>
      <c r="E1387" s="11"/>
      <c r="F1387" s="11"/>
      <c r="G1387" s="245" t="str">
        <f>IF($F1387="","",VLOOKUP($F1387,'Tong hop'!$B$10:$P$19999,2,0))</f>
        <v/>
      </c>
      <c r="H1387" s="246" t="str">
        <f>IF($F1387="","",VLOOKUP($F1387,'Tong hop'!$B$10:$P$19999,3,0))</f>
        <v/>
      </c>
      <c r="I1387" s="26"/>
      <c r="J1387" s="248">
        <f>IF(F1387="",0,VLOOKUP(F1387,'Tong hop'!$O$10:$P$396,2,0))</f>
        <v>0</v>
      </c>
      <c r="K1387" s="249">
        <f t="shared" si="1"/>
        <v>0</v>
      </c>
      <c r="L1387" s="250" t="str">
        <f>IF($F1387="","",VLOOKUP($F1387,'Tong hop'!$B$10:$L$19999,10,0))</f>
        <v/>
      </c>
      <c r="M1387" s="251" t="str">
        <f>IF($F1387="","",VLOOKUP($F1387,'Tong hop'!$B$10:$L$19999,11,0))</f>
        <v/>
      </c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</row>
    <row r="1388" ht="15.75" customHeight="1">
      <c r="A1388" s="11"/>
      <c r="B1388" s="11"/>
      <c r="C1388" s="12"/>
      <c r="D1388" s="11"/>
      <c r="E1388" s="11"/>
      <c r="F1388" s="11"/>
      <c r="G1388" s="245" t="str">
        <f>IF($F1388="","",VLOOKUP($F1388,'Tong hop'!$B$10:$P$19999,2,0))</f>
        <v/>
      </c>
      <c r="H1388" s="246" t="str">
        <f>IF($F1388="","",VLOOKUP($F1388,'Tong hop'!$B$10:$P$19999,3,0))</f>
        <v/>
      </c>
      <c r="I1388" s="26"/>
      <c r="J1388" s="248">
        <f>IF(F1388="",0,VLOOKUP(F1388,'Tong hop'!$O$10:$P$396,2,0))</f>
        <v>0</v>
      </c>
      <c r="K1388" s="249">
        <f t="shared" si="1"/>
        <v>0</v>
      </c>
      <c r="L1388" s="250" t="str">
        <f>IF($F1388="","",VLOOKUP($F1388,'Tong hop'!$B$10:$L$19999,10,0))</f>
        <v/>
      </c>
      <c r="M1388" s="251" t="str">
        <f>IF($F1388="","",VLOOKUP($F1388,'Tong hop'!$B$10:$L$19999,11,0))</f>
        <v/>
      </c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</row>
    <row r="1389" ht="15.75" customHeight="1">
      <c r="A1389" s="11"/>
      <c r="B1389" s="11"/>
      <c r="C1389" s="12"/>
      <c r="D1389" s="11"/>
      <c r="E1389" s="11"/>
      <c r="F1389" s="11"/>
      <c r="G1389" s="245" t="str">
        <f>IF($F1389="","",VLOOKUP($F1389,'Tong hop'!$B$10:$P$19999,2,0))</f>
        <v/>
      </c>
      <c r="H1389" s="246" t="str">
        <f>IF($F1389="","",VLOOKUP($F1389,'Tong hop'!$B$10:$P$19999,3,0))</f>
        <v/>
      </c>
      <c r="I1389" s="26"/>
      <c r="J1389" s="248">
        <f>IF(F1389="",0,VLOOKUP(F1389,'Tong hop'!$O$10:$P$396,2,0))</f>
        <v>0</v>
      </c>
      <c r="K1389" s="249">
        <f t="shared" si="1"/>
        <v>0</v>
      </c>
      <c r="L1389" s="250" t="str">
        <f>IF($F1389="","",VLOOKUP($F1389,'Tong hop'!$B$10:$L$19999,10,0))</f>
        <v/>
      </c>
      <c r="M1389" s="251" t="str">
        <f>IF($F1389="","",VLOOKUP($F1389,'Tong hop'!$B$10:$L$19999,11,0))</f>
        <v/>
      </c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</row>
    <row r="1390" ht="15.75" customHeight="1">
      <c r="A1390" s="11"/>
      <c r="B1390" s="11"/>
      <c r="C1390" s="12"/>
      <c r="D1390" s="11"/>
      <c r="E1390" s="11"/>
      <c r="F1390" s="11"/>
      <c r="G1390" s="245" t="str">
        <f>IF($F1390="","",VLOOKUP($F1390,'Tong hop'!$B$10:$P$19999,2,0))</f>
        <v/>
      </c>
      <c r="H1390" s="246" t="str">
        <f>IF($F1390="","",VLOOKUP($F1390,'Tong hop'!$B$10:$P$19999,3,0))</f>
        <v/>
      </c>
      <c r="I1390" s="26"/>
      <c r="J1390" s="248">
        <f>IF(F1390="",0,VLOOKUP(F1390,'Tong hop'!$O$10:$P$396,2,0))</f>
        <v>0</v>
      </c>
      <c r="K1390" s="249">
        <f t="shared" si="1"/>
        <v>0</v>
      </c>
      <c r="L1390" s="250" t="str">
        <f>IF($F1390="","",VLOOKUP($F1390,'Tong hop'!$B$10:$L$19999,10,0))</f>
        <v/>
      </c>
      <c r="M1390" s="251" t="str">
        <f>IF($F1390="","",VLOOKUP($F1390,'Tong hop'!$B$10:$L$19999,11,0))</f>
        <v/>
      </c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</row>
    <row r="1391" ht="15.75" customHeight="1">
      <c r="A1391" s="11"/>
      <c r="B1391" s="11"/>
      <c r="C1391" s="12"/>
      <c r="D1391" s="11"/>
      <c r="E1391" s="11"/>
      <c r="F1391" s="11"/>
      <c r="G1391" s="245" t="str">
        <f>IF($F1391="","",VLOOKUP($F1391,'Tong hop'!$B$10:$P$19999,2,0))</f>
        <v/>
      </c>
      <c r="H1391" s="246" t="str">
        <f>IF($F1391="","",VLOOKUP($F1391,'Tong hop'!$B$10:$P$19999,3,0))</f>
        <v/>
      </c>
      <c r="I1391" s="26"/>
      <c r="J1391" s="248">
        <f>IF(F1391="",0,VLOOKUP(F1391,'Tong hop'!$O$10:$P$396,2,0))</f>
        <v>0</v>
      </c>
      <c r="K1391" s="249">
        <f t="shared" si="1"/>
        <v>0</v>
      </c>
      <c r="L1391" s="250" t="str">
        <f>IF($F1391="","",VLOOKUP($F1391,'Tong hop'!$B$10:$L$19999,10,0))</f>
        <v/>
      </c>
      <c r="M1391" s="251" t="str">
        <f>IF($F1391="","",VLOOKUP($F1391,'Tong hop'!$B$10:$L$19999,11,0))</f>
        <v/>
      </c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</row>
    <row r="1392" ht="15.75" customHeight="1">
      <c r="A1392" s="11"/>
      <c r="B1392" s="11"/>
      <c r="C1392" s="12"/>
      <c r="D1392" s="11"/>
      <c r="E1392" s="11"/>
      <c r="F1392" s="11"/>
      <c r="G1392" s="245" t="str">
        <f>IF($F1392="","",VLOOKUP($F1392,'Tong hop'!$B$10:$P$19999,2,0))</f>
        <v/>
      </c>
      <c r="H1392" s="246" t="str">
        <f>IF($F1392="","",VLOOKUP($F1392,'Tong hop'!$B$10:$P$19999,3,0))</f>
        <v/>
      </c>
      <c r="I1392" s="26"/>
      <c r="J1392" s="248">
        <f>IF(F1392="",0,VLOOKUP(F1392,'Tong hop'!$O$10:$P$396,2,0))</f>
        <v>0</v>
      </c>
      <c r="K1392" s="249">
        <f t="shared" si="1"/>
        <v>0</v>
      </c>
      <c r="L1392" s="250" t="str">
        <f>IF($F1392="","",VLOOKUP($F1392,'Tong hop'!$B$10:$L$19999,10,0))</f>
        <v/>
      </c>
      <c r="M1392" s="251" t="str">
        <f>IF($F1392="","",VLOOKUP($F1392,'Tong hop'!$B$10:$L$19999,11,0))</f>
        <v/>
      </c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</row>
    <row r="1393" ht="15.75" customHeight="1">
      <c r="A1393" s="11"/>
      <c r="B1393" s="11"/>
      <c r="C1393" s="12"/>
      <c r="D1393" s="11"/>
      <c r="E1393" s="11"/>
      <c r="F1393" s="11"/>
      <c r="G1393" s="245" t="str">
        <f>IF($F1393="","",VLOOKUP($F1393,'Tong hop'!$B$10:$P$19999,2,0))</f>
        <v/>
      </c>
      <c r="H1393" s="246" t="str">
        <f>IF($F1393="","",VLOOKUP($F1393,'Tong hop'!$B$10:$P$19999,3,0))</f>
        <v/>
      </c>
      <c r="I1393" s="26"/>
      <c r="J1393" s="248">
        <f>IF(F1393="",0,VLOOKUP(F1393,'Tong hop'!$O$10:$P$396,2,0))</f>
        <v>0</v>
      </c>
      <c r="K1393" s="249">
        <f t="shared" si="1"/>
        <v>0</v>
      </c>
      <c r="L1393" s="250" t="str">
        <f>IF($F1393="","",VLOOKUP($F1393,'Tong hop'!$B$10:$L$19999,10,0))</f>
        <v/>
      </c>
      <c r="M1393" s="251" t="str">
        <f>IF($F1393="","",VLOOKUP($F1393,'Tong hop'!$B$10:$L$19999,11,0))</f>
        <v/>
      </c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</row>
    <row r="1394" ht="15.75" customHeight="1">
      <c r="A1394" s="11"/>
      <c r="B1394" s="11"/>
      <c r="C1394" s="12"/>
      <c r="D1394" s="11"/>
      <c r="E1394" s="11"/>
      <c r="F1394" s="11"/>
      <c r="G1394" s="245" t="str">
        <f>IF($F1394="","",VLOOKUP($F1394,'Tong hop'!$B$10:$P$19999,2,0))</f>
        <v/>
      </c>
      <c r="H1394" s="246" t="str">
        <f>IF($F1394="","",VLOOKUP($F1394,'Tong hop'!$B$10:$P$19999,3,0))</f>
        <v/>
      </c>
      <c r="I1394" s="26"/>
      <c r="J1394" s="248">
        <f>IF(F1394="",0,VLOOKUP(F1394,'Tong hop'!$O$10:$P$396,2,0))</f>
        <v>0</v>
      </c>
      <c r="K1394" s="249">
        <f t="shared" si="1"/>
        <v>0</v>
      </c>
      <c r="L1394" s="250" t="str">
        <f>IF($F1394="","",VLOOKUP($F1394,'Tong hop'!$B$10:$L$19999,10,0))</f>
        <v/>
      </c>
      <c r="M1394" s="251" t="str">
        <f>IF($F1394="","",VLOOKUP($F1394,'Tong hop'!$B$10:$L$19999,11,0))</f>
        <v/>
      </c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</row>
    <row r="1395" ht="15.75" customHeight="1">
      <c r="A1395" s="11"/>
      <c r="B1395" s="11"/>
      <c r="C1395" s="12"/>
      <c r="D1395" s="11"/>
      <c r="E1395" s="11"/>
      <c r="F1395" s="11"/>
      <c r="G1395" s="245" t="str">
        <f>IF($F1395="","",VLOOKUP($F1395,'Tong hop'!$B$10:$P$19999,2,0))</f>
        <v/>
      </c>
      <c r="H1395" s="246" t="str">
        <f>IF($F1395="","",VLOOKUP($F1395,'Tong hop'!$B$10:$P$19999,3,0))</f>
        <v/>
      </c>
      <c r="I1395" s="26"/>
      <c r="J1395" s="248">
        <f>IF(F1395="",0,VLOOKUP(F1395,'Tong hop'!$O$10:$P$396,2,0))</f>
        <v>0</v>
      </c>
      <c r="K1395" s="249">
        <f t="shared" si="1"/>
        <v>0</v>
      </c>
      <c r="L1395" s="250" t="str">
        <f>IF($F1395="","",VLOOKUP($F1395,'Tong hop'!$B$10:$L$19999,10,0))</f>
        <v/>
      </c>
      <c r="M1395" s="251" t="str">
        <f>IF($F1395="","",VLOOKUP($F1395,'Tong hop'!$B$10:$L$19999,11,0))</f>
        <v/>
      </c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</row>
    <row r="1396" ht="15.75" customHeight="1">
      <c r="A1396" s="11"/>
      <c r="B1396" s="11"/>
      <c r="C1396" s="12"/>
      <c r="D1396" s="11"/>
      <c r="E1396" s="11"/>
      <c r="F1396" s="11"/>
      <c r="G1396" s="245" t="str">
        <f>IF($F1396="","",VLOOKUP($F1396,'Tong hop'!$B$10:$P$19999,2,0))</f>
        <v/>
      </c>
      <c r="H1396" s="246" t="str">
        <f>IF($F1396="","",VLOOKUP($F1396,'Tong hop'!$B$10:$P$19999,3,0))</f>
        <v/>
      </c>
      <c r="I1396" s="26"/>
      <c r="J1396" s="248">
        <f>IF(F1396="",0,VLOOKUP(F1396,'Tong hop'!$O$10:$P$396,2,0))</f>
        <v>0</v>
      </c>
      <c r="K1396" s="249">
        <f t="shared" si="1"/>
        <v>0</v>
      </c>
      <c r="L1396" s="250" t="str">
        <f>IF($F1396="","",VLOOKUP($F1396,'Tong hop'!$B$10:$L$19999,10,0))</f>
        <v/>
      </c>
      <c r="M1396" s="251" t="str">
        <f>IF($F1396="","",VLOOKUP($F1396,'Tong hop'!$B$10:$L$19999,11,0))</f>
        <v/>
      </c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</row>
    <row r="1397" ht="15.75" customHeight="1">
      <c r="A1397" s="11"/>
      <c r="B1397" s="11"/>
      <c r="C1397" s="12"/>
      <c r="D1397" s="11"/>
      <c r="E1397" s="11"/>
      <c r="F1397" s="11"/>
      <c r="G1397" s="245" t="str">
        <f>IF($F1397="","",VLOOKUP($F1397,'Tong hop'!$B$10:$P$19999,2,0))</f>
        <v/>
      </c>
      <c r="H1397" s="246" t="str">
        <f>IF($F1397="","",VLOOKUP($F1397,'Tong hop'!$B$10:$P$19999,3,0))</f>
        <v/>
      </c>
      <c r="I1397" s="26"/>
      <c r="J1397" s="248">
        <f>IF(F1397="",0,VLOOKUP(F1397,'Tong hop'!$O$10:$P$396,2,0))</f>
        <v>0</v>
      </c>
      <c r="K1397" s="249">
        <f t="shared" si="1"/>
        <v>0</v>
      </c>
      <c r="L1397" s="250" t="str">
        <f>IF($F1397="","",VLOOKUP($F1397,'Tong hop'!$B$10:$L$19999,10,0))</f>
        <v/>
      </c>
      <c r="M1397" s="251" t="str">
        <f>IF($F1397="","",VLOOKUP($F1397,'Tong hop'!$B$10:$L$19999,11,0))</f>
        <v/>
      </c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</row>
    <row r="1398" ht="15.75" customHeight="1">
      <c r="A1398" s="11"/>
      <c r="B1398" s="11"/>
      <c r="C1398" s="12"/>
      <c r="D1398" s="11"/>
      <c r="E1398" s="11"/>
      <c r="F1398" s="11"/>
      <c r="G1398" s="245" t="str">
        <f>IF($F1398="","",VLOOKUP($F1398,'Tong hop'!$B$10:$P$19999,2,0))</f>
        <v/>
      </c>
      <c r="H1398" s="246" t="str">
        <f>IF($F1398="","",VLOOKUP($F1398,'Tong hop'!$B$10:$P$19999,3,0))</f>
        <v/>
      </c>
      <c r="I1398" s="26"/>
      <c r="J1398" s="248">
        <f>IF(F1398="",0,VLOOKUP(F1398,'Tong hop'!$O$10:$P$396,2,0))</f>
        <v>0</v>
      </c>
      <c r="K1398" s="249">
        <f t="shared" si="1"/>
        <v>0</v>
      </c>
      <c r="L1398" s="250" t="str">
        <f>IF($F1398="","",VLOOKUP($F1398,'Tong hop'!$B$10:$L$19999,10,0))</f>
        <v/>
      </c>
      <c r="M1398" s="251" t="str">
        <f>IF($F1398="","",VLOOKUP($F1398,'Tong hop'!$B$10:$L$19999,11,0))</f>
        <v/>
      </c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</row>
    <row r="1399" ht="15.75" customHeight="1">
      <c r="A1399" s="11"/>
      <c r="B1399" s="11"/>
      <c r="C1399" s="12"/>
      <c r="D1399" s="11"/>
      <c r="E1399" s="11"/>
      <c r="F1399" s="11"/>
      <c r="G1399" s="245" t="str">
        <f>IF($F1399="","",VLOOKUP($F1399,'Tong hop'!$B$10:$P$19999,2,0))</f>
        <v/>
      </c>
      <c r="H1399" s="246" t="str">
        <f>IF($F1399="","",VLOOKUP($F1399,'Tong hop'!$B$10:$P$19999,3,0))</f>
        <v/>
      </c>
      <c r="I1399" s="26"/>
      <c r="J1399" s="248">
        <f>IF(F1399="",0,VLOOKUP(F1399,'Tong hop'!$O$10:$P$396,2,0))</f>
        <v>0</v>
      </c>
      <c r="K1399" s="249">
        <f t="shared" si="1"/>
        <v>0</v>
      </c>
      <c r="L1399" s="250" t="str">
        <f>IF($F1399="","",VLOOKUP($F1399,'Tong hop'!$B$10:$L$19999,10,0))</f>
        <v/>
      </c>
      <c r="M1399" s="251" t="str">
        <f>IF($F1399="","",VLOOKUP($F1399,'Tong hop'!$B$10:$L$19999,11,0))</f>
        <v/>
      </c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</row>
    <row r="1400" ht="15.75" customHeight="1">
      <c r="A1400" s="11"/>
      <c r="B1400" s="11"/>
      <c r="C1400" s="12"/>
      <c r="D1400" s="11"/>
      <c r="E1400" s="11"/>
      <c r="F1400" s="11"/>
      <c r="G1400" s="245" t="str">
        <f>IF($F1400="","",VLOOKUP($F1400,'Tong hop'!$B$10:$P$19999,2,0))</f>
        <v/>
      </c>
      <c r="H1400" s="246" t="str">
        <f>IF($F1400="","",VLOOKUP($F1400,'Tong hop'!$B$10:$P$19999,3,0))</f>
        <v/>
      </c>
      <c r="I1400" s="26"/>
      <c r="J1400" s="248">
        <f>IF(F1400="",0,VLOOKUP(F1400,'Tong hop'!$O$10:$P$396,2,0))</f>
        <v>0</v>
      </c>
      <c r="K1400" s="249">
        <f t="shared" si="1"/>
        <v>0</v>
      </c>
      <c r="L1400" s="250" t="str">
        <f>IF($F1400="","",VLOOKUP($F1400,'Tong hop'!$B$10:$L$19999,10,0))</f>
        <v/>
      </c>
      <c r="M1400" s="251" t="str">
        <f>IF($F1400="","",VLOOKUP($F1400,'Tong hop'!$B$10:$L$19999,11,0))</f>
        <v/>
      </c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</row>
    <row r="1401" ht="15.75" customHeight="1">
      <c r="A1401" s="11"/>
      <c r="B1401" s="11"/>
      <c r="C1401" s="12"/>
      <c r="D1401" s="11"/>
      <c r="E1401" s="11"/>
      <c r="F1401" s="11"/>
      <c r="G1401" s="245" t="str">
        <f>IF($F1401="","",VLOOKUP($F1401,'Tong hop'!$B$10:$P$19999,2,0))</f>
        <v/>
      </c>
      <c r="H1401" s="246" t="str">
        <f>IF($F1401="","",VLOOKUP($F1401,'Tong hop'!$B$10:$P$19999,3,0))</f>
        <v/>
      </c>
      <c r="I1401" s="26"/>
      <c r="J1401" s="248">
        <f>IF(F1401="",0,VLOOKUP(F1401,'Tong hop'!$O$10:$P$396,2,0))</f>
        <v>0</v>
      </c>
      <c r="K1401" s="249">
        <f t="shared" si="1"/>
        <v>0</v>
      </c>
      <c r="L1401" s="250" t="str">
        <f>IF($F1401="","",VLOOKUP($F1401,'Tong hop'!$B$10:$L$19999,10,0))</f>
        <v/>
      </c>
      <c r="M1401" s="251" t="str">
        <f>IF($F1401="","",VLOOKUP($F1401,'Tong hop'!$B$10:$L$19999,11,0))</f>
        <v/>
      </c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</row>
    <row r="1402" ht="15.75" customHeight="1">
      <c r="A1402" s="11"/>
      <c r="B1402" s="11"/>
      <c r="C1402" s="12"/>
      <c r="D1402" s="11"/>
      <c r="E1402" s="11"/>
      <c r="F1402" s="11"/>
      <c r="G1402" s="245" t="str">
        <f>IF($F1402="","",VLOOKUP($F1402,'Tong hop'!$B$10:$P$19999,2,0))</f>
        <v/>
      </c>
      <c r="H1402" s="246" t="str">
        <f>IF($F1402="","",VLOOKUP($F1402,'Tong hop'!$B$10:$P$19999,3,0))</f>
        <v/>
      </c>
      <c r="I1402" s="26"/>
      <c r="J1402" s="248">
        <f>IF(F1402="",0,VLOOKUP(F1402,'Tong hop'!$O$10:$P$396,2,0))</f>
        <v>0</v>
      </c>
      <c r="K1402" s="249">
        <f t="shared" si="1"/>
        <v>0</v>
      </c>
      <c r="L1402" s="250" t="str">
        <f>IF($F1402="","",VLOOKUP($F1402,'Tong hop'!$B$10:$L$19999,10,0))</f>
        <v/>
      </c>
      <c r="M1402" s="251" t="str">
        <f>IF($F1402="","",VLOOKUP($F1402,'Tong hop'!$B$10:$L$19999,11,0))</f>
        <v/>
      </c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</row>
    <row r="1403" ht="15.75" customHeight="1">
      <c r="A1403" s="11"/>
      <c r="B1403" s="11"/>
      <c r="C1403" s="12"/>
      <c r="D1403" s="11"/>
      <c r="E1403" s="11"/>
      <c r="F1403" s="11"/>
      <c r="G1403" s="245" t="str">
        <f>IF($F1403="","",VLOOKUP($F1403,'Tong hop'!$B$10:$P$19999,2,0))</f>
        <v/>
      </c>
      <c r="H1403" s="246" t="str">
        <f>IF($F1403="","",VLOOKUP($F1403,'Tong hop'!$B$10:$P$19999,3,0))</f>
        <v/>
      </c>
      <c r="I1403" s="26"/>
      <c r="J1403" s="248">
        <f>IF(F1403="",0,VLOOKUP(F1403,'Tong hop'!$O$10:$P$396,2,0))</f>
        <v>0</v>
      </c>
      <c r="K1403" s="249">
        <f t="shared" si="1"/>
        <v>0</v>
      </c>
      <c r="L1403" s="250" t="str">
        <f>IF($F1403="","",VLOOKUP($F1403,'Tong hop'!$B$10:$L$19999,10,0))</f>
        <v/>
      </c>
      <c r="M1403" s="251" t="str">
        <f>IF($F1403="","",VLOOKUP($F1403,'Tong hop'!$B$10:$L$19999,11,0))</f>
        <v/>
      </c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</row>
    <row r="1404" ht="15.75" customHeight="1">
      <c r="A1404" s="11"/>
      <c r="B1404" s="11"/>
      <c r="C1404" s="12"/>
      <c r="D1404" s="11"/>
      <c r="E1404" s="11"/>
      <c r="F1404" s="11"/>
      <c r="G1404" s="245" t="str">
        <f>IF($F1404="","",VLOOKUP($F1404,'Tong hop'!$B$10:$P$19999,2,0))</f>
        <v/>
      </c>
      <c r="H1404" s="246" t="str">
        <f>IF($F1404="","",VLOOKUP($F1404,'Tong hop'!$B$10:$P$19999,3,0))</f>
        <v/>
      </c>
      <c r="I1404" s="26"/>
      <c r="J1404" s="248">
        <f>IF(F1404="",0,VLOOKUP(F1404,'Tong hop'!$O$10:$P$396,2,0))</f>
        <v>0</v>
      </c>
      <c r="K1404" s="249">
        <f t="shared" si="1"/>
        <v>0</v>
      </c>
      <c r="L1404" s="250" t="str">
        <f>IF($F1404="","",VLOOKUP($F1404,'Tong hop'!$B$10:$L$19999,10,0))</f>
        <v/>
      </c>
      <c r="M1404" s="251" t="str">
        <f>IF($F1404="","",VLOOKUP($F1404,'Tong hop'!$B$10:$L$19999,11,0))</f>
        <v/>
      </c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</row>
    <row r="1405" ht="15.75" customHeight="1">
      <c r="A1405" s="11"/>
      <c r="B1405" s="11"/>
      <c r="C1405" s="12"/>
      <c r="D1405" s="11"/>
      <c r="E1405" s="11"/>
      <c r="F1405" s="11"/>
      <c r="G1405" s="245" t="str">
        <f>IF($F1405="","",VLOOKUP($F1405,'Tong hop'!$B$10:$P$19999,2,0))</f>
        <v/>
      </c>
      <c r="H1405" s="246" t="str">
        <f>IF($F1405="","",VLOOKUP($F1405,'Tong hop'!$B$10:$P$19999,3,0))</f>
        <v/>
      </c>
      <c r="I1405" s="26"/>
      <c r="J1405" s="248">
        <f>IF(F1405="",0,VLOOKUP(F1405,'Tong hop'!$O$10:$P$396,2,0))</f>
        <v>0</v>
      </c>
      <c r="K1405" s="249">
        <f t="shared" si="1"/>
        <v>0</v>
      </c>
      <c r="L1405" s="250" t="str">
        <f>IF($F1405="","",VLOOKUP($F1405,'Tong hop'!$B$10:$L$19999,10,0))</f>
        <v/>
      </c>
      <c r="M1405" s="251" t="str">
        <f>IF($F1405="","",VLOOKUP($F1405,'Tong hop'!$B$10:$L$19999,11,0))</f>
        <v/>
      </c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</row>
    <row r="1406" ht="15.75" customHeight="1">
      <c r="A1406" s="11"/>
      <c r="B1406" s="11"/>
      <c r="C1406" s="12"/>
      <c r="D1406" s="11"/>
      <c r="E1406" s="11"/>
      <c r="F1406" s="11"/>
      <c r="G1406" s="245" t="str">
        <f>IF($F1406="","",VLOOKUP($F1406,'Tong hop'!$B$10:$P$19999,2,0))</f>
        <v/>
      </c>
      <c r="H1406" s="246" t="str">
        <f>IF($F1406="","",VLOOKUP($F1406,'Tong hop'!$B$10:$P$19999,3,0))</f>
        <v/>
      </c>
      <c r="I1406" s="26"/>
      <c r="J1406" s="248">
        <f>IF(F1406="",0,VLOOKUP(F1406,'Tong hop'!$O$10:$P$396,2,0))</f>
        <v>0</v>
      </c>
      <c r="K1406" s="249">
        <f t="shared" si="1"/>
        <v>0</v>
      </c>
      <c r="L1406" s="250" t="str">
        <f>IF($F1406="","",VLOOKUP($F1406,'Tong hop'!$B$10:$L$19999,10,0))</f>
        <v/>
      </c>
      <c r="M1406" s="251" t="str">
        <f>IF($F1406="","",VLOOKUP($F1406,'Tong hop'!$B$10:$L$19999,11,0))</f>
        <v/>
      </c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</row>
    <row r="1407" ht="15.75" customHeight="1">
      <c r="A1407" s="11"/>
      <c r="B1407" s="11"/>
      <c r="C1407" s="12"/>
      <c r="D1407" s="11"/>
      <c r="E1407" s="11"/>
      <c r="F1407" s="11"/>
      <c r="G1407" s="245" t="str">
        <f>IF($F1407="","",VLOOKUP($F1407,'Tong hop'!$B$10:$P$19999,2,0))</f>
        <v/>
      </c>
      <c r="H1407" s="246" t="str">
        <f>IF($F1407="","",VLOOKUP($F1407,'Tong hop'!$B$10:$P$19999,3,0))</f>
        <v/>
      </c>
      <c r="I1407" s="26"/>
      <c r="J1407" s="248">
        <f>IF(F1407="",0,VLOOKUP(F1407,'Tong hop'!$O$10:$P$396,2,0))</f>
        <v>0</v>
      </c>
      <c r="K1407" s="249">
        <f t="shared" si="1"/>
        <v>0</v>
      </c>
      <c r="L1407" s="250" t="str">
        <f>IF($F1407="","",VLOOKUP($F1407,'Tong hop'!$B$10:$L$19999,10,0))</f>
        <v/>
      </c>
      <c r="M1407" s="251" t="str">
        <f>IF($F1407="","",VLOOKUP($F1407,'Tong hop'!$B$10:$L$19999,11,0))</f>
        <v/>
      </c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</row>
    <row r="1408" ht="15.75" customHeight="1">
      <c r="A1408" s="11"/>
      <c r="B1408" s="11"/>
      <c r="C1408" s="12"/>
      <c r="D1408" s="11"/>
      <c r="E1408" s="11"/>
      <c r="F1408" s="11"/>
      <c r="G1408" s="245" t="str">
        <f>IF($F1408="","",VLOOKUP($F1408,'Tong hop'!$B$10:$P$19999,2,0))</f>
        <v/>
      </c>
      <c r="H1408" s="246" t="str">
        <f>IF($F1408="","",VLOOKUP($F1408,'Tong hop'!$B$10:$P$19999,3,0))</f>
        <v/>
      </c>
      <c r="I1408" s="26"/>
      <c r="J1408" s="248">
        <f>IF(F1408="",0,VLOOKUP(F1408,'Tong hop'!$O$10:$P$396,2,0))</f>
        <v>0</v>
      </c>
      <c r="K1408" s="249">
        <f t="shared" si="1"/>
        <v>0</v>
      </c>
      <c r="L1408" s="250" t="str">
        <f>IF($F1408="","",VLOOKUP($F1408,'Tong hop'!$B$10:$L$19999,10,0))</f>
        <v/>
      </c>
      <c r="M1408" s="251" t="str">
        <f>IF($F1408="","",VLOOKUP($F1408,'Tong hop'!$B$10:$L$19999,11,0))</f>
        <v/>
      </c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</row>
    <row r="1409" ht="15.75" customHeight="1">
      <c r="A1409" s="11"/>
      <c r="B1409" s="11"/>
      <c r="C1409" s="12"/>
      <c r="D1409" s="11"/>
      <c r="E1409" s="11"/>
      <c r="F1409" s="11"/>
      <c r="G1409" s="245" t="str">
        <f>IF($F1409="","",VLOOKUP($F1409,'Tong hop'!$B$10:$P$19999,2,0))</f>
        <v/>
      </c>
      <c r="H1409" s="246" t="str">
        <f>IF($F1409="","",VLOOKUP($F1409,'Tong hop'!$B$10:$P$19999,3,0))</f>
        <v/>
      </c>
      <c r="I1409" s="26"/>
      <c r="J1409" s="248">
        <f>IF(F1409="",0,VLOOKUP(F1409,'Tong hop'!$O$10:$P$396,2,0))</f>
        <v>0</v>
      </c>
      <c r="K1409" s="249">
        <f t="shared" si="1"/>
        <v>0</v>
      </c>
      <c r="L1409" s="250" t="str">
        <f>IF($F1409="","",VLOOKUP($F1409,'Tong hop'!$B$10:$L$19999,10,0))</f>
        <v/>
      </c>
      <c r="M1409" s="251" t="str">
        <f>IF($F1409="","",VLOOKUP($F1409,'Tong hop'!$B$10:$L$19999,11,0))</f>
        <v/>
      </c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</row>
    <row r="1410" ht="15.75" customHeight="1">
      <c r="A1410" s="11"/>
      <c r="B1410" s="11"/>
      <c r="C1410" s="12"/>
      <c r="D1410" s="11"/>
      <c r="E1410" s="11"/>
      <c r="F1410" s="11"/>
      <c r="G1410" s="245" t="str">
        <f>IF($F1410="","",VLOOKUP($F1410,'Tong hop'!$B$10:$P$19999,2,0))</f>
        <v/>
      </c>
      <c r="H1410" s="246" t="str">
        <f>IF($F1410="","",VLOOKUP($F1410,'Tong hop'!$B$10:$P$19999,3,0))</f>
        <v/>
      </c>
      <c r="I1410" s="26"/>
      <c r="J1410" s="248">
        <f>IF(F1410="",0,VLOOKUP(F1410,'Tong hop'!$O$10:$P$396,2,0))</f>
        <v>0</v>
      </c>
      <c r="K1410" s="249">
        <f t="shared" si="1"/>
        <v>0</v>
      </c>
      <c r="L1410" s="250" t="str">
        <f>IF($F1410="","",VLOOKUP($F1410,'Tong hop'!$B$10:$L$19999,10,0))</f>
        <v/>
      </c>
      <c r="M1410" s="251" t="str">
        <f>IF($F1410="","",VLOOKUP($F1410,'Tong hop'!$B$10:$L$19999,11,0))</f>
        <v/>
      </c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</row>
    <row r="1411" ht="15.75" customHeight="1">
      <c r="A1411" s="11"/>
      <c r="B1411" s="11"/>
      <c r="C1411" s="12"/>
      <c r="D1411" s="11"/>
      <c r="E1411" s="11"/>
      <c r="F1411" s="11"/>
      <c r="G1411" s="245" t="str">
        <f>IF($F1411="","",VLOOKUP($F1411,'Tong hop'!$B$10:$P$19999,2,0))</f>
        <v/>
      </c>
      <c r="H1411" s="246" t="str">
        <f>IF($F1411="","",VLOOKUP($F1411,'Tong hop'!$B$10:$P$19999,3,0))</f>
        <v/>
      </c>
      <c r="I1411" s="26"/>
      <c r="J1411" s="248">
        <f>IF(F1411="",0,VLOOKUP(F1411,'Tong hop'!$O$10:$P$396,2,0))</f>
        <v>0</v>
      </c>
      <c r="K1411" s="249">
        <f t="shared" si="1"/>
        <v>0</v>
      </c>
      <c r="L1411" s="250" t="str">
        <f>IF($F1411="","",VLOOKUP($F1411,'Tong hop'!$B$10:$L$19999,10,0))</f>
        <v/>
      </c>
      <c r="M1411" s="251" t="str">
        <f>IF($F1411="","",VLOOKUP($F1411,'Tong hop'!$B$10:$L$19999,11,0))</f>
        <v/>
      </c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</row>
    <row r="1412" ht="15.75" customHeight="1">
      <c r="A1412" s="11"/>
      <c r="B1412" s="11"/>
      <c r="C1412" s="12"/>
      <c r="D1412" s="11"/>
      <c r="E1412" s="11"/>
      <c r="F1412" s="11"/>
      <c r="G1412" s="245" t="str">
        <f>IF($F1412="","",VLOOKUP($F1412,'Tong hop'!$B$10:$P$19999,2,0))</f>
        <v/>
      </c>
      <c r="H1412" s="246" t="str">
        <f>IF($F1412="","",VLOOKUP($F1412,'Tong hop'!$B$10:$P$19999,3,0))</f>
        <v/>
      </c>
      <c r="I1412" s="26"/>
      <c r="J1412" s="248">
        <f>IF(F1412="",0,VLOOKUP(F1412,'Tong hop'!$O$10:$P$396,2,0))</f>
        <v>0</v>
      </c>
      <c r="K1412" s="249">
        <f t="shared" si="1"/>
        <v>0</v>
      </c>
      <c r="L1412" s="250" t="str">
        <f>IF($F1412="","",VLOOKUP($F1412,'Tong hop'!$B$10:$L$19999,10,0))</f>
        <v/>
      </c>
      <c r="M1412" s="251" t="str">
        <f>IF($F1412="","",VLOOKUP($F1412,'Tong hop'!$B$10:$L$19999,11,0))</f>
        <v/>
      </c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</row>
    <row r="1413" ht="15.75" customHeight="1">
      <c r="A1413" s="11"/>
      <c r="B1413" s="11"/>
      <c r="C1413" s="12"/>
      <c r="D1413" s="11"/>
      <c r="E1413" s="11"/>
      <c r="F1413" s="11"/>
      <c r="G1413" s="245" t="str">
        <f>IF($F1413="","",VLOOKUP($F1413,'Tong hop'!$B$10:$P$19999,2,0))</f>
        <v/>
      </c>
      <c r="H1413" s="246" t="str">
        <f>IF($F1413="","",VLOOKUP($F1413,'Tong hop'!$B$10:$P$19999,3,0))</f>
        <v/>
      </c>
      <c r="I1413" s="26"/>
      <c r="J1413" s="248">
        <f>IF(F1413="",0,VLOOKUP(F1413,'Tong hop'!$O$10:$P$396,2,0))</f>
        <v>0</v>
      </c>
      <c r="K1413" s="249">
        <f t="shared" si="1"/>
        <v>0</v>
      </c>
      <c r="L1413" s="250" t="str">
        <f>IF($F1413="","",VLOOKUP($F1413,'Tong hop'!$B$10:$L$19999,10,0))</f>
        <v/>
      </c>
      <c r="M1413" s="251" t="str">
        <f>IF($F1413="","",VLOOKUP($F1413,'Tong hop'!$B$10:$L$19999,11,0))</f>
        <v/>
      </c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</row>
    <row r="1414" ht="15.75" customHeight="1">
      <c r="A1414" s="11"/>
      <c r="B1414" s="11"/>
      <c r="C1414" s="12"/>
      <c r="D1414" s="11"/>
      <c r="E1414" s="11"/>
      <c r="F1414" s="11"/>
      <c r="G1414" s="245" t="str">
        <f>IF($F1414="","",VLOOKUP($F1414,'Tong hop'!$B$10:$P$19999,2,0))</f>
        <v/>
      </c>
      <c r="H1414" s="246" t="str">
        <f>IF($F1414="","",VLOOKUP($F1414,'Tong hop'!$B$10:$P$19999,3,0))</f>
        <v/>
      </c>
      <c r="I1414" s="26"/>
      <c r="J1414" s="248">
        <f>IF(F1414="",0,VLOOKUP(F1414,'Tong hop'!$O$10:$P$396,2,0))</f>
        <v>0</v>
      </c>
      <c r="K1414" s="249">
        <f t="shared" si="1"/>
        <v>0</v>
      </c>
      <c r="L1414" s="250" t="str">
        <f>IF($F1414="","",VLOOKUP($F1414,'Tong hop'!$B$10:$L$19999,10,0))</f>
        <v/>
      </c>
      <c r="M1414" s="251" t="str">
        <f>IF($F1414="","",VLOOKUP($F1414,'Tong hop'!$B$10:$L$19999,11,0))</f>
        <v/>
      </c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</row>
    <row r="1415" ht="15.75" customHeight="1">
      <c r="A1415" s="11"/>
      <c r="B1415" s="11"/>
      <c r="C1415" s="12"/>
      <c r="D1415" s="11"/>
      <c r="E1415" s="11"/>
      <c r="F1415" s="11"/>
      <c r="G1415" s="245" t="str">
        <f>IF($F1415="","",VLOOKUP($F1415,'Tong hop'!$B$10:$P$19999,2,0))</f>
        <v/>
      </c>
      <c r="H1415" s="246" t="str">
        <f>IF($F1415="","",VLOOKUP($F1415,'Tong hop'!$B$10:$P$19999,3,0))</f>
        <v/>
      </c>
      <c r="I1415" s="26"/>
      <c r="J1415" s="248">
        <f>IF(F1415="",0,VLOOKUP(F1415,'Tong hop'!$O$10:$P$396,2,0))</f>
        <v>0</v>
      </c>
      <c r="K1415" s="249">
        <f t="shared" si="1"/>
        <v>0</v>
      </c>
      <c r="L1415" s="250" t="str">
        <f>IF($F1415="","",VLOOKUP($F1415,'Tong hop'!$B$10:$L$19999,10,0))</f>
        <v/>
      </c>
      <c r="M1415" s="251" t="str">
        <f>IF($F1415="","",VLOOKUP($F1415,'Tong hop'!$B$10:$L$19999,11,0))</f>
        <v/>
      </c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</row>
    <row r="1416" ht="15.75" customHeight="1">
      <c r="A1416" s="11"/>
      <c r="B1416" s="11"/>
      <c r="C1416" s="12"/>
      <c r="D1416" s="11"/>
      <c r="E1416" s="11"/>
      <c r="F1416" s="11"/>
      <c r="G1416" s="245" t="str">
        <f>IF($F1416="","",VLOOKUP($F1416,'Tong hop'!$B$10:$P$19999,2,0))</f>
        <v/>
      </c>
      <c r="H1416" s="246" t="str">
        <f>IF($F1416="","",VLOOKUP($F1416,'Tong hop'!$B$10:$P$19999,3,0))</f>
        <v/>
      </c>
      <c r="I1416" s="26"/>
      <c r="J1416" s="248">
        <f>IF(F1416="",0,VLOOKUP(F1416,'Tong hop'!$O$10:$P$396,2,0))</f>
        <v>0</v>
      </c>
      <c r="K1416" s="249">
        <f t="shared" si="1"/>
        <v>0</v>
      </c>
      <c r="L1416" s="250" t="str">
        <f>IF($F1416="","",VLOOKUP($F1416,'Tong hop'!$B$10:$L$19999,10,0))</f>
        <v/>
      </c>
      <c r="M1416" s="251" t="str">
        <f>IF($F1416="","",VLOOKUP($F1416,'Tong hop'!$B$10:$L$19999,11,0))</f>
        <v/>
      </c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</row>
    <row r="1417" ht="15.75" customHeight="1">
      <c r="A1417" s="11"/>
      <c r="B1417" s="11"/>
      <c r="C1417" s="12"/>
      <c r="D1417" s="11"/>
      <c r="E1417" s="11"/>
      <c r="F1417" s="11"/>
      <c r="G1417" s="245" t="str">
        <f>IF($F1417="","",VLOOKUP($F1417,'Tong hop'!$B$10:$P$19999,2,0))</f>
        <v/>
      </c>
      <c r="H1417" s="246" t="str">
        <f>IF($F1417="","",VLOOKUP($F1417,'Tong hop'!$B$10:$P$19999,3,0))</f>
        <v/>
      </c>
      <c r="I1417" s="26"/>
      <c r="J1417" s="248">
        <f>IF(F1417="",0,VLOOKUP(F1417,'Tong hop'!$O$10:$P$396,2,0))</f>
        <v>0</v>
      </c>
      <c r="K1417" s="249">
        <f t="shared" si="1"/>
        <v>0</v>
      </c>
      <c r="L1417" s="250" t="str">
        <f>IF($F1417="","",VLOOKUP($F1417,'Tong hop'!$B$10:$L$19999,10,0))</f>
        <v/>
      </c>
      <c r="M1417" s="251" t="str">
        <f>IF($F1417="","",VLOOKUP($F1417,'Tong hop'!$B$10:$L$19999,11,0))</f>
        <v/>
      </c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</row>
    <row r="1418" ht="15.75" customHeight="1">
      <c r="A1418" s="11"/>
      <c r="B1418" s="11"/>
      <c r="C1418" s="12"/>
      <c r="D1418" s="11"/>
      <c r="E1418" s="11"/>
      <c r="F1418" s="11"/>
      <c r="G1418" s="245" t="str">
        <f>IF($F1418="","",VLOOKUP($F1418,'Tong hop'!$B$10:$P$19999,2,0))</f>
        <v/>
      </c>
      <c r="H1418" s="246" t="str">
        <f>IF($F1418="","",VLOOKUP($F1418,'Tong hop'!$B$10:$P$19999,3,0))</f>
        <v/>
      </c>
      <c r="I1418" s="26"/>
      <c r="J1418" s="248">
        <f>IF(F1418="",0,VLOOKUP(F1418,'Tong hop'!$O$10:$P$396,2,0))</f>
        <v>0</v>
      </c>
      <c r="K1418" s="249">
        <f t="shared" si="1"/>
        <v>0</v>
      </c>
      <c r="L1418" s="250" t="str">
        <f>IF($F1418="","",VLOOKUP($F1418,'Tong hop'!$B$10:$L$19999,10,0))</f>
        <v/>
      </c>
      <c r="M1418" s="251" t="str">
        <f>IF($F1418="","",VLOOKUP($F1418,'Tong hop'!$B$10:$L$19999,11,0))</f>
        <v/>
      </c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</row>
    <row r="1419" ht="15.75" customHeight="1">
      <c r="A1419" s="11"/>
      <c r="B1419" s="11"/>
      <c r="C1419" s="12"/>
      <c r="D1419" s="11"/>
      <c r="E1419" s="11"/>
      <c r="F1419" s="11"/>
      <c r="G1419" s="245" t="str">
        <f>IF($F1419="","",VLOOKUP($F1419,'Tong hop'!$B$10:$P$19999,2,0))</f>
        <v/>
      </c>
      <c r="H1419" s="246" t="str">
        <f>IF($F1419="","",VLOOKUP($F1419,'Tong hop'!$B$10:$P$19999,3,0))</f>
        <v/>
      </c>
      <c r="I1419" s="26"/>
      <c r="J1419" s="248">
        <f>IF(F1419="",0,VLOOKUP(F1419,'Tong hop'!$O$10:$P$396,2,0))</f>
        <v>0</v>
      </c>
      <c r="K1419" s="249">
        <f t="shared" si="1"/>
        <v>0</v>
      </c>
      <c r="L1419" s="250" t="str">
        <f>IF($F1419="","",VLOOKUP($F1419,'Tong hop'!$B$10:$L$19999,10,0))</f>
        <v/>
      </c>
      <c r="M1419" s="251" t="str">
        <f>IF($F1419="","",VLOOKUP($F1419,'Tong hop'!$B$10:$L$19999,11,0))</f>
        <v/>
      </c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</row>
    <row r="1420" ht="15.75" customHeight="1">
      <c r="A1420" s="11"/>
      <c r="B1420" s="11"/>
      <c r="C1420" s="12"/>
      <c r="D1420" s="11"/>
      <c r="E1420" s="11"/>
      <c r="F1420" s="11"/>
      <c r="G1420" s="245" t="str">
        <f>IF($F1420="","",VLOOKUP($F1420,'Tong hop'!$B$10:$P$19999,2,0))</f>
        <v/>
      </c>
      <c r="H1420" s="246" t="str">
        <f>IF($F1420="","",VLOOKUP($F1420,'Tong hop'!$B$10:$P$19999,3,0))</f>
        <v/>
      </c>
      <c r="I1420" s="26"/>
      <c r="J1420" s="248">
        <f>IF(F1420="",0,VLOOKUP(F1420,'Tong hop'!$O$10:$P$396,2,0))</f>
        <v>0</v>
      </c>
      <c r="K1420" s="249">
        <f t="shared" si="1"/>
        <v>0</v>
      </c>
      <c r="L1420" s="250" t="str">
        <f>IF($F1420="","",VLOOKUP($F1420,'Tong hop'!$B$10:$L$19999,10,0))</f>
        <v/>
      </c>
      <c r="M1420" s="251" t="str">
        <f>IF($F1420="","",VLOOKUP($F1420,'Tong hop'!$B$10:$L$19999,11,0))</f>
        <v/>
      </c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</row>
    <row r="1421" ht="15.75" customHeight="1">
      <c r="A1421" s="11"/>
      <c r="B1421" s="11"/>
      <c r="C1421" s="12"/>
      <c r="D1421" s="11"/>
      <c r="E1421" s="11"/>
      <c r="F1421" s="11"/>
      <c r="G1421" s="245" t="str">
        <f>IF($F1421="","",VLOOKUP($F1421,'Tong hop'!$B$10:$P$19999,2,0))</f>
        <v/>
      </c>
      <c r="H1421" s="246" t="str">
        <f>IF($F1421="","",VLOOKUP($F1421,'Tong hop'!$B$10:$P$19999,3,0))</f>
        <v/>
      </c>
      <c r="I1421" s="26"/>
      <c r="J1421" s="248">
        <f>IF(F1421="",0,VLOOKUP(F1421,'Tong hop'!$O$10:$P$396,2,0))</f>
        <v>0</v>
      </c>
      <c r="K1421" s="249">
        <f t="shared" si="1"/>
        <v>0</v>
      </c>
      <c r="L1421" s="250" t="str">
        <f>IF($F1421="","",VLOOKUP($F1421,'Tong hop'!$B$10:$L$19999,10,0))</f>
        <v/>
      </c>
      <c r="M1421" s="251" t="str">
        <f>IF($F1421="","",VLOOKUP($F1421,'Tong hop'!$B$10:$L$19999,11,0))</f>
        <v/>
      </c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</row>
    <row r="1422" ht="15.75" customHeight="1">
      <c r="A1422" s="11"/>
      <c r="B1422" s="11"/>
      <c r="C1422" s="12"/>
      <c r="D1422" s="11"/>
      <c r="E1422" s="11"/>
      <c r="F1422" s="11"/>
      <c r="G1422" s="245" t="str">
        <f>IF($F1422="","",VLOOKUP($F1422,'Tong hop'!$B$10:$P$19999,2,0))</f>
        <v/>
      </c>
      <c r="H1422" s="246" t="str">
        <f>IF($F1422="","",VLOOKUP($F1422,'Tong hop'!$B$10:$P$19999,3,0))</f>
        <v/>
      </c>
      <c r="I1422" s="26"/>
      <c r="J1422" s="248">
        <f>IF(F1422="",0,VLOOKUP(F1422,'Tong hop'!$O$10:$P$396,2,0))</f>
        <v>0</v>
      </c>
      <c r="K1422" s="249">
        <f t="shared" si="1"/>
        <v>0</v>
      </c>
      <c r="L1422" s="250" t="str">
        <f>IF($F1422="","",VLOOKUP($F1422,'Tong hop'!$B$10:$L$19999,10,0))</f>
        <v/>
      </c>
      <c r="M1422" s="251" t="str">
        <f>IF($F1422="","",VLOOKUP($F1422,'Tong hop'!$B$10:$L$19999,11,0))</f>
        <v/>
      </c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</row>
    <row r="1423" ht="15.75" customHeight="1">
      <c r="A1423" s="11"/>
      <c r="B1423" s="11"/>
      <c r="C1423" s="12"/>
      <c r="D1423" s="11"/>
      <c r="E1423" s="11"/>
      <c r="F1423" s="11"/>
      <c r="G1423" s="245" t="str">
        <f>IF($F1423="","",VLOOKUP($F1423,'Tong hop'!$B$10:$P$19999,2,0))</f>
        <v/>
      </c>
      <c r="H1423" s="246" t="str">
        <f>IF($F1423="","",VLOOKUP($F1423,'Tong hop'!$B$10:$P$19999,3,0))</f>
        <v/>
      </c>
      <c r="I1423" s="26"/>
      <c r="J1423" s="248">
        <f>IF(F1423="",0,VLOOKUP(F1423,'Tong hop'!$O$10:$P$396,2,0))</f>
        <v>0</v>
      </c>
      <c r="K1423" s="249">
        <f t="shared" si="1"/>
        <v>0</v>
      </c>
      <c r="L1423" s="250" t="str">
        <f>IF($F1423="","",VLOOKUP($F1423,'Tong hop'!$B$10:$L$19999,10,0))</f>
        <v/>
      </c>
      <c r="M1423" s="251" t="str">
        <f>IF($F1423="","",VLOOKUP($F1423,'Tong hop'!$B$10:$L$19999,11,0))</f>
        <v/>
      </c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</row>
    <row r="1424" ht="15.75" customHeight="1">
      <c r="A1424" s="11"/>
      <c r="B1424" s="11"/>
      <c r="C1424" s="12"/>
      <c r="D1424" s="11"/>
      <c r="E1424" s="11"/>
      <c r="F1424" s="11"/>
      <c r="G1424" s="245" t="str">
        <f>IF($F1424="","",VLOOKUP($F1424,'Tong hop'!$B$10:$P$19999,2,0))</f>
        <v/>
      </c>
      <c r="H1424" s="246" t="str">
        <f>IF($F1424="","",VLOOKUP($F1424,'Tong hop'!$B$10:$P$19999,3,0))</f>
        <v/>
      </c>
      <c r="I1424" s="26"/>
      <c r="J1424" s="248">
        <f>IF(F1424="",0,VLOOKUP(F1424,'Tong hop'!$O$10:$P$396,2,0))</f>
        <v>0</v>
      </c>
      <c r="K1424" s="249">
        <f t="shared" si="1"/>
        <v>0</v>
      </c>
      <c r="L1424" s="250" t="str">
        <f>IF($F1424="","",VLOOKUP($F1424,'Tong hop'!$B$10:$L$19999,10,0))</f>
        <v/>
      </c>
      <c r="M1424" s="251" t="str">
        <f>IF($F1424="","",VLOOKUP($F1424,'Tong hop'!$B$10:$L$19999,11,0))</f>
        <v/>
      </c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</row>
    <row r="1425" ht="15.75" customHeight="1">
      <c r="A1425" s="11"/>
      <c r="B1425" s="11"/>
      <c r="C1425" s="12"/>
      <c r="D1425" s="11"/>
      <c r="E1425" s="11"/>
      <c r="F1425" s="11"/>
      <c r="G1425" s="245" t="str">
        <f>IF($F1425="","",VLOOKUP($F1425,'Tong hop'!$B$10:$P$19999,2,0))</f>
        <v/>
      </c>
      <c r="H1425" s="246" t="str">
        <f>IF($F1425="","",VLOOKUP($F1425,'Tong hop'!$B$10:$P$19999,3,0))</f>
        <v/>
      </c>
      <c r="I1425" s="26"/>
      <c r="J1425" s="248">
        <f>IF(F1425="",0,VLOOKUP(F1425,'Tong hop'!$O$10:$P$396,2,0))</f>
        <v>0</v>
      </c>
      <c r="K1425" s="249">
        <f t="shared" si="1"/>
        <v>0</v>
      </c>
      <c r="L1425" s="250" t="str">
        <f>IF($F1425="","",VLOOKUP($F1425,'Tong hop'!$B$10:$L$19999,10,0))</f>
        <v/>
      </c>
      <c r="M1425" s="251" t="str">
        <f>IF($F1425="","",VLOOKUP($F1425,'Tong hop'!$B$10:$L$19999,11,0))</f>
        <v/>
      </c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</row>
    <row r="1426" ht="15.75" customHeight="1">
      <c r="A1426" s="11"/>
      <c r="B1426" s="11"/>
      <c r="C1426" s="12"/>
      <c r="D1426" s="11"/>
      <c r="E1426" s="11"/>
      <c r="F1426" s="11"/>
      <c r="G1426" s="245" t="str">
        <f>IF($F1426="","",VLOOKUP($F1426,'Tong hop'!$B$10:$P$19999,2,0))</f>
        <v/>
      </c>
      <c r="H1426" s="246" t="str">
        <f>IF($F1426="","",VLOOKUP($F1426,'Tong hop'!$B$10:$P$19999,3,0))</f>
        <v/>
      </c>
      <c r="I1426" s="26"/>
      <c r="J1426" s="248">
        <f>IF(F1426="",0,VLOOKUP(F1426,'Tong hop'!$O$10:$P$396,2,0))</f>
        <v>0</v>
      </c>
      <c r="K1426" s="249">
        <f t="shared" si="1"/>
        <v>0</v>
      </c>
      <c r="L1426" s="250" t="str">
        <f>IF($F1426="","",VLOOKUP($F1426,'Tong hop'!$B$10:$L$19999,10,0))</f>
        <v/>
      </c>
      <c r="M1426" s="251" t="str">
        <f>IF($F1426="","",VLOOKUP($F1426,'Tong hop'!$B$10:$L$19999,11,0))</f>
        <v/>
      </c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</row>
    <row r="1427" ht="15.75" customHeight="1">
      <c r="A1427" s="11"/>
      <c r="B1427" s="11"/>
      <c r="C1427" s="12"/>
      <c r="D1427" s="11"/>
      <c r="E1427" s="11"/>
      <c r="F1427" s="11"/>
      <c r="G1427" s="245" t="str">
        <f>IF($F1427="","",VLOOKUP($F1427,'Tong hop'!$B$10:$P$19999,2,0))</f>
        <v/>
      </c>
      <c r="H1427" s="246" t="str">
        <f>IF($F1427="","",VLOOKUP($F1427,'Tong hop'!$B$10:$P$19999,3,0))</f>
        <v/>
      </c>
      <c r="I1427" s="26"/>
      <c r="J1427" s="248">
        <f>IF(F1427="",0,VLOOKUP(F1427,'Tong hop'!$O$10:$P$396,2,0))</f>
        <v>0</v>
      </c>
      <c r="K1427" s="249">
        <f t="shared" si="1"/>
        <v>0</v>
      </c>
      <c r="L1427" s="250" t="str">
        <f>IF($F1427="","",VLOOKUP($F1427,'Tong hop'!$B$10:$L$19999,10,0))</f>
        <v/>
      </c>
      <c r="M1427" s="251" t="str">
        <f>IF($F1427="","",VLOOKUP($F1427,'Tong hop'!$B$10:$L$19999,11,0))</f>
        <v/>
      </c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</row>
    <row r="1428" ht="15.75" customHeight="1">
      <c r="A1428" s="11"/>
      <c r="B1428" s="11"/>
      <c r="C1428" s="12"/>
      <c r="D1428" s="11"/>
      <c r="E1428" s="11"/>
      <c r="F1428" s="11"/>
      <c r="G1428" s="245" t="str">
        <f>IF($F1428="","",VLOOKUP($F1428,'Tong hop'!$B$10:$P$19999,2,0))</f>
        <v/>
      </c>
      <c r="H1428" s="246" t="str">
        <f>IF($F1428="","",VLOOKUP($F1428,'Tong hop'!$B$10:$P$19999,3,0))</f>
        <v/>
      </c>
      <c r="I1428" s="26"/>
      <c r="J1428" s="248">
        <f>IF(F1428="",0,VLOOKUP(F1428,'Tong hop'!$O$10:$P$396,2,0))</f>
        <v>0</v>
      </c>
      <c r="K1428" s="249">
        <f t="shared" si="1"/>
        <v>0</v>
      </c>
      <c r="L1428" s="250" t="str">
        <f>IF($F1428="","",VLOOKUP($F1428,'Tong hop'!$B$10:$L$19999,10,0))</f>
        <v/>
      </c>
      <c r="M1428" s="251" t="str">
        <f>IF($F1428="","",VLOOKUP($F1428,'Tong hop'!$B$10:$L$19999,11,0))</f>
        <v/>
      </c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</row>
    <row r="1429" ht="15.75" customHeight="1">
      <c r="A1429" s="11"/>
      <c r="B1429" s="11"/>
      <c r="C1429" s="12"/>
      <c r="D1429" s="11"/>
      <c r="E1429" s="11"/>
      <c r="F1429" s="11"/>
      <c r="G1429" s="245" t="str">
        <f>IF($F1429="","",VLOOKUP($F1429,'Tong hop'!$B$10:$P$19999,2,0))</f>
        <v/>
      </c>
      <c r="H1429" s="246" t="str">
        <f>IF($F1429="","",VLOOKUP($F1429,'Tong hop'!$B$10:$P$19999,3,0))</f>
        <v/>
      </c>
      <c r="I1429" s="26"/>
      <c r="J1429" s="248">
        <f>IF(F1429="",0,VLOOKUP(F1429,'Tong hop'!$O$10:$P$396,2,0))</f>
        <v>0</v>
      </c>
      <c r="K1429" s="249">
        <f t="shared" si="1"/>
        <v>0</v>
      </c>
      <c r="L1429" s="250" t="str">
        <f>IF($F1429="","",VLOOKUP($F1429,'Tong hop'!$B$10:$L$19999,10,0))</f>
        <v/>
      </c>
      <c r="M1429" s="251" t="str">
        <f>IF($F1429="","",VLOOKUP($F1429,'Tong hop'!$B$10:$L$19999,11,0))</f>
        <v/>
      </c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</row>
  </sheetData>
  <mergeCells count="12">
    <mergeCell ref="I7:K7"/>
    <mergeCell ref="L7:M8"/>
    <mergeCell ref="I8:I9"/>
    <mergeCell ref="J8:J9"/>
    <mergeCell ref="K8:K9"/>
    <mergeCell ref="A5:J5"/>
    <mergeCell ref="A7:B7"/>
    <mergeCell ref="C7:D7"/>
    <mergeCell ref="E7:E8"/>
    <mergeCell ref="F7:F8"/>
    <mergeCell ref="G7:G8"/>
    <mergeCell ref="H7:H8"/>
  </mergeCells>
  <dataValidations>
    <dataValidation type="list" allowBlank="1" showInputMessage="1" showErrorMessage="1" prompt=" - " sqref="F11:F1429">
      <formula1>'Tong hop'!$B$10:$B$19999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67"/>
    <col customWidth="1" min="2" max="2" width="20.33"/>
    <col customWidth="1" min="3" max="3" width="13.44"/>
    <col customWidth="1" min="4" max="4" width="6.0"/>
    <col customWidth="1" min="5" max="5" width="9.89"/>
    <col customWidth="1" min="6" max="6" width="9.33"/>
    <col customWidth="1" min="7" max="7" width="13.0"/>
    <col customWidth="1" min="8" max="8" width="15.33"/>
    <col customWidth="1" min="9" max="9" width="5.89"/>
    <col customWidth="1" min="10" max="16" width="9.0"/>
    <col customWidth="1" min="17" max="26" width="8.0"/>
  </cols>
  <sheetData>
    <row r="1" ht="19.5" customHeight="1">
      <c r="A1" s="10" t="str">
        <f>ThongtinDN!B5&amp;" "&amp;ThongtinDN!C5</f>
        <v>Tên đơn vị:  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9.5" customHeight="1">
      <c r="A2" s="10" t="str">
        <f>ThongtinDN!B6&amp;" "&amp;ThongtinDN!C6</f>
        <v>Địa chỉ: 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9.5" customHeight="1">
      <c r="A3" s="10" t="str">
        <f>ThongtinDN!B7&amp;" "&amp;ThongtinDN!C7</f>
        <v>MST:  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9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0.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2.5" customHeight="1">
      <c r="A6" s="257" t="s">
        <v>442</v>
      </c>
      <c r="E6" s="11"/>
      <c r="F6" s="63" t="s">
        <v>443</v>
      </c>
      <c r="G6" s="258" t="str">
        <f>IF($C8="","",VLOOKUP($C$8,'Nhập'!$A$11:$O$19999,8,0))</f>
        <v>152</v>
      </c>
      <c r="H6" s="259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0.25" customHeight="1">
      <c r="A7" s="11"/>
      <c r="B7" s="260" t="str">
        <f>IF($C$8="","","Ngày   "&amp;DAY(VLOOKUP($C$8,'Nhập'!$A$11:$O$19999,3,0))&amp;"    tháng    "&amp;MONTH(VLOOKUP($C$8,'Nhập'!$A$11:$O$19999,3,0))&amp;"    năm   "&amp;YEAR(VLOOKUP($C$8,'Nhập'!$A$11:$O$19999,3,0)))</f>
        <v>Ngày   12    tháng    3    năm   2012</v>
      </c>
      <c r="E7" s="10"/>
      <c r="F7" s="261" t="s">
        <v>444</v>
      </c>
      <c r="G7" s="33" t="str">
        <f>IF($C8="","",VLOOKUP($C$8,'Nhập'!$A$11:$O$19999,9,0))</f>
        <v>1111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/>
      <c r="B8" s="33" t="s">
        <v>445</v>
      </c>
      <c r="C8" s="63" t="s">
        <v>398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6.5" customHeight="1">
      <c r="A9" s="262" t="str">
        <f>"Nhập Theo Hóa Đơn số :"&amp;" "&amp;IF($C$8="","",TEXT(VLOOKUP($C$8,'Nhập'!$A$11:$O$19999,2,0),"0000000"))&amp;"   "&amp;B7</f>
        <v>Nhập Theo Hóa Đơn số : 0001121   Ngày   12    tháng    3    năm   2012</v>
      </c>
      <c r="B9" s="258"/>
      <c r="C9" s="258"/>
      <c r="D9" s="263"/>
      <c r="E9" s="263"/>
      <c r="F9" s="263"/>
      <c r="G9" s="263"/>
      <c r="H9" s="263"/>
      <c r="I9" s="11"/>
      <c r="J9" s="11"/>
      <c r="K9" s="11"/>
      <c r="L9" s="11"/>
      <c r="M9" s="11"/>
      <c r="N9" s="11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</row>
    <row r="10" ht="16.5" customHeight="1">
      <c r="A10" s="264" t="str">
        <f>"Của :"&amp;IF($C$8="","",VLOOKUP($C$8,'Nhập'!$A$11:$O$19999,5,0))&amp;"                                "&amp;"Mã số thuế : "&amp;IF($C$8=""," ",VLOOKUP($C$8,'Nhập'!$A$11:$O$19999,7,0))</f>
        <v>#N/A</v>
      </c>
      <c r="B10" s="258"/>
      <c r="C10" s="263"/>
      <c r="D10" s="263"/>
      <c r="E10" s="258"/>
      <c r="F10" s="263"/>
      <c r="G10" s="264"/>
      <c r="H10" s="263"/>
      <c r="I10" s="11"/>
      <c r="J10" s="11"/>
      <c r="K10" s="11"/>
      <c r="L10" s="11"/>
      <c r="M10" s="11"/>
      <c r="N10" s="11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</row>
    <row r="11" ht="16.5" customHeight="1">
      <c r="A11" s="265" t="str">
        <f>"Địa chỉ:   "&amp;IF($C$8="","",VLOOKUP($C$8,'Nhập'!$A$11:$O$19999,6,0))</f>
        <v>#N/A</v>
      </c>
      <c r="B11" s="258"/>
      <c r="C11" s="263"/>
      <c r="D11" s="263"/>
      <c r="E11" s="258"/>
      <c r="F11" s="263"/>
      <c r="G11" s="263"/>
      <c r="H11" s="263"/>
      <c r="I11" s="11"/>
      <c r="J11" s="11"/>
      <c r="K11" s="11"/>
      <c r="L11" s="11"/>
      <c r="M11" s="11"/>
      <c r="N11" s="11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</row>
    <row r="12" ht="21.75" customHeight="1">
      <c r="A12" s="263" t="str">
        <f>"Nhập tại kho : "&amp;ThongtinDN!C5</f>
        <v>Nhập tại kho : </v>
      </c>
      <c r="B12" s="263"/>
      <c r="C12" s="263"/>
      <c r="D12" s="263"/>
      <c r="E12" s="263"/>
      <c r="F12" s="263"/>
      <c r="G12" s="263"/>
      <c r="H12" s="263"/>
      <c r="I12" s="11"/>
      <c r="J12" s="11"/>
      <c r="K12" s="11"/>
      <c r="L12" s="11"/>
      <c r="M12" s="11"/>
      <c r="N12" s="11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</row>
    <row r="13" ht="24.75" customHeight="1">
      <c r="A13" s="266" t="s">
        <v>23</v>
      </c>
      <c r="B13" s="267" t="s">
        <v>446</v>
      </c>
      <c r="C13" s="266" t="s">
        <v>447</v>
      </c>
      <c r="D13" s="266" t="s">
        <v>448</v>
      </c>
      <c r="E13" s="268" t="s">
        <v>449</v>
      </c>
      <c r="F13" s="21"/>
      <c r="G13" s="269" t="s">
        <v>47</v>
      </c>
      <c r="H13" s="269" t="s">
        <v>450</v>
      </c>
      <c r="I13" s="270" t="s">
        <v>451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31.5" customHeight="1">
      <c r="A14" s="48"/>
      <c r="B14" s="189"/>
      <c r="C14" s="48"/>
      <c r="D14" s="48"/>
      <c r="E14" s="271" t="s">
        <v>452</v>
      </c>
      <c r="F14" s="271" t="s">
        <v>453</v>
      </c>
      <c r="G14" s="48"/>
      <c r="H14" s="48"/>
      <c r="I14" s="48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272" t="s">
        <v>454</v>
      </c>
      <c r="B15" s="273" t="s">
        <v>455</v>
      </c>
      <c r="C15" s="274" t="s">
        <v>456</v>
      </c>
      <c r="D15" s="274" t="s">
        <v>457</v>
      </c>
      <c r="E15" s="274">
        <v>1.0</v>
      </c>
      <c r="F15" s="274">
        <v>2.0</v>
      </c>
      <c r="G15" s="273">
        <v>3.0</v>
      </c>
      <c r="H15" s="274">
        <v>4.0</v>
      </c>
      <c r="I15" s="275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276">
        <f t="shared" ref="A16:A47" si="1">IF(B16="","",COUNTA($B$16:B16))</f>
        <v>1</v>
      </c>
      <c r="B16" s="277" t="str">
        <f t="array" ref="B16">IF($I16="","",INDEX('Nhập'!$K$11:$K$19999,$I16))</f>
        <v>Sắt la các loại</v>
      </c>
      <c r="C16" s="277" t="str">
        <f t="array" ref="C16">IF($I16="","",INDEX('Nhập'!$J$11:$J$19999,$I16))</f>
        <v>Satla</v>
      </c>
      <c r="D16" s="278" t="str">
        <f t="array" ref="D16">IF($I16="","",INDEX('Nhập'!$L$11:$L$19999,$I16))</f>
        <v>kg</v>
      </c>
      <c r="E16" s="279">
        <f t="array" ref="E16">IF($I16="","",INDEX('Nhập'!$M$11:$M$19999,$I16))</f>
        <v>259.7</v>
      </c>
      <c r="F16" s="279">
        <f t="shared" ref="F16:F47" si="2">E16</f>
        <v>259.7</v>
      </c>
      <c r="G16" s="279">
        <f t="array" ref="G16">IF($I16="","",INDEX('Nhập'!$N$11:$N$19999,$I16))</f>
        <v>14001.00116</v>
      </c>
      <c r="H16" s="279">
        <f t="array" ref="H16">IF($I16="","",INDEX('Nhập'!$O$11:$O$19999,$I16))</f>
        <v>3636060</v>
      </c>
      <c r="I16" s="280">
        <f>IF(TYPE(MATCH($C$8,'Nhập'!$A$11:$A$20000,0))=16,"",MATCH($C$8,'Nhập'!$A$11:$A$20000,0))</f>
        <v>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276">
        <f t="shared" si="1"/>
        <v>2</v>
      </c>
      <c r="B17" s="277" t="str">
        <f t="array" ref="B17">IF($I17="","",INDEX('Nhập'!$K$11:$K$19999,$I17))</f>
        <v>Thép hộp các loại</v>
      </c>
      <c r="C17" s="277" t="str">
        <f t="array" ref="C17">IF($I17="","",INDEX('Nhập'!$J$11:$J$19999,$I17))</f>
        <v>Thephop</v>
      </c>
      <c r="D17" s="278" t="str">
        <f t="array" ref="D17">IF($I17="","",INDEX('Nhập'!$L$11:$L$19999,$I17))</f>
        <v>kg</v>
      </c>
      <c r="E17" s="279">
        <f t="array" ref="E17">IF($I17="","",INDEX('Nhập'!$M$11:$M$19999,$I17))</f>
        <v>746.8</v>
      </c>
      <c r="F17" s="279">
        <f t="shared" si="2"/>
        <v>746.8</v>
      </c>
      <c r="G17" s="279">
        <f t="array" ref="G17">IF($I17="","",INDEX('Nhập'!$N$11:$N$19999,$I17))</f>
        <v>15832.00054</v>
      </c>
      <c r="H17" s="279">
        <f t="array" ref="H17">IF($I17="","",INDEX('Nhập'!$O$11:$O$19999,$I17))</f>
        <v>11823338</v>
      </c>
      <c r="I17" s="280">
        <f>IF(TYPE(MATCH($C$8,OFFSET('Nhập'!$A$11,I16,0):'Nhập'!$A$20000,0)+I16)=16,"",MATCH($C$8,OFFSET('Nhập'!$A$11,I16,0):'Nhập'!$A$20000,0)+I16)</f>
        <v>8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276" t="str">
        <f t="shared" si="1"/>
        <v/>
      </c>
      <c r="B18" s="277" t="str">
        <f t="array" ref="B18">IF($I18="","",INDEX('Nhập'!$K$11:$K$19999,$I18))</f>
        <v/>
      </c>
      <c r="C18" s="277" t="str">
        <f t="array" ref="C18">IF($I18="","",INDEX('Nhập'!$J$11:$J$19999,$I18))</f>
        <v/>
      </c>
      <c r="D18" s="278" t="str">
        <f t="array" ref="D18">IF($I18="","",INDEX('Nhập'!$L$11:$L$19999,$I18))</f>
        <v/>
      </c>
      <c r="E18" s="279" t="str">
        <f t="array" ref="E18">IF($I18="","",INDEX('Nhập'!$M$11:$M$19999,$I18))</f>
        <v/>
      </c>
      <c r="F18" s="279" t="str">
        <f t="shared" si="2"/>
        <v/>
      </c>
      <c r="G18" s="279" t="str">
        <f t="array" ref="G18">IF($I18="","",INDEX('Nhập'!$N$11:$N$19999,$I18))</f>
        <v/>
      </c>
      <c r="H18" s="279" t="str">
        <f t="array" ref="H18">IF($I18="","",INDEX('Nhập'!$O$11:$O$19999,$I18))</f>
        <v/>
      </c>
      <c r="I18" s="280" t="str">
        <f>IF(TYPE(MATCH($C$8,OFFSET('Nhập'!$A$11,I17,0):'Nhập'!$A$20000,0)+I17)=16,"",MATCH($C$8,OFFSET('Nhập'!$A$11,I17,0):'Nhập'!$A$20000,0)+I17)</f>
        <v/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276">
        <f t="shared" si="1"/>
        <v>4</v>
      </c>
      <c r="B19" s="277" t="str">
        <f t="array" ref="B19">IF($I19="","",INDEX('Nhập'!$K$11:$K$19999,$I19))</f>
        <v>Sắt la các loại</v>
      </c>
      <c r="C19" s="277" t="str">
        <f t="array" ref="C19">IF($I19="","",INDEX('Nhập'!$J$11:$J$19999,$I19))</f>
        <v>Satla</v>
      </c>
      <c r="D19" s="278" t="str">
        <f t="array" ref="D19">IF($I19="","",INDEX('Nhập'!$L$11:$L$19999,$I19))</f>
        <v>kg</v>
      </c>
      <c r="E19" s="279">
        <f t="array" ref="E19">IF($I19="","",INDEX('Nhập'!$M$11:$M$19999,$I19))</f>
        <v>259.7</v>
      </c>
      <c r="F19" s="279">
        <f t="shared" si="2"/>
        <v>259.7</v>
      </c>
      <c r="G19" s="279">
        <f t="array" ref="G19">IF($I19="","",INDEX('Nhập'!$N$11:$N$19999,$I19))</f>
        <v>14001.00116</v>
      </c>
      <c r="H19" s="279">
        <f t="array" ref="H19">IF($I19="","",INDEX('Nhập'!$O$11:$O$19999,$I19))</f>
        <v>3636060</v>
      </c>
      <c r="I19" s="280">
        <f>IF(TYPE(MATCH($C$8,OFFSET('Nhập'!$A$11,I18,0):'Nhập'!$A$20000,0)+I18)=16,"",MATCH($C$8,OFFSET('Nhập'!$A$11,I18,0):'Nhập'!$A$20000,0)+I18)</f>
        <v>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276">
        <f t="shared" si="1"/>
        <v>5</v>
      </c>
      <c r="B20" s="277" t="str">
        <f t="array" ref="B20">IF($I20="","",INDEX('Nhập'!$K$11:$K$19999,$I20))</f>
        <v>Thép hộp các loại</v>
      </c>
      <c r="C20" s="277" t="str">
        <f t="array" ref="C20">IF($I20="","",INDEX('Nhập'!$J$11:$J$19999,$I20))</f>
        <v>Thephop</v>
      </c>
      <c r="D20" s="278" t="str">
        <f t="array" ref="D20">IF($I20="","",INDEX('Nhập'!$L$11:$L$19999,$I20))</f>
        <v>kg</v>
      </c>
      <c r="E20" s="279">
        <f t="array" ref="E20">IF($I20="","",INDEX('Nhập'!$M$11:$M$19999,$I20))</f>
        <v>746.8</v>
      </c>
      <c r="F20" s="279">
        <f t="shared" si="2"/>
        <v>746.8</v>
      </c>
      <c r="G20" s="279">
        <f t="array" ref="G20">IF($I20="","",INDEX('Nhập'!$N$11:$N$19999,$I20))</f>
        <v>15832.00054</v>
      </c>
      <c r="H20" s="279">
        <f t="array" ref="H20">IF($I20="","",INDEX('Nhập'!$O$11:$O$19999,$I20))</f>
        <v>11823338</v>
      </c>
      <c r="I20" s="280">
        <f>IF(TYPE(MATCH($C$8,OFFSET('Nhập'!$A$11,I19,0):'Nhập'!$A$20000,0)+I19)=16,"",MATCH($C$8,OFFSET('Nhập'!$A$11,I19,0):'Nhập'!$A$20000,0)+I19)</f>
        <v>8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276" t="str">
        <f t="shared" si="1"/>
        <v/>
      </c>
      <c r="B21" s="277" t="str">
        <f t="array" ref="B21">IF($I21="","",INDEX('Nhập'!$K$11:$K$19999,$I21))</f>
        <v/>
      </c>
      <c r="C21" s="277" t="str">
        <f t="array" ref="C21">IF($I21="","",INDEX('Nhập'!$J$11:$J$19999,$I21))</f>
        <v/>
      </c>
      <c r="D21" s="278" t="str">
        <f t="array" ref="D21">IF($I21="","",INDEX('Nhập'!$L$11:$L$19999,$I21))</f>
        <v/>
      </c>
      <c r="E21" s="279" t="str">
        <f t="array" ref="E21">IF($I21="","",INDEX('Nhập'!$M$11:$M$19999,$I21))</f>
        <v/>
      </c>
      <c r="F21" s="279" t="str">
        <f t="shared" si="2"/>
        <v/>
      </c>
      <c r="G21" s="279" t="str">
        <f t="array" ref="G21">IF($I21="","",INDEX('Nhập'!$N$11:$N$19999,$I21))</f>
        <v/>
      </c>
      <c r="H21" s="279" t="str">
        <f t="array" ref="H21">IF($I21="","",INDEX('Nhập'!$O$11:$O$19999,$I21))</f>
        <v/>
      </c>
      <c r="I21" s="280" t="str">
        <f>IF(TYPE(MATCH($C$8,OFFSET('Nhập'!$A$11,I20,0):'Nhập'!$A$20000,0)+I20)=16,"",MATCH($C$8,OFFSET('Nhập'!$A$11,I20,0):'Nhập'!$A$20000,0)+I20)</f>
        <v/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276">
        <f t="shared" si="1"/>
        <v>7</v>
      </c>
      <c r="B22" s="277" t="str">
        <f t="array" ref="B22">IF($I22="","",INDEX('Nhập'!$K$11:$K$19999,$I22))</f>
        <v>Sắt la các loại</v>
      </c>
      <c r="C22" s="277" t="str">
        <f t="array" ref="C22">IF($I22="","",INDEX('Nhập'!$J$11:$J$19999,$I22))</f>
        <v>Satla</v>
      </c>
      <c r="D22" s="278" t="str">
        <f t="array" ref="D22">IF($I22="","",INDEX('Nhập'!$L$11:$L$19999,$I22))</f>
        <v>kg</v>
      </c>
      <c r="E22" s="279">
        <f t="array" ref="E22">IF($I22="","",INDEX('Nhập'!$M$11:$M$19999,$I22))</f>
        <v>259.7</v>
      </c>
      <c r="F22" s="279">
        <f t="shared" si="2"/>
        <v>259.7</v>
      </c>
      <c r="G22" s="279">
        <f t="array" ref="G22">IF($I22="","",INDEX('Nhập'!$N$11:$N$19999,$I22))</f>
        <v>14001.00116</v>
      </c>
      <c r="H22" s="279">
        <f t="array" ref="H22">IF($I22="","",INDEX('Nhập'!$O$11:$O$19999,$I22))</f>
        <v>3636060</v>
      </c>
      <c r="I22" s="280">
        <f>IF(TYPE(MATCH($C$8,OFFSET('Nhập'!$A$11,I21,0):'Nhập'!$A$20000,0)+I21)=16,"",MATCH($C$8,OFFSET('Nhập'!$A$11,I21,0):'Nhập'!$A$20000,0)+I21)</f>
        <v>7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276">
        <f t="shared" si="1"/>
        <v>8</v>
      </c>
      <c r="B23" s="277" t="str">
        <f t="array" ref="B23">IF($I23="","",INDEX('Nhập'!$K$11:$K$19999,$I23))</f>
        <v>Thép hộp các loại</v>
      </c>
      <c r="C23" s="277" t="str">
        <f t="array" ref="C23">IF($I23="","",INDEX('Nhập'!$J$11:$J$19999,$I23))</f>
        <v>Thephop</v>
      </c>
      <c r="D23" s="278" t="str">
        <f t="array" ref="D23">IF($I23="","",INDEX('Nhập'!$L$11:$L$19999,$I23))</f>
        <v>kg</v>
      </c>
      <c r="E23" s="279">
        <f t="array" ref="E23">IF($I23="","",INDEX('Nhập'!$M$11:$M$19999,$I23))</f>
        <v>746.8</v>
      </c>
      <c r="F23" s="279">
        <f t="shared" si="2"/>
        <v>746.8</v>
      </c>
      <c r="G23" s="279">
        <f t="array" ref="G23">IF($I23="","",INDEX('Nhập'!$N$11:$N$19999,$I23))</f>
        <v>15832.00054</v>
      </c>
      <c r="H23" s="279">
        <f t="array" ref="H23">IF($I23="","",INDEX('Nhập'!$O$11:$O$19999,$I23))</f>
        <v>11823338</v>
      </c>
      <c r="I23" s="280">
        <f>IF(TYPE(MATCH($C$8,OFFSET('Nhập'!$A$11,I22,0):'Nhập'!$A$20000,0)+I22)=16,"",MATCH($C$8,OFFSET('Nhập'!$A$11,I22,0):'Nhập'!$A$20000,0)+I22)</f>
        <v>8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276" t="str">
        <f t="shared" si="1"/>
        <v/>
      </c>
      <c r="B24" s="277" t="str">
        <f t="array" ref="B24">IF($I24="","",INDEX('Nhập'!$K$11:$K$19999,$I24))</f>
        <v/>
      </c>
      <c r="C24" s="277" t="str">
        <f t="array" ref="C24">IF($I24="","",INDEX('Nhập'!$J$11:$J$19999,$I24))</f>
        <v/>
      </c>
      <c r="D24" s="278" t="str">
        <f t="array" ref="D24">IF($I24="","",INDEX('Nhập'!$L$11:$L$19999,$I24))</f>
        <v/>
      </c>
      <c r="E24" s="279" t="str">
        <f t="array" ref="E24">IF($I24="","",INDEX('Nhập'!$M$11:$M$19999,$I24))</f>
        <v/>
      </c>
      <c r="F24" s="279" t="str">
        <f t="shared" si="2"/>
        <v/>
      </c>
      <c r="G24" s="279" t="str">
        <f t="array" ref="G24">IF($I24="","",INDEX('Nhập'!$N$11:$N$19999,$I24))</f>
        <v/>
      </c>
      <c r="H24" s="279" t="str">
        <f t="array" ref="H24">IF($I24="","",INDEX('Nhập'!$O$11:$O$19999,$I24))</f>
        <v/>
      </c>
      <c r="I24" s="280" t="str">
        <f>IF(TYPE(MATCH($C$8,OFFSET('Nhập'!$A$11,I23,0):'Nhập'!$A$20000,0)+I23)=16,"",MATCH($C$8,OFFSET('Nhập'!$A$11,I23,0):'Nhập'!$A$20000,0)+I23)</f>
        <v/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276">
        <f t="shared" si="1"/>
        <v>10</v>
      </c>
      <c r="B25" s="277" t="str">
        <f t="array" ref="B25">IF($I25="","",INDEX('Nhập'!$K$11:$K$19999,$I25))</f>
        <v>Sắt la các loại</v>
      </c>
      <c r="C25" s="277" t="str">
        <f t="array" ref="C25">IF($I25="","",INDEX('Nhập'!$J$11:$J$19999,$I25))</f>
        <v>Satla</v>
      </c>
      <c r="D25" s="278" t="str">
        <f t="array" ref="D25">IF($I25="","",INDEX('Nhập'!$L$11:$L$19999,$I25))</f>
        <v>kg</v>
      </c>
      <c r="E25" s="279">
        <f t="array" ref="E25">IF($I25="","",INDEX('Nhập'!$M$11:$M$19999,$I25))</f>
        <v>259.7</v>
      </c>
      <c r="F25" s="279">
        <f t="shared" si="2"/>
        <v>259.7</v>
      </c>
      <c r="G25" s="279">
        <f t="array" ref="G25">IF($I25="","",INDEX('Nhập'!$N$11:$N$19999,$I25))</f>
        <v>14001.00116</v>
      </c>
      <c r="H25" s="279">
        <f t="array" ref="H25">IF($I25="","",INDEX('Nhập'!$O$11:$O$19999,$I25))</f>
        <v>3636060</v>
      </c>
      <c r="I25" s="280">
        <f>IF(TYPE(MATCH($C$8,OFFSET('Nhập'!$A$11,I24,0):'Nhập'!$A$20000,0)+I24)=16,"",MATCH($C$8,OFFSET('Nhập'!$A$11,I24,0):'Nhập'!$A$20000,0)+I24)</f>
        <v>7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276">
        <f t="shared" si="1"/>
        <v>11</v>
      </c>
      <c r="B26" s="277" t="str">
        <f t="array" ref="B26">IF($I26="","",INDEX('Nhập'!$K$11:$K$19999,$I26))</f>
        <v>Thép hộp các loại</v>
      </c>
      <c r="C26" s="277" t="str">
        <f t="array" ref="C26">IF($I26="","",INDEX('Nhập'!$J$11:$J$19999,$I26))</f>
        <v>Thephop</v>
      </c>
      <c r="D26" s="278" t="str">
        <f t="array" ref="D26">IF($I26="","",INDEX('Nhập'!$L$11:$L$19999,$I26))</f>
        <v>kg</v>
      </c>
      <c r="E26" s="279">
        <f t="array" ref="E26">IF($I26="","",INDEX('Nhập'!$M$11:$M$19999,$I26))</f>
        <v>746.8</v>
      </c>
      <c r="F26" s="279">
        <f t="shared" si="2"/>
        <v>746.8</v>
      </c>
      <c r="G26" s="279">
        <f t="array" ref="G26">IF($I26="","",INDEX('Nhập'!$N$11:$N$19999,$I26))</f>
        <v>15832.00054</v>
      </c>
      <c r="H26" s="279">
        <f t="array" ref="H26">IF($I26="","",INDEX('Nhập'!$O$11:$O$19999,$I26))</f>
        <v>11823338</v>
      </c>
      <c r="I26" s="280">
        <f>IF(TYPE(MATCH($C$8,OFFSET('Nhập'!$A$11,I25,0):'Nhập'!$A$20000,0)+I25)=16,"",MATCH($C$8,OFFSET('Nhập'!$A$11,I25,0):'Nhập'!$A$20000,0)+I25)</f>
        <v>8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276" t="str">
        <f t="shared" si="1"/>
        <v/>
      </c>
      <c r="B27" s="277" t="str">
        <f t="array" ref="B27">IF($I27="","",INDEX('Nhập'!$K$11:$K$19999,$I27))</f>
        <v/>
      </c>
      <c r="C27" s="277" t="str">
        <f t="array" ref="C27">IF($I27="","",INDEX('Nhập'!$J$11:$J$19999,$I27))</f>
        <v/>
      </c>
      <c r="D27" s="278" t="str">
        <f t="array" ref="D27">IF($I27="","",INDEX('Nhập'!$L$11:$L$19999,$I27))</f>
        <v/>
      </c>
      <c r="E27" s="279" t="str">
        <f t="array" ref="E27">IF($I27="","",INDEX('Nhập'!$M$11:$M$19999,$I27))</f>
        <v/>
      </c>
      <c r="F27" s="279" t="str">
        <f t="shared" si="2"/>
        <v/>
      </c>
      <c r="G27" s="279" t="str">
        <f t="array" ref="G27">IF($I27="","",INDEX('Nhập'!$N$11:$N$19999,$I27))</f>
        <v/>
      </c>
      <c r="H27" s="279" t="str">
        <f t="array" ref="H27">IF($I27="","",INDEX('Nhập'!$O$11:$O$19999,$I27))</f>
        <v/>
      </c>
      <c r="I27" s="280" t="str">
        <f>IF(TYPE(MATCH($C$8,OFFSET('Nhập'!$A$11,I26,0):'Nhập'!$A$20000,0)+I26)=16,"",MATCH($C$8,OFFSET('Nhập'!$A$11,I26,0):'Nhập'!$A$20000,0)+I26)</f>
        <v/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276">
        <f t="shared" si="1"/>
        <v>13</v>
      </c>
      <c r="B28" s="277" t="str">
        <f t="array" ref="B28">IF($I28="","",INDEX('Nhập'!$K$11:$K$19999,$I28))</f>
        <v>Sắt la các loại</v>
      </c>
      <c r="C28" s="277" t="str">
        <f t="array" ref="C28">IF($I28="","",INDEX('Nhập'!$J$11:$J$19999,$I28))</f>
        <v>Satla</v>
      </c>
      <c r="D28" s="278" t="str">
        <f t="array" ref="D28">IF($I28="","",INDEX('Nhập'!$L$11:$L$19999,$I28))</f>
        <v>kg</v>
      </c>
      <c r="E28" s="279">
        <f t="array" ref="E28">IF($I28="","",INDEX('Nhập'!$M$11:$M$19999,$I28))</f>
        <v>259.7</v>
      </c>
      <c r="F28" s="279">
        <f t="shared" si="2"/>
        <v>259.7</v>
      </c>
      <c r="G28" s="279">
        <f t="array" ref="G28">IF($I28="","",INDEX('Nhập'!$N$11:$N$19999,$I28))</f>
        <v>14001.00116</v>
      </c>
      <c r="H28" s="279">
        <f t="array" ref="H28">IF($I28="","",INDEX('Nhập'!$O$11:$O$19999,$I28))</f>
        <v>3636060</v>
      </c>
      <c r="I28" s="280">
        <f>IF(TYPE(MATCH($C$8,OFFSET('Nhập'!$A$11,I27,0):'Nhập'!$A$20000,0)+I27)=16,"",MATCH($C$8,OFFSET('Nhập'!$A$11,I27,0):'Nhập'!$A$20000,0)+I27)</f>
        <v>7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276">
        <f t="shared" si="1"/>
        <v>14</v>
      </c>
      <c r="B29" s="277" t="str">
        <f t="array" ref="B29">IF($I29="","",INDEX('Nhập'!$K$11:$K$19999,$I29))</f>
        <v>Thép hộp các loại</v>
      </c>
      <c r="C29" s="277" t="str">
        <f t="array" ref="C29">IF($I29="","",INDEX('Nhập'!$J$11:$J$19999,$I29))</f>
        <v>Thephop</v>
      </c>
      <c r="D29" s="278" t="str">
        <f t="array" ref="D29">IF($I29="","",INDEX('Nhập'!$L$11:$L$19999,$I29))</f>
        <v>kg</v>
      </c>
      <c r="E29" s="279">
        <f t="array" ref="E29">IF($I29="","",INDEX('Nhập'!$M$11:$M$19999,$I29))</f>
        <v>746.8</v>
      </c>
      <c r="F29" s="279">
        <f t="shared" si="2"/>
        <v>746.8</v>
      </c>
      <c r="G29" s="279">
        <f t="array" ref="G29">IF($I29="","",INDEX('Nhập'!$N$11:$N$19999,$I29))</f>
        <v>15832.00054</v>
      </c>
      <c r="H29" s="279">
        <f t="array" ref="H29">IF($I29="","",INDEX('Nhập'!$O$11:$O$19999,$I29))</f>
        <v>11823338</v>
      </c>
      <c r="I29" s="280">
        <f>IF(TYPE(MATCH($C$8,OFFSET('Nhập'!$A$11,I28,0):'Nhập'!$A$20000,0)+I28)=16,"",MATCH($C$8,OFFSET('Nhập'!$A$11,I28,0):'Nhập'!$A$20000,0)+I28)</f>
        <v>8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276" t="str">
        <f t="shared" si="1"/>
        <v/>
      </c>
      <c r="B30" s="277" t="str">
        <f t="array" ref="B30">IF($I30="","",INDEX('Nhập'!$K$11:$K$19999,$I30))</f>
        <v/>
      </c>
      <c r="C30" s="277" t="str">
        <f t="array" ref="C30">IF($I30="","",INDEX('Nhập'!$J$11:$J$19999,$I30))</f>
        <v/>
      </c>
      <c r="D30" s="278" t="str">
        <f t="array" ref="D30">IF($I30="","",INDEX('Nhập'!$L$11:$L$19999,$I30))</f>
        <v/>
      </c>
      <c r="E30" s="279" t="str">
        <f t="array" ref="E30">IF($I30="","",INDEX('Nhập'!$M$11:$M$19999,$I30))</f>
        <v/>
      </c>
      <c r="F30" s="279" t="str">
        <f t="shared" si="2"/>
        <v/>
      </c>
      <c r="G30" s="279" t="str">
        <f t="array" ref="G30">IF($I30="","",INDEX('Nhập'!$N$11:$N$19999,$I30))</f>
        <v/>
      </c>
      <c r="H30" s="279" t="str">
        <f t="array" ref="H30">IF($I30="","",INDEX('Nhập'!$O$11:$O$19999,$I30))</f>
        <v/>
      </c>
      <c r="I30" s="280" t="str">
        <f>IF(TYPE(MATCH($C$8,OFFSET('Nhập'!$A$11,I29,0):'Nhập'!$A$20000,0)+I29)=16,"",MATCH($C$8,OFFSET('Nhập'!$A$11,I29,0):'Nhập'!$A$20000,0)+I29)</f>
        <v/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276">
        <f t="shared" si="1"/>
        <v>16</v>
      </c>
      <c r="B31" s="277" t="str">
        <f t="array" ref="B31">IF($I31="","",INDEX('Nhập'!$K$11:$K$19999,$I31))</f>
        <v>Sắt la các loại</v>
      </c>
      <c r="C31" s="277" t="str">
        <f t="array" ref="C31">IF($I31="","",INDEX('Nhập'!$J$11:$J$19999,$I31))</f>
        <v>Satla</v>
      </c>
      <c r="D31" s="278" t="str">
        <f t="array" ref="D31">IF($I31="","",INDEX('Nhập'!$L$11:$L$19999,$I31))</f>
        <v>kg</v>
      </c>
      <c r="E31" s="279">
        <f t="array" ref="E31">IF($I31="","",INDEX('Nhập'!$M$11:$M$19999,$I31))</f>
        <v>259.7</v>
      </c>
      <c r="F31" s="279">
        <f t="shared" si="2"/>
        <v>259.7</v>
      </c>
      <c r="G31" s="279">
        <f t="array" ref="G31">IF($I31="","",INDEX('Nhập'!$N$11:$N$19999,$I31))</f>
        <v>14001.00116</v>
      </c>
      <c r="H31" s="279">
        <f t="array" ref="H31">IF($I31="","",INDEX('Nhập'!$O$11:$O$19999,$I31))</f>
        <v>3636060</v>
      </c>
      <c r="I31" s="280">
        <f>IF(TYPE(MATCH($C$8,OFFSET('Nhập'!$A$11,I30,0):'Nhập'!$A$20000,0)+I30)=16,"",MATCH($C$8,OFFSET('Nhập'!$A$11,I30,0):'Nhập'!$A$20000,0)+I30)</f>
        <v>7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276">
        <f t="shared" si="1"/>
        <v>17</v>
      </c>
      <c r="B32" s="277" t="str">
        <f t="array" ref="B32">IF($I32="","",INDEX('Nhập'!$K$11:$K$19999,$I32))</f>
        <v>Thép hộp các loại</v>
      </c>
      <c r="C32" s="277" t="str">
        <f t="array" ref="C32">IF($I32="","",INDEX('Nhập'!$J$11:$J$19999,$I32))</f>
        <v>Thephop</v>
      </c>
      <c r="D32" s="278" t="str">
        <f t="array" ref="D32">IF($I32="","",INDEX('Nhập'!$L$11:$L$19999,$I32))</f>
        <v>kg</v>
      </c>
      <c r="E32" s="279">
        <f t="array" ref="E32">IF($I32="","",INDEX('Nhập'!$M$11:$M$19999,$I32))</f>
        <v>746.8</v>
      </c>
      <c r="F32" s="279">
        <f t="shared" si="2"/>
        <v>746.8</v>
      </c>
      <c r="G32" s="279">
        <f t="array" ref="G32">IF($I32="","",INDEX('Nhập'!$N$11:$N$19999,$I32))</f>
        <v>15832.00054</v>
      </c>
      <c r="H32" s="279">
        <f t="array" ref="H32">IF($I32="","",INDEX('Nhập'!$O$11:$O$19999,$I32))</f>
        <v>11823338</v>
      </c>
      <c r="I32" s="280">
        <f>IF(TYPE(MATCH($C$8,OFFSET('Nhập'!$A$11,I31,0):'Nhập'!$A$20000,0)+I31)=16,"",MATCH($C$8,OFFSET('Nhập'!$A$11,I31,0):'Nhập'!$A$20000,0)+I31)</f>
        <v>8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276" t="str">
        <f t="shared" si="1"/>
        <v/>
      </c>
      <c r="B33" s="277" t="str">
        <f t="array" ref="B33">IF($I33="","",INDEX('Nhập'!$K$11:$K$19999,$I33))</f>
        <v/>
      </c>
      <c r="C33" s="277" t="str">
        <f t="array" ref="C33">IF($I33="","",INDEX('Nhập'!$J$11:$J$19999,$I33))</f>
        <v/>
      </c>
      <c r="D33" s="278" t="str">
        <f t="array" ref="D33">IF($I33="","",INDEX('Nhập'!$L$11:$L$19999,$I33))</f>
        <v/>
      </c>
      <c r="E33" s="279" t="str">
        <f t="array" ref="E33">IF($I33="","",INDEX('Nhập'!$M$11:$M$19999,$I33))</f>
        <v/>
      </c>
      <c r="F33" s="279" t="str">
        <f t="shared" si="2"/>
        <v/>
      </c>
      <c r="G33" s="279" t="str">
        <f t="array" ref="G33">IF($I33="","",INDEX('Nhập'!$N$11:$N$19999,$I33))</f>
        <v/>
      </c>
      <c r="H33" s="279" t="str">
        <f t="array" ref="H33">IF($I33="","",INDEX('Nhập'!$O$11:$O$19999,$I33))</f>
        <v/>
      </c>
      <c r="I33" s="280" t="str">
        <f>IF(TYPE(MATCH($C$8,OFFSET('Nhập'!$A$11,I32,0):'Nhập'!$A$20000,0)+I32)=16,"",MATCH($C$8,OFFSET('Nhập'!$A$11,I32,0):'Nhập'!$A$20000,0)+I32)</f>
        <v/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276">
        <f t="shared" si="1"/>
        <v>19</v>
      </c>
      <c r="B34" s="277" t="str">
        <f t="array" ref="B34">IF($I34="","",INDEX('Nhập'!$K$11:$K$19999,$I34))</f>
        <v>Sắt la các loại</v>
      </c>
      <c r="C34" s="277" t="str">
        <f t="array" ref="C34">IF($I34="","",INDEX('Nhập'!$J$11:$J$19999,$I34))</f>
        <v>Satla</v>
      </c>
      <c r="D34" s="278" t="str">
        <f t="array" ref="D34">IF($I34="","",INDEX('Nhập'!$L$11:$L$19999,$I34))</f>
        <v>kg</v>
      </c>
      <c r="E34" s="279">
        <f t="array" ref="E34">IF($I34="","",INDEX('Nhập'!$M$11:$M$19999,$I34))</f>
        <v>259.7</v>
      </c>
      <c r="F34" s="279">
        <f t="shared" si="2"/>
        <v>259.7</v>
      </c>
      <c r="G34" s="279">
        <f t="array" ref="G34">IF($I34="","",INDEX('Nhập'!$N$11:$N$19999,$I34))</f>
        <v>14001.00116</v>
      </c>
      <c r="H34" s="279">
        <f t="array" ref="H34">IF($I34="","",INDEX('Nhập'!$O$11:$O$19999,$I34))</f>
        <v>3636060</v>
      </c>
      <c r="I34" s="280">
        <f>IF(TYPE(MATCH($C$8,OFFSET('Nhập'!$A$11,I33,0):'Nhập'!$A$20000,0)+I33)=16,"",MATCH($C$8,OFFSET('Nhập'!$A$11,I33,0):'Nhập'!$A$20000,0)+I33)</f>
        <v>7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276">
        <f t="shared" si="1"/>
        <v>20</v>
      </c>
      <c r="B35" s="277" t="str">
        <f t="array" ref="B35">IF($I35="","",INDEX('Nhập'!$K$11:$K$19999,$I35))</f>
        <v>Thép hộp các loại</v>
      </c>
      <c r="C35" s="277" t="str">
        <f t="array" ref="C35">IF($I35="","",INDEX('Nhập'!$J$11:$J$19999,$I35))</f>
        <v>Thephop</v>
      </c>
      <c r="D35" s="278" t="str">
        <f t="array" ref="D35">IF($I35="","",INDEX('Nhập'!$L$11:$L$19999,$I35))</f>
        <v>kg</v>
      </c>
      <c r="E35" s="279">
        <f t="array" ref="E35">IF($I35="","",INDEX('Nhập'!$M$11:$M$19999,$I35))</f>
        <v>746.8</v>
      </c>
      <c r="F35" s="279">
        <f t="shared" si="2"/>
        <v>746.8</v>
      </c>
      <c r="G35" s="279">
        <f t="array" ref="G35">IF($I35="","",INDEX('Nhập'!$N$11:$N$19999,$I35))</f>
        <v>15832.00054</v>
      </c>
      <c r="H35" s="279">
        <f t="array" ref="H35">IF($I35="","",INDEX('Nhập'!$O$11:$O$19999,$I35))</f>
        <v>11823338</v>
      </c>
      <c r="I35" s="280">
        <f>IF(TYPE(MATCH($C$8,OFFSET('Nhập'!$A$11,I34,0):'Nhập'!$A$20000,0)+I34)=16,"",MATCH($C$8,OFFSET('Nhập'!$A$11,I34,0):'Nhập'!$A$20000,0)+I34)</f>
        <v>8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276" t="str">
        <f t="shared" si="1"/>
        <v/>
      </c>
      <c r="B36" s="277" t="str">
        <f t="array" ref="B36">IF($I36="","",INDEX('Nhập'!$K$11:$K$19999,$I36))</f>
        <v/>
      </c>
      <c r="C36" s="277" t="str">
        <f t="array" ref="C36">IF($I36="","",INDEX('Nhập'!$J$11:$J$19999,$I36))</f>
        <v/>
      </c>
      <c r="D36" s="278" t="str">
        <f t="array" ref="D36">IF($I36="","",INDEX('Nhập'!$L$11:$L$19999,$I36))</f>
        <v/>
      </c>
      <c r="E36" s="279" t="str">
        <f t="array" ref="E36">IF($I36="","",INDEX('Nhập'!$M$11:$M$19999,$I36))</f>
        <v/>
      </c>
      <c r="F36" s="279" t="str">
        <f t="shared" si="2"/>
        <v/>
      </c>
      <c r="G36" s="279" t="str">
        <f t="array" ref="G36">IF($I36="","",INDEX('Nhập'!$N$11:$N$19999,$I36))</f>
        <v/>
      </c>
      <c r="H36" s="279" t="str">
        <f t="array" ref="H36">IF($I36="","",INDEX('Nhập'!$O$11:$O$19999,$I36))</f>
        <v/>
      </c>
      <c r="I36" s="280" t="str">
        <f>IF(TYPE(MATCH($C$8,OFFSET('Nhập'!$A$11,I35,0):'Nhập'!$A$20000,0)+I35)=16,"",MATCH($C$8,OFFSET('Nhập'!$A$11,I35,0):'Nhập'!$A$20000,0)+I35)</f>
        <v/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276">
        <f t="shared" si="1"/>
        <v>22</v>
      </c>
      <c r="B37" s="277" t="str">
        <f t="array" ref="B37">IF($I37="","",INDEX('Nhập'!$K$11:$K$19999,$I37))</f>
        <v>Sắt la các loại</v>
      </c>
      <c r="C37" s="277" t="str">
        <f t="array" ref="C37">IF($I37="","",INDEX('Nhập'!$J$11:$J$19999,$I37))</f>
        <v>Satla</v>
      </c>
      <c r="D37" s="278" t="str">
        <f t="array" ref="D37">IF($I37="","",INDEX('Nhập'!$L$11:$L$19999,$I37))</f>
        <v>kg</v>
      </c>
      <c r="E37" s="279">
        <f t="array" ref="E37">IF($I37="","",INDEX('Nhập'!$M$11:$M$19999,$I37))</f>
        <v>259.7</v>
      </c>
      <c r="F37" s="279">
        <f t="shared" si="2"/>
        <v>259.7</v>
      </c>
      <c r="G37" s="279">
        <f t="array" ref="G37">IF($I37="","",INDEX('Nhập'!$N$11:$N$19999,$I37))</f>
        <v>14001.00116</v>
      </c>
      <c r="H37" s="279">
        <f t="array" ref="H37">IF($I37="","",INDEX('Nhập'!$O$11:$O$19999,$I37))</f>
        <v>3636060</v>
      </c>
      <c r="I37" s="280">
        <f>IF(TYPE(MATCH($C$8,OFFSET('Nhập'!$A$11,I36,0):'Nhập'!$A$20000,0)+I36)=16,"",MATCH($C$8,OFFSET('Nhập'!$A$11,I36,0):'Nhập'!$A$20000,0)+I36)</f>
        <v>7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276">
        <f t="shared" si="1"/>
        <v>23</v>
      </c>
      <c r="B38" s="277" t="str">
        <f t="array" ref="B38">IF($I38="","",INDEX('Nhập'!$K$11:$K$19999,$I38))</f>
        <v>Thép hộp các loại</v>
      </c>
      <c r="C38" s="277" t="str">
        <f t="array" ref="C38">IF($I38="","",INDEX('Nhập'!$J$11:$J$19999,$I38))</f>
        <v>Thephop</v>
      </c>
      <c r="D38" s="278" t="str">
        <f t="array" ref="D38">IF($I38="","",INDEX('Nhập'!$L$11:$L$19999,$I38))</f>
        <v>kg</v>
      </c>
      <c r="E38" s="279">
        <f t="array" ref="E38">IF($I38="","",INDEX('Nhập'!$M$11:$M$19999,$I38))</f>
        <v>746.8</v>
      </c>
      <c r="F38" s="279">
        <f t="shared" si="2"/>
        <v>746.8</v>
      </c>
      <c r="G38" s="279">
        <f t="array" ref="G38">IF($I38="","",INDEX('Nhập'!$N$11:$N$19999,$I38))</f>
        <v>15832.00054</v>
      </c>
      <c r="H38" s="279">
        <f t="array" ref="H38">IF($I38="","",INDEX('Nhập'!$O$11:$O$19999,$I38))</f>
        <v>11823338</v>
      </c>
      <c r="I38" s="280">
        <f>IF(TYPE(MATCH($C$8,OFFSET('Nhập'!$A$11,I37,0):'Nhập'!$A$20000,0)+I37)=16,"",MATCH($C$8,OFFSET('Nhập'!$A$11,I37,0):'Nhập'!$A$20000,0)+I37)</f>
        <v>8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276" t="str">
        <f t="shared" si="1"/>
        <v/>
      </c>
      <c r="B39" s="277" t="str">
        <f t="array" ref="B39">IF($I39="","",INDEX('Nhập'!$K$11:$K$19999,$I39))</f>
        <v/>
      </c>
      <c r="C39" s="277" t="str">
        <f t="array" ref="C39">IF($I39="","",INDEX('Nhập'!$J$11:$J$19999,$I39))</f>
        <v/>
      </c>
      <c r="D39" s="278" t="str">
        <f t="array" ref="D39">IF($I39="","",INDEX('Nhập'!$L$11:$L$19999,$I39))</f>
        <v/>
      </c>
      <c r="E39" s="279" t="str">
        <f t="array" ref="E39">IF($I39="","",INDEX('Nhập'!$M$11:$M$19999,$I39))</f>
        <v/>
      </c>
      <c r="F39" s="279" t="str">
        <f t="shared" si="2"/>
        <v/>
      </c>
      <c r="G39" s="279" t="str">
        <f t="array" ref="G39">IF($I39="","",INDEX('Nhập'!$N$11:$N$19999,$I39))</f>
        <v/>
      </c>
      <c r="H39" s="279" t="str">
        <f t="array" ref="H39">IF($I39="","",INDEX('Nhập'!$O$11:$O$19999,$I39))</f>
        <v/>
      </c>
      <c r="I39" s="280" t="str">
        <f>IF(TYPE(MATCH($C$8,OFFSET('Nhập'!$A$11,I38,0):'Nhập'!$A$20000,0)+I38)=16,"",MATCH($C$8,OFFSET('Nhập'!$A$11,I38,0):'Nhập'!$A$20000,0)+I38)</f>
        <v/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276">
        <f t="shared" si="1"/>
        <v>25</v>
      </c>
      <c r="B40" s="277" t="str">
        <f t="array" ref="B40">IF($I40="","",INDEX('Nhập'!$K$11:$K$19999,$I40))</f>
        <v>Sắt la các loại</v>
      </c>
      <c r="C40" s="277" t="str">
        <f t="array" ref="C40">IF($I40="","",INDEX('Nhập'!$J$11:$J$19999,$I40))</f>
        <v>Satla</v>
      </c>
      <c r="D40" s="278" t="str">
        <f t="array" ref="D40">IF($I40="","",INDEX('Nhập'!$L$11:$L$19999,$I40))</f>
        <v>kg</v>
      </c>
      <c r="E40" s="279">
        <f t="array" ref="E40">IF($I40="","",INDEX('Nhập'!$M$11:$M$19999,$I40))</f>
        <v>259.7</v>
      </c>
      <c r="F40" s="279">
        <f t="shared" si="2"/>
        <v>259.7</v>
      </c>
      <c r="G40" s="279">
        <f t="array" ref="G40">IF($I40="","",INDEX('Nhập'!$N$11:$N$19999,$I40))</f>
        <v>14001.00116</v>
      </c>
      <c r="H40" s="279">
        <f t="array" ref="H40">IF($I40="","",INDEX('Nhập'!$O$11:$O$19999,$I40))</f>
        <v>3636060</v>
      </c>
      <c r="I40" s="280">
        <f>IF(TYPE(MATCH($C$8,OFFSET('Nhập'!$A$11,I39,0):'Nhập'!$A$20000,0)+I39)=16,"",MATCH($C$8,OFFSET('Nhập'!$A$11,I39,0):'Nhập'!$A$20000,0)+I39)</f>
        <v>7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276">
        <f t="shared" si="1"/>
        <v>26</v>
      </c>
      <c r="B41" s="277" t="str">
        <f t="array" ref="B41">IF($I41="","",INDEX('Nhập'!$K$11:$K$19999,$I41))</f>
        <v>Thép hộp các loại</v>
      </c>
      <c r="C41" s="277" t="str">
        <f t="array" ref="C41">IF($I41="","",INDEX('Nhập'!$J$11:$J$19999,$I41))</f>
        <v>Thephop</v>
      </c>
      <c r="D41" s="278" t="str">
        <f t="array" ref="D41">IF($I41="","",INDEX('Nhập'!$L$11:$L$19999,$I41))</f>
        <v>kg</v>
      </c>
      <c r="E41" s="279">
        <f t="array" ref="E41">IF($I41="","",INDEX('Nhập'!$M$11:$M$19999,$I41))</f>
        <v>746.8</v>
      </c>
      <c r="F41" s="279">
        <f t="shared" si="2"/>
        <v>746.8</v>
      </c>
      <c r="G41" s="279">
        <f t="array" ref="G41">IF($I41="","",INDEX('Nhập'!$N$11:$N$19999,$I41))</f>
        <v>15832.00054</v>
      </c>
      <c r="H41" s="279">
        <f t="array" ref="H41">IF($I41="","",INDEX('Nhập'!$O$11:$O$19999,$I41))</f>
        <v>11823338</v>
      </c>
      <c r="I41" s="280">
        <f>IF(TYPE(MATCH($C$8,OFFSET('Nhập'!$A$11,I40,0):'Nhập'!$A$20000,0)+I40)=16,"",MATCH($C$8,OFFSET('Nhập'!$A$11,I40,0):'Nhập'!$A$20000,0)+I40)</f>
        <v>8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276" t="str">
        <f t="shared" si="1"/>
        <v/>
      </c>
      <c r="B42" s="277" t="str">
        <f t="array" ref="B42">IF($I42="","",INDEX('Nhập'!$K$11:$K$19999,$I42))</f>
        <v/>
      </c>
      <c r="C42" s="277" t="str">
        <f t="array" ref="C42">IF($I42="","",INDEX('Nhập'!$J$11:$J$19999,$I42))</f>
        <v/>
      </c>
      <c r="D42" s="278" t="str">
        <f t="array" ref="D42">IF($I42="","",INDEX('Nhập'!$L$11:$L$19999,$I42))</f>
        <v/>
      </c>
      <c r="E42" s="279" t="str">
        <f t="array" ref="E42">IF($I42="","",INDEX('Nhập'!$M$11:$M$19999,$I42))</f>
        <v/>
      </c>
      <c r="F42" s="279" t="str">
        <f t="shared" si="2"/>
        <v/>
      </c>
      <c r="G42" s="279" t="str">
        <f t="array" ref="G42">IF($I42="","",INDEX('Nhập'!$N$11:$N$19999,$I42))</f>
        <v/>
      </c>
      <c r="H42" s="279" t="str">
        <f t="array" ref="H42">IF($I42="","",INDEX('Nhập'!$O$11:$O$19999,$I42))</f>
        <v/>
      </c>
      <c r="I42" s="280" t="str">
        <f>IF(TYPE(MATCH($C$8,OFFSET('Nhập'!$A$11,I41,0):'Nhập'!$A$20000,0)+I41)=16,"",MATCH($C$8,OFFSET('Nhập'!$A$11,I41,0):'Nhập'!$A$20000,0)+I41)</f>
        <v/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276">
        <f t="shared" si="1"/>
        <v>28</v>
      </c>
      <c r="B43" s="277" t="str">
        <f t="array" ref="B43">IF($I43="","",INDEX('Nhập'!$K$11:$K$19999,$I43))</f>
        <v>Sắt la các loại</v>
      </c>
      <c r="C43" s="277" t="str">
        <f t="array" ref="C43">IF($I43="","",INDEX('Nhập'!$J$11:$J$19999,$I43))</f>
        <v>Satla</v>
      </c>
      <c r="D43" s="278" t="str">
        <f t="array" ref="D43">IF($I43="","",INDEX('Nhập'!$L$11:$L$19999,$I43))</f>
        <v>kg</v>
      </c>
      <c r="E43" s="279">
        <f t="array" ref="E43">IF($I43="","",INDEX('Nhập'!$M$11:$M$19999,$I43))</f>
        <v>259.7</v>
      </c>
      <c r="F43" s="279">
        <f t="shared" si="2"/>
        <v>259.7</v>
      </c>
      <c r="G43" s="279">
        <f t="array" ref="G43">IF($I43="","",INDEX('Nhập'!$N$11:$N$19999,$I43))</f>
        <v>14001.00116</v>
      </c>
      <c r="H43" s="279">
        <f t="array" ref="H43">IF($I43="","",INDEX('Nhập'!$O$11:$O$19999,$I43))</f>
        <v>3636060</v>
      </c>
      <c r="I43" s="280">
        <f>IF(TYPE(MATCH($C$8,OFFSET('Nhập'!$A$11,I42,0):'Nhập'!$A$20000,0)+I42)=16,"",MATCH($C$8,OFFSET('Nhập'!$A$11,I42,0):'Nhập'!$A$20000,0)+I42)</f>
        <v>7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276">
        <f t="shared" si="1"/>
        <v>29</v>
      </c>
      <c r="B44" s="277" t="str">
        <f t="array" ref="B44">IF($I44="","",INDEX('Nhập'!$K$11:$K$19999,$I44))</f>
        <v>Thép hộp các loại</v>
      </c>
      <c r="C44" s="277" t="str">
        <f t="array" ref="C44">IF($I44="","",INDEX('Nhập'!$J$11:$J$19999,$I44))</f>
        <v>Thephop</v>
      </c>
      <c r="D44" s="278" t="str">
        <f t="array" ref="D44">IF($I44="","",INDEX('Nhập'!$L$11:$L$19999,$I44))</f>
        <v>kg</v>
      </c>
      <c r="E44" s="279">
        <f t="array" ref="E44">IF($I44="","",INDEX('Nhập'!$M$11:$M$19999,$I44))</f>
        <v>746.8</v>
      </c>
      <c r="F44" s="279">
        <f t="shared" si="2"/>
        <v>746.8</v>
      </c>
      <c r="G44" s="279">
        <f t="array" ref="G44">IF($I44="","",INDEX('Nhập'!$N$11:$N$19999,$I44))</f>
        <v>15832.00054</v>
      </c>
      <c r="H44" s="279">
        <f t="array" ref="H44">IF($I44="","",INDEX('Nhập'!$O$11:$O$19999,$I44))</f>
        <v>11823338</v>
      </c>
      <c r="I44" s="280">
        <f>IF(TYPE(MATCH($C$8,OFFSET('Nhập'!$A$11,I43,0):'Nhập'!$A$20000,0)+I43)=16,"",MATCH($C$8,OFFSET('Nhập'!$A$11,I43,0):'Nhập'!$A$20000,0)+I43)</f>
        <v>8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276" t="str">
        <f t="shared" si="1"/>
        <v/>
      </c>
      <c r="B45" s="277" t="str">
        <f t="array" ref="B45">IF($I45="","",INDEX('Nhập'!$K$11:$K$19999,$I45))</f>
        <v/>
      </c>
      <c r="C45" s="277" t="str">
        <f t="array" ref="C45">IF($I45="","",INDEX('Nhập'!$J$11:$J$19999,$I45))</f>
        <v/>
      </c>
      <c r="D45" s="278" t="str">
        <f t="array" ref="D45">IF($I45="","",INDEX('Nhập'!$L$11:$L$19999,$I45))</f>
        <v/>
      </c>
      <c r="E45" s="279" t="str">
        <f t="array" ref="E45">IF($I45="","",INDEX('Nhập'!$M$11:$M$19999,$I45))</f>
        <v/>
      </c>
      <c r="F45" s="279" t="str">
        <f t="shared" si="2"/>
        <v/>
      </c>
      <c r="G45" s="279" t="str">
        <f t="array" ref="G45">IF($I45="","",INDEX('Nhập'!$N$11:$N$19999,$I45))</f>
        <v/>
      </c>
      <c r="H45" s="279" t="str">
        <f t="array" ref="H45">IF($I45="","",INDEX('Nhập'!$O$11:$O$19999,$I45))</f>
        <v/>
      </c>
      <c r="I45" s="280" t="str">
        <f>IF(TYPE(MATCH($C$8,OFFSET('Nhập'!$A$11,I44,0):'Nhập'!$A$20000,0)+I44)=16,"",MATCH($C$8,OFFSET('Nhập'!$A$11,I44,0):'Nhập'!$A$20000,0)+I44)</f>
        <v/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276">
        <f t="shared" si="1"/>
        <v>31</v>
      </c>
      <c r="B46" s="277" t="str">
        <f t="array" ref="B46">IF($I46="","",INDEX('Nhập'!$K$11:$K$19999,$I46))</f>
        <v>Sắt la các loại</v>
      </c>
      <c r="C46" s="277" t="str">
        <f t="array" ref="C46">IF($I46="","",INDEX('Nhập'!$J$11:$J$19999,$I46))</f>
        <v>Satla</v>
      </c>
      <c r="D46" s="278" t="str">
        <f t="array" ref="D46">IF($I46="","",INDEX('Nhập'!$L$11:$L$19999,$I46))</f>
        <v>kg</v>
      </c>
      <c r="E46" s="279">
        <f t="array" ref="E46">IF($I46="","",INDEX('Nhập'!$M$11:$M$19999,$I46))</f>
        <v>259.7</v>
      </c>
      <c r="F46" s="279">
        <f t="shared" si="2"/>
        <v>259.7</v>
      </c>
      <c r="G46" s="279">
        <f t="array" ref="G46">IF($I46="","",INDEX('Nhập'!$N$11:$N$19999,$I46))</f>
        <v>14001.00116</v>
      </c>
      <c r="H46" s="279">
        <f t="array" ref="H46">IF($I46="","",INDEX('Nhập'!$O$11:$O$19999,$I46))</f>
        <v>3636060</v>
      </c>
      <c r="I46" s="280">
        <f>IF(TYPE(MATCH($C$8,OFFSET('Nhập'!$A$11,I45,0):'Nhập'!$A$20000,0)+I45)=16,"",MATCH($C$8,OFFSET('Nhập'!$A$11,I45,0):'Nhập'!$A$20000,0)+I45)</f>
        <v>7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276">
        <f t="shared" si="1"/>
        <v>32</v>
      </c>
      <c r="B47" s="277" t="str">
        <f t="array" ref="B47">IF($I47="","",INDEX('Nhập'!$K$11:$K$19999,$I47))</f>
        <v>Thép hộp các loại</v>
      </c>
      <c r="C47" s="277" t="str">
        <f t="array" ref="C47">IF($I47="","",INDEX('Nhập'!$J$11:$J$19999,$I47))</f>
        <v>Thephop</v>
      </c>
      <c r="D47" s="278" t="str">
        <f t="array" ref="D47">IF($I47="","",INDEX('Nhập'!$L$11:$L$19999,$I47))</f>
        <v>kg</v>
      </c>
      <c r="E47" s="279">
        <f t="array" ref="E47">IF($I47="","",INDEX('Nhập'!$M$11:$M$19999,$I47))</f>
        <v>746.8</v>
      </c>
      <c r="F47" s="279">
        <f t="shared" si="2"/>
        <v>746.8</v>
      </c>
      <c r="G47" s="279">
        <f t="array" ref="G47">IF($I47="","",INDEX('Nhập'!$N$11:$N$19999,$I47))</f>
        <v>15832.00054</v>
      </c>
      <c r="H47" s="279">
        <f t="array" ref="H47">IF($I47="","",INDEX('Nhập'!$O$11:$O$19999,$I47))</f>
        <v>11823338</v>
      </c>
      <c r="I47" s="280">
        <f>IF(TYPE(MATCH($C$8,OFFSET('Nhập'!$A$11,I46,0):'Nhập'!$A$20000,0)+I46)=16,"",MATCH($C$8,OFFSET('Nhập'!$A$11,I46,0):'Nhập'!$A$20000,0)+I46)</f>
        <v>8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6.5" customHeight="1">
      <c r="A48" s="283" t="s">
        <v>458</v>
      </c>
      <c r="B48" s="284"/>
      <c r="C48" s="284"/>
      <c r="D48" s="284"/>
      <c r="E48" s="284"/>
      <c r="F48" s="284"/>
      <c r="G48" s="285"/>
      <c r="H48" s="286">
        <f>ROUND(SUM(H16:H47),0)</f>
        <v>170053378</v>
      </c>
      <c r="I48" s="287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288" t="str">
        <f>B7</f>
        <v>Ngày   12    tháng    3    năm   2012</v>
      </c>
      <c r="B49" s="288"/>
      <c r="C49" s="288"/>
      <c r="D49" s="288"/>
      <c r="E49" s="288"/>
      <c r="F49" s="288"/>
      <c r="G49" s="288"/>
      <c r="H49" s="288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6.5" customHeight="1">
      <c r="A50" s="262" t="str">
        <f>"Tổng số tiền viết bằng chữ:"&amp;" "&amp;D97</f>
        <v>Tổng số tiền viết bằng chữ: Một trăm bảy mươi triệu năm mươi ba ngàn ba trăm bảy mươi tám đồng.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56.25" customHeight="1">
      <c r="A51" s="289" t="s">
        <v>459</v>
      </c>
      <c r="C51" s="289" t="s">
        <v>460</v>
      </c>
      <c r="E51" s="290"/>
      <c r="F51" s="289" t="s">
        <v>461</v>
      </c>
      <c r="G51" s="291" t="s">
        <v>462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" t="str">
        <f>ThongtinDN!C9</f>
        <v/>
      </c>
      <c r="C57" s="11"/>
      <c r="D57" s="11"/>
      <c r="E57" s="11"/>
      <c r="F57" s="11"/>
      <c r="G57" s="12" t="str">
        <f>ThongtinDN!C8</f>
        <v/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9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0" hidden="1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hidden="1" customHeight="1">
      <c r="A90" s="11" t="s">
        <v>463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hidden="1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6.5" hidden="1" customHeight="1">
      <c r="A92" s="292"/>
      <c r="B92" s="293">
        <f>H48</f>
        <v>170053378</v>
      </c>
      <c r="C92" s="294" t="str">
        <f>RIGHT("000000000000"&amp;ROUND(B92,0),12)</f>
        <v>000170053378</v>
      </c>
      <c r="D92" s="294">
        <v>1.0</v>
      </c>
      <c r="E92" s="294">
        <v>2.0</v>
      </c>
      <c r="F92" s="294">
        <v>3.0</v>
      </c>
      <c r="G92" s="294">
        <v>4.0</v>
      </c>
      <c r="H92" s="294">
        <v>5.0</v>
      </c>
      <c r="I92" s="294">
        <v>6.0</v>
      </c>
      <c r="J92" s="294">
        <v>7.0</v>
      </c>
      <c r="K92" s="294">
        <v>8.0</v>
      </c>
      <c r="L92" s="295">
        <v>9.0</v>
      </c>
      <c r="M92" s="294">
        <v>10.0</v>
      </c>
      <c r="N92" s="294">
        <v>11.0</v>
      </c>
      <c r="O92" s="294">
        <v>12.0</v>
      </c>
      <c r="P92" s="225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6.5" hidden="1" customHeight="1">
      <c r="A93" s="292"/>
      <c r="B93" s="292"/>
      <c r="C93" s="296"/>
      <c r="D93" s="225">
        <f>VALUE(MID(C92,D92,1))</f>
        <v>0</v>
      </c>
      <c r="E93" s="225">
        <f>VALUE(MID(C92,E92,1))</f>
        <v>0</v>
      </c>
      <c r="F93" s="225">
        <f>VALUE(MID(C92,F92,1))</f>
        <v>0</v>
      </c>
      <c r="G93" s="225">
        <f>VALUE(MID(C92,G92,1))</f>
        <v>1</v>
      </c>
      <c r="H93" s="225">
        <f>VALUE(MID(C92,H92,1))</f>
        <v>7</v>
      </c>
      <c r="I93" s="225">
        <f>VALUE(MID(C92,I92,1))</f>
        <v>0</v>
      </c>
      <c r="J93" s="225">
        <f>VALUE(MID(C92,J92,1))</f>
        <v>0</v>
      </c>
      <c r="K93" s="225">
        <f>VALUE(MID(C92,K92,1))</f>
        <v>5</v>
      </c>
      <c r="L93" s="297">
        <f>VALUE(MID(C92,L92,1))</f>
        <v>3</v>
      </c>
      <c r="M93" s="225">
        <f>VALUE(MID(C92,M92,1))</f>
        <v>3</v>
      </c>
      <c r="N93" s="225">
        <f>VALUE(MID(C92,N92,1))</f>
        <v>7</v>
      </c>
      <c r="O93" s="225">
        <f>VALUE(MID(C92,O92,1))</f>
        <v>8</v>
      </c>
      <c r="P93" s="225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6.5" hidden="1" customHeight="1">
      <c r="A94" s="292"/>
      <c r="B94" s="292"/>
      <c r="C94" s="296"/>
      <c r="D94" s="225">
        <f>SUM(D93)</f>
        <v>0</v>
      </c>
      <c r="E94" s="225">
        <f>SUM(D93:E93)</f>
        <v>0</v>
      </c>
      <c r="F94" s="225">
        <f>SUM(D93:F93)</f>
        <v>0</v>
      </c>
      <c r="G94" s="225">
        <f>SUM(G93)</f>
        <v>1</v>
      </c>
      <c r="H94" s="225">
        <f>SUM(G93:H93)</f>
        <v>8</v>
      </c>
      <c r="I94" s="225">
        <f>SUM(G93:I93)</f>
        <v>8</v>
      </c>
      <c r="J94" s="225">
        <f>SUM(J93)</f>
        <v>0</v>
      </c>
      <c r="K94" s="225">
        <f>SUM(J93:K93)</f>
        <v>5</v>
      </c>
      <c r="L94" s="297">
        <f>SUM(J93:L93)</f>
        <v>8</v>
      </c>
      <c r="M94" s="225">
        <f>SUM(M93)</f>
        <v>3</v>
      </c>
      <c r="N94" s="225">
        <f>SUM(M93:N93)</f>
        <v>10</v>
      </c>
      <c r="O94" s="225">
        <f>SUM(M93:O93)</f>
        <v>18</v>
      </c>
      <c r="P94" s="225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6.5" hidden="1" customHeight="1">
      <c r="A95" s="292"/>
      <c r="B95" s="292"/>
      <c r="C95" s="296"/>
      <c r="D95" s="298" t="str">
        <f>IF(D93=0,"",CHOOSE(D93,"một","hai","ba","bốn","năm","sáu","bảy","tám","chín"))</f>
        <v/>
      </c>
      <c r="E95" s="298" t="str">
        <f>IF(E93=0,IF(AND(D93&lt;&gt;0,F93&lt;&gt;0),"lẻ",""),CHOOSE(E93,"mười","hai","ba","bốn","năm","sáu","bảy","tám","chín"))</f>
        <v/>
      </c>
      <c r="F95" s="298" t="str">
        <f>IF(F93=0,"",CHOOSE(F93,IF(E93&gt;1,"mốt","một"),"hai","ba","bốn",IF(E93=0,"năm","lăm"),"sáu","bảy","tám","chín"))</f>
        <v/>
      </c>
      <c r="G95" s="298" t="str">
        <f>IF(G93=0,"",CHOOSE(G93,"một","hai","ba","bốn","năm","sáu","bảy","tám","chín"))</f>
        <v>một</v>
      </c>
      <c r="H95" s="298" t="str">
        <f>IF(H93=0,IF(AND(G93&lt;&gt;0,I93&lt;&gt;0),"lẻ",""),CHOOSE(H93,"mười","hai","ba","bốn","năm","sáu","bảy","tám","chín"))</f>
        <v>bảy</v>
      </c>
      <c r="I95" s="298" t="str">
        <f>IF(I93=0,"",CHOOSE(I93,IF(H93&gt;1,"mốt","một"),"hai","ba","bốn",IF(H93=0,"năm","lăm"),"sáu","bảy","tám","chín"))</f>
        <v/>
      </c>
      <c r="J95" s="298" t="str">
        <f>IF(J93=0,"",CHOOSE(J93,"một","hai","ba","bốn","năm","sáu","bảy","tám","chín"))</f>
        <v/>
      </c>
      <c r="K95" s="298" t="str">
        <f>IF(K93=0,IF(AND(J93&lt;&gt;0,L93&lt;&gt;0),"lẻ",""),CHOOSE(K93,"mười","hai","ba","bốn","năm","sáu","bảy","tám","chín"))</f>
        <v>năm</v>
      </c>
      <c r="L95" s="299" t="str">
        <f>IF(L93=0,"",CHOOSE(L93,IF(K93&gt;1,"mốt","một"),"hai","ba","bốn",IF(K93=0,"năm","lăm"),"sáu","bảy","tám","chín"))</f>
        <v>ba</v>
      </c>
      <c r="M95" s="298" t="str">
        <f>IF(M93=0,"",CHOOSE(M93,"một","hai","ba","bốn","năm","sáu","bảy","tám","chín"))</f>
        <v>ba</v>
      </c>
      <c r="N95" s="298" t="str">
        <f>IF(N93=0,IF(AND(M93&lt;&gt;0,O93&lt;&gt;0),"lẻ",""),CHOOSE(N93,"mười","hai","ba","bốn","năm","sáu","bảy","tám","chín"))</f>
        <v>bảy</v>
      </c>
      <c r="O95" s="298" t="str">
        <f>IF(O93=0,"",CHOOSE(O93,IF(N93&gt;1,"mốt","một"),"hai","ba","bốn",IF(N93=0,"năm","lăm"),"sáu","bảy","tám","chín"))</f>
        <v>tám</v>
      </c>
      <c r="P95" s="225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6.5" hidden="1" customHeight="1">
      <c r="A96" s="292"/>
      <c r="B96" s="292"/>
      <c r="C96" s="296"/>
      <c r="D96" s="298" t="str">
        <f>IF(D93=0,"","trăm")</f>
        <v/>
      </c>
      <c r="E96" s="298" t="str">
        <f>IF(E93=0,"",IF(E93=1,"","mươi"))</f>
        <v/>
      </c>
      <c r="F96" s="298" t="str">
        <f>IF(AND(F93=0,F94=0),"","tỷ")</f>
        <v/>
      </c>
      <c r="G96" s="298" t="str">
        <f>IF(G93=0,"","trăm")</f>
        <v>trăm</v>
      </c>
      <c r="H96" s="298" t="str">
        <f>IF(H93=0,"",IF(H93=1,"","mươi"))</f>
        <v>mươi</v>
      </c>
      <c r="I96" s="298" t="str">
        <f>IF(AND(I93=0,I94=0),"","triệu")</f>
        <v>triệu</v>
      </c>
      <c r="J96" s="298" t="str">
        <f>IF(J93=0,"","trăm")</f>
        <v/>
      </c>
      <c r="K96" s="298" t="str">
        <f>IF(K93=0,"",IF(K93=1,"","mươi"))</f>
        <v>mươi</v>
      </c>
      <c r="L96" s="299" t="str">
        <f>IF(AND(L93=0,L94=0),"","ngàn")</f>
        <v>ngàn</v>
      </c>
      <c r="M96" s="298" t="str">
        <f>IF(M93=0,"","trăm")</f>
        <v>trăm</v>
      </c>
      <c r="N96" s="298" t="str">
        <f>IF(N93=0,"",IF(N93=1,"","mươi"))</f>
        <v>mươi</v>
      </c>
      <c r="O96" s="298" t="s">
        <v>464</v>
      </c>
      <c r="P96" s="225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7.25" hidden="1" customHeight="1">
      <c r="A97" s="300"/>
      <c r="D97" s="301" t="str">
        <f>UPPER(LEFT(TRIM(IF(B92=0,"không đồng.",D95&amp;" "&amp;D96&amp;" "&amp;E95&amp;" "&amp;E96&amp;" "&amp;F95&amp;" "&amp;F96&amp;" "&amp;G95&amp;" "&amp;G96&amp;" "&amp;H95&amp;" "&amp;H96&amp;" "&amp;I95&amp;" "&amp;I96&amp;" "&amp;J95&amp;" "&amp;J96&amp;" "&amp;K95&amp;" "&amp;K96&amp;" "&amp;L95&amp;" "&amp;L96&amp;" "&amp;M95&amp;" "&amp;M96&amp;" "&amp;N95&amp;" "&amp;N96&amp;" "&amp;O95&amp;" "&amp;O96)),1))&amp;RIGHT(TRIM(IF(B92=0,"không đồng.",D95&amp;" "&amp;D96&amp;" "&amp;E95&amp;" "&amp;E96&amp;" "&amp;F95&amp;" "&amp;F96&amp;" "&amp;G95&amp;" "&amp;G96&amp;" "&amp;H95&amp;" "&amp;H96&amp;" "&amp;I95&amp;" "&amp;I96&amp;" "&amp;J95&amp;" "&amp;J96&amp;" "&amp;K95&amp;" "&amp;K96&amp;" "&amp;L95&amp;" "&amp;L96&amp;" "&amp;M95&amp;" "&amp;M96&amp;" "&amp;N95&amp;" "&amp;N96&amp;" "&amp;O95&amp;" "&amp;O96)),LEN(TRIM(IF(B92=0,"không đồng.",D95&amp;" "&amp;D96&amp;" "&amp;E95&amp;" "&amp;E96&amp;" "&amp;F95&amp;" "&amp;F96&amp;" "&amp;G95&amp;" "&amp;G96&amp;" "&amp;H95&amp;" "&amp;H96&amp;" "&amp;I95&amp;" "&amp;I96&amp;" "&amp;J95&amp;" "&amp;J96&amp;" "&amp;K95&amp;" "&amp;K96&amp;" "&amp;L95&amp;" "&amp;L96&amp;" "&amp;M95&amp;" "&amp;M96&amp;" "&amp;N95&amp;" "&amp;N96&amp;" "&amp;O95&amp;" "&amp;O96)))-1)</f>
        <v>Một trăm bảy mươi triệu năm mươi ba ngàn ba trăm bảy mươi tám đồng.</v>
      </c>
      <c r="E97" s="301"/>
      <c r="F97" s="225"/>
      <c r="G97" s="225"/>
      <c r="H97" s="225"/>
      <c r="I97" s="225"/>
      <c r="J97" s="225"/>
      <c r="K97" s="225"/>
      <c r="L97" s="225"/>
      <c r="M97" s="297"/>
      <c r="N97" s="225"/>
      <c r="O97" s="225"/>
      <c r="P97" s="225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hidden="1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hidden="1" customHeight="1">
      <c r="A99" s="225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25"/>
      <c r="N99" s="225"/>
      <c r="O99" s="225"/>
      <c r="P99" s="225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225"/>
      <c r="B100" s="225"/>
      <c r="C100" s="225"/>
      <c r="D100" s="225"/>
      <c r="E100" s="225"/>
      <c r="F100" s="225"/>
      <c r="G100" s="225"/>
      <c r="H100" s="225"/>
      <c r="I100" s="225"/>
      <c r="J100" s="225"/>
      <c r="K100" s="225"/>
      <c r="L100" s="225"/>
      <c r="M100" s="225"/>
      <c r="N100" s="225"/>
      <c r="O100" s="225"/>
      <c r="P100" s="225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autoFilter ref="$A$15:$B$51"/>
  <mergeCells count="16">
    <mergeCell ref="G13:G14"/>
    <mergeCell ref="H13:H14"/>
    <mergeCell ref="I13:I14"/>
    <mergeCell ref="A51:B51"/>
    <mergeCell ref="C51:D51"/>
    <mergeCell ref="G51:H51"/>
    <mergeCell ref="A57:B57"/>
    <mergeCell ref="G57:H57"/>
    <mergeCell ref="A97:C97"/>
    <mergeCell ref="A6:D6"/>
    <mergeCell ref="B7:D7"/>
    <mergeCell ref="A13:A14"/>
    <mergeCell ref="B13:B14"/>
    <mergeCell ref="C13:C14"/>
    <mergeCell ref="D13:D14"/>
    <mergeCell ref="E13:F13"/>
  </mergeCells>
  <dataValidations>
    <dataValidation type="list" allowBlank="1" showInputMessage="1" showErrorMessage="1" prompt=" - " sqref="C8">
      <formula1>'Nhập'!$A$11:$A$19999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89"/>
    <col customWidth="1" min="2" max="2" width="26.67"/>
    <col customWidth="1" min="3" max="3" width="19.33"/>
    <col customWidth="1" min="4" max="4" width="6.44"/>
    <col customWidth="1" min="5" max="6" width="10.33"/>
    <col customWidth="1" min="7" max="7" width="14.33"/>
    <col customWidth="1" min="8" max="8" width="15.44"/>
    <col customWidth="1" min="9" max="9" width="6.78"/>
    <col customWidth="1" min="10" max="16" width="9.0"/>
    <col customWidth="1" min="17" max="26" width="8.0"/>
  </cols>
  <sheetData>
    <row r="1" ht="20.25" customHeight="1">
      <c r="A1" s="10" t="str">
        <f>ThongtinDN!B5&amp;" "&amp;ThongtinDN!C5</f>
        <v>Tên đơn vị:  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20.25" customHeight="1">
      <c r="A2" s="10" t="str">
        <f>ThongtinDN!B6&amp;" "&amp;ThongtinDN!C6</f>
        <v>Địa chỉ: 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20.25" customHeight="1">
      <c r="A3" s="10" t="str">
        <f>ThongtinDN!B7&amp;" "&amp;ThongtinDN!C7</f>
        <v>MST:  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0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5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5.5" customHeight="1">
      <c r="A6" s="302" t="s">
        <v>465</v>
      </c>
      <c r="E6" s="33" t="s">
        <v>443</v>
      </c>
      <c r="G6" s="303" t="str">
        <f>IF($C8="","",VLOOKUP($C$8,Xuat!$A$11:$K$20000,3,0))</f>
        <v>621.15435</v>
      </c>
      <c r="H6" s="259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20.25" customHeight="1">
      <c r="A7" s="11"/>
      <c r="B7" s="263" t="str">
        <f>IF($C$8="","","                    Ngày   "&amp;DAY(VLOOKUP($C$8,Xuat!$A$11:$K$20000,2,0))&amp;"    tháng    "&amp;MONTH(VLOOKUP($C$8,Xuat!$A$11:$K$20000,2,0))&amp;"    năm   "&amp;YEAR(VLOOKUP($C$8,Xuat!$A$11:$K$20000,2,0)))</f>
        <v>                    Ngày   8    tháng    3    năm   2012</v>
      </c>
      <c r="C7" s="263"/>
      <c r="D7" s="263"/>
      <c r="E7" s="10"/>
      <c r="F7" s="261" t="s">
        <v>444</v>
      </c>
      <c r="G7" s="304" t="str">
        <f>IF($C8="","",VLOOKUP($C$8,Xuat!$A$11:$K$20000,4,0))</f>
        <v>152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/>
      <c r="B8" s="33" t="s">
        <v>445</v>
      </c>
      <c r="C8" s="63" t="s">
        <v>430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6.5" customHeight="1">
      <c r="A9" s="262" t="str">
        <f>"-          Lý do xuất kho :"&amp;" "&amp;IF($C$8="","",VLOOKUP($C$8,Xuat!$A$11:$K$20000,5,0))</f>
        <v>-          Lý do xuất kho : Xuất kho vật tư phục vụ công trình  cửa khung sắt kính , tôn, chông thép 15435</v>
      </c>
      <c r="B9" s="30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</row>
    <row r="10" ht="16.5" customHeight="1">
      <c r="A10" s="262" t="str">
        <f>"-         Xuất tại kho : "&amp;ThongtinDN!C5</f>
        <v>-         Xuất tại kho : 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</row>
    <row r="11" ht="24.75" customHeight="1">
      <c r="A11" s="266" t="s">
        <v>23</v>
      </c>
      <c r="B11" s="266" t="s">
        <v>446</v>
      </c>
      <c r="C11" s="266" t="s">
        <v>447</v>
      </c>
      <c r="D11" s="266" t="s">
        <v>448</v>
      </c>
      <c r="E11" s="268" t="s">
        <v>449</v>
      </c>
      <c r="F11" s="21"/>
      <c r="G11" s="269" t="s">
        <v>47</v>
      </c>
      <c r="H11" s="269" t="s">
        <v>450</v>
      </c>
      <c r="I11" s="270" t="s">
        <v>451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38.25" customHeight="1">
      <c r="A12" s="48"/>
      <c r="B12" s="48"/>
      <c r="C12" s="48"/>
      <c r="D12" s="48"/>
      <c r="E12" s="305" t="s">
        <v>466</v>
      </c>
      <c r="F12" s="305" t="s">
        <v>467</v>
      </c>
      <c r="G12" s="48"/>
      <c r="H12" s="48"/>
      <c r="I12" s="48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272" t="s">
        <v>454</v>
      </c>
      <c r="B13" s="273" t="s">
        <v>455</v>
      </c>
      <c r="C13" s="274" t="s">
        <v>456</v>
      </c>
      <c r="D13" s="274" t="s">
        <v>457</v>
      </c>
      <c r="E13" s="274">
        <v>1.0</v>
      </c>
      <c r="F13" s="274">
        <v>2.0</v>
      </c>
      <c r="G13" s="273">
        <v>3.0</v>
      </c>
      <c r="H13" s="274">
        <v>4.0</v>
      </c>
      <c r="I13" s="275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6.5" customHeight="1">
      <c r="A14" s="276">
        <f t="shared" ref="A14:A38" si="1">IF(B14="","",COUNTA($B$14:B14))</f>
        <v>1</v>
      </c>
      <c r="B14" s="277" t="str">
        <f t="array" ref="B14">IF($I14="","",INDEX(Xuat!$G$11:$G$20000,$I14))</f>
        <v>Sắt D6</v>
      </c>
      <c r="C14" s="277" t="str">
        <f t="array" ref="C14">IF($I14="","",INDEX(Xuat!$F$11:$F$20000,$I14))</f>
        <v>S 6</v>
      </c>
      <c r="D14" s="278" t="str">
        <f t="array" ref="D14">IF($I14="","",INDEX(Xuat!$H$11:$H$20000,$I14))</f>
        <v>kg</v>
      </c>
      <c r="E14" s="279">
        <f t="array" ref="E14">IF($I14="","",INDEX(Xuat!$I$11:$I$20000,$I14))</f>
        <v>15</v>
      </c>
      <c r="F14" s="279">
        <f t="shared" ref="F14:F45" si="2">E14</f>
        <v>15</v>
      </c>
      <c r="G14" s="279">
        <f t="array" ref="G14">IF($I14="","",INDEX(Xuat!$J$11:$J$20000,$I14))</f>
        <v>16708.60065</v>
      </c>
      <c r="H14" s="279">
        <f t="array" ref="H14">IF($I14="","",INDEX(Xuat!$K$11:$K$20000,$I14))</f>
        <v>250629</v>
      </c>
      <c r="I14" s="280">
        <f>IF(TYPE(MATCH($C$8,Xuat!$A$11:$A$20000,0))=16,"",MATCH($C$8,Xuat!$A$11:$A$20000,0))</f>
        <v>12</v>
      </c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63"/>
    </row>
    <row r="15" ht="16.5" customHeight="1">
      <c r="A15" s="276">
        <f t="shared" si="1"/>
        <v>2</v>
      </c>
      <c r="B15" s="277" t="str">
        <f t="array" ref="B15">IF($I15="","",INDEX(Xuat!$G$11:$G$20000,$I15))</f>
        <v>Sắt D12</v>
      </c>
      <c r="C15" s="277" t="str">
        <f t="array" ref="C15">IF($I15="","",INDEX(Xuat!$F$11:$F$20000,$I15))</f>
        <v>S 12</v>
      </c>
      <c r="D15" s="278" t="str">
        <f t="array" ref="D15">IF($I15="","",INDEX(Xuat!$H$11:$H$20000,$I15))</f>
        <v>kg</v>
      </c>
      <c r="E15" s="279">
        <f t="array" ref="E15">IF($I15="","",INDEX(Xuat!$I$11:$I$20000,$I15))</f>
        <v>17</v>
      </c>
      <c r="F15" s="279">
        <f t="shared" si="2"/>
        <v>17</v>
      </c>
      <c r="G15" s="279">
        <f t="array" ref="G15">IF($I15="","",INDEX(Xuat!$J$11:$J$20000,$I15))</f>
        <v>75000</v>
      </c>
      <c r="H15" s="279">
        <f t="array" ref="H15">IF($I15="","",INDEX(Xuat!$K$11:$K$20000,$I15))</f>
        <v>1275000</v>
      </c>
      <c r="I15" s="280">
        <f>IF(TYPE(MATCH($C$8,OFFSET(Xuat!$A$11,I14,0):Xuat!$A$20000,0)+I14)=16,"",MATCH($C$8,OFFSET(Xuat!$A$11,I14,0):Xuat!$A$20000,0)+I14)</f>
        <v>13</v>
      </c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</row>
    <row r="16" ht="16.5" customHeight="1">
      <c r="A16" s="276">
        <f t="shared" si="1"/>
        <v>3</v>
      </c>
      <c r="B16" s="277" t="str">
        <f t="array" ref="B16">IF($I16="","",INDEX(Xuat!$G$11:$G$20000,$I16))</f>
        <v>Sắt la các loại</v>
      </c>
      <c r="C16" s="277" t="str">
        <f t="array" ref="C16">IF($I16="","",INDEX(Xuat!$F$11:$F$20000,$I16))</f>
        <v>Satla</v>
      </c>
      <c r="D16" s="278" t="str">
        <f t="array" ref="D16">IF($I16="","",INDEX(Xuat!$H$11:$H$20000,$I16))</f>
        <v>kg</v>
      </c>
      <c r="E16" s="279">
        <f t="array" ref="E16">IF($I16="","",INDEX(Xuat!$I$11:$I$20000,$I16))</f>
        <v>15</v>
      </c>
      <c r="F16" s="279">
        <f t="shared" si="2"/>
        <v>15</v>
      </c>
      <c r="G16" s="279">
        <f t="array" ref="G16">IF($I16="","",INDEX(Xuat!$J$11:$J$20000,$I16))</f>
        <v>14926.27986</v>
      </c>
      <c r="H16" s="279">
        <f t="array" ref="H16">IF($I16="","",INDEX(Xuat!$K$11:$K$20000,$I16))</f>
        <v>223894</v>
      </c>
      <c r="I16" s="280">
        <f>IF(TYPE(MATCH($C$8,OFFSET(Xuat!$A$11,I15,0):Xuat!$A$20000,0)+I15)=16,"",MATCH($C$8,OFFSET(Xuat!$A$11,I15,0):Xuat!$A$20000,0)+I15)</f>
        <v>14</v>
      </c>
      <c r="J16" s="263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</row>
    <row r="17" ht="16.5" customHeight="1">
      <c r="A17" s="276">
        <f t="shared" si="1"/>
        <v>4</v>
      </c>
      <c r="B17" s="277" t="str">
        <f t="array" ref="B17">IF($I17="","",INDEX(Xuat!$G$11:$G$20000,$I17))</f>
        <v>Que hàn KR3000 - 3.2x350</v>
      </c>
      <c r="C17" s="277" t="str">
        <f t="array" ref="C17">IF($I17="","",INDEX(Xuat!$F$11:$F$20000,$I17))</f>
        <v>QHKR3000 - 3.2x350</v>
      </c>
      <c r="D17" s="278" t="str">
        <f t="array" ref="D17">IF($I17="","",INDEX(Xuat!$H$11:$H$20000,$I17))</f>
        <v>kg</v>
      </c>
      <c r="E17" s="279">
        <f t="array" ref="E17">IF($I17="","",INDEX(Xuat!$I$11:$I$20000,$I17))</f>
        <v>7</v>
      </c>
      <c r="F17" s="279">
        <f t="shared" si="2"/>
        <v>7</v>
      </c>
      <c r="G17" s="279">
        <f t="array" ref="G17">IF($I17="","",INDEX(Xuat!$J$11:$J$20000,$I17))</f>
        <v>28259.56579</v>
      </c>
      <c r="H17" s="279">
        <f t="array" ref="H17">IF($I17="","",INDEX(Xuat!$K$11:$K$20000,$I17))</f>
        <v>197817</v>
      </c>
      <c r="I17" s="280">
        <f>IF(TYPE(MATCH($C$8,OFFSET(Xuat!$A$11,I16,0):Xuat!$A$20000,0)+I16)=16,"",MATCH($C$8,OFFSET(Xuat!$A$11,I16,0):Xuat!$A$20000,0)+I16)</f>
        <v>15</v>
      </c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3"/>
      <c r="Z17" s="263"/>
    </row>
    <row r="18" ht="16.5" customHeight="1">
      <c r="A18" s="276">
        <f t="shared" si="1"/>
        <v>5</v>
      </c>
      <c r="B18" s="277" t="str">
        <f t="array" ref="B18">IF($I18="","",INDEX(Xuat!$G$11:$G$20000,$I18))</f>
        <v>Thép vuông các loại</v>
      </c>
      <c r="C18" s="277" t="str">
        <f t="array" ref="C18">IF($I18="","",INDEX(Xuat!$F$11:$F$20000,$I18))</f>
        <v>Thepvuong</v>
      </c>
      <c r="D18" s="278" t="str">
        <f t="array" ref="D18">IF($I18="","",INDEX(Xuat!$H$11:$H$20000,$I18))</f>
        <v>kg</v>
      </c>
      <c r="E18" s="279">
        <f t="array" ref="E18">IF($I18="","",INDEX(Xuat!$I$11:$I$20000,$I18))</f>
        <v>9</v>
      </c>
      <c r="F18" s="279">
        <f t="shared" si="2"/>
        <v>9</v>
      </c>
      <c r="G18" s="279">
        <f t="array" ref="G18">IF($I18="","",INDEX(Xuat!$J$11:$J$20000,$I18))</f>
        <v>16565.2594</v>
      </c>
      <c r="H18" s="279">
        <f t="array" ref="H18">IF($I18="","",INDEX(Xuat!$K$11:$K$20000,$I18))</f>
        <v>149087</v>
      </c>
      <c r="I18" s="280">
        <f>IF(TYPE(MATCH($C$8,OFFSET(Xuat!$A$11,I17,0):Xuat!$A$20000,0)+I17)=16,"",MATCH($C$8,OFFSET(Xuat!$A$11,I17,0):Xuat!$A$20000,0)+I17)</f>
        <v>16</v>
      </c>
      <c r="J18" s="263"/>
      <c r="K18" s="263"/>
      <c r="L18" s="263"/>
      <c r="M18" s="263"/>
      <c r="N18" s="263"/>
      <c r="O18" s="263"/>
      <c r="P18" s="263"/>
      <c r="Q18" s="263"/>
      <c r="R18" s="263"/>
      <c r="S18" s="263"/>
      <c r="T18" s="263"/>
      <c r="U18" s="263"/>
      <c r="V18" s="263"/>
      <c r="W18" s="263"/>
      <c r="X18" s="263"/>
      <c r="Y18" s="263"/>
      <c r="Z18" s="263"/>
    </row>
    <row r="19" ht="16.5" customHeight="1">
      <c r="A19" s="276">
        <f t="shared" si="1"/>
        <v>6</v>
      </c>
      <c r="B19" s="277" t="str">
        <f t="array" ref="B19">IF($I19="","",INDEX(Xuat!$G$11:$G$20000,$I19))</f>
        <v>Kính trắng 10 ly</v>
      </c>
      <c r="C19" s="277" t="str">
        <f t="array" ref="C19">IF($I19="","",INDEX(Xuat!$F$11:$F$20000,$I19))</f>
        <v>KT10ly</v>
      </c>
      <c r="D19" s="278" t="str">
        <f t="array" ref="D19">IF($I19="","",INDEX(Xuat!$H$11:$H$20000,$I19))</f>
        <v>m2</v>
      </c>
      <c r="E19" s="279">
        <f t="array" ref="E19">IF($I19="","",INDEX(Xuat!$I$11:$I$20000,$I19))</f>
        <v>1</v>
      </c>
      <c r="F19" s="279">
        <f t="shared" si="2"/>
        <v>1</v>
      </c>
      <c r="G19" s="279">
        <f t="array" ref="G19">IF($I19="","",INDEX(Xuat!$J$11:$J$20000,$I19))</f>
        <v>75000</v>
      </c>
      <c r="H19" s="279">
        <f t="array" ref="H19">IF($I19="","",INDEX(Xuat!$K$11:$K$20000,$I19))</f>
        <v>75000</v>
      </c>
      <c r="I19" s="280">
        <f>IF(TYPE(MATCH($C$8,OFFSET(Xuat!$A$11,I18,0):Xuat!$A$20000,0)+I18)=16,"",MATCH($C$8,OFFSET(Xuat!$A$11,I18,0):Xuat!$A$20000,0)+I18)</f>
        <v>17</v>
      </c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</row>
    <row r="20" ht="16.5" customHeight="1">
      <c r="A20" s="276">
        <f t="shared" si="1"/>
        <v>7</v>
      </c>
      <c r="B20" s="277" t="str">
        <f t="array" ref="B20">IF($I20="","",INDEX(Xuat!$G$11:$G$20000,$I20))</f>
        <v>Tôn lạnh</v>
      </c>
      <c r="C20" s="277" t="str">
        <f t="array" ref="C20">IF($I20="","",INDEX(Xuat!$F$11:$F$20000,$I20))</f>
        <v>TL</v>
      </c>
      <c r="D20" s="278" t="str">
        <f t="array" ref="D20">IF($I20="","",INDEX(Xuat!$H$11:$H$20000,$I20))</f>
        <v>kg</v>
      </c>
      <c r="E20" s="279">
        <f t="array" ref="E20">IF($I20="","",INDEX(Xuat!$I$11:$I$20000,$I20))</f>
        <v>1</v>
      </c>
      <c r="F20" s="279">
        <f t="shared" si="2"/>
        <v>1</v>
      </c>
      <c r="G20" s="279">
        <f t="array" ref="G20">IF($I20="","",INDEX(Xuat!$J$11:$J$20000,$I20))</f>
        <v>14688.33088</v>
      </c>
      <c r="H20" s="279">
        <f t="array" ref="H20">IF($I20="","",INDEX(Xuat!$K$11:$K$20000,$I20))</f>
        <v>14688</v>
      </c>
      <c r="I20" s="280">
        <f>IF(TYPE(MATCH($C$8,OFFSET(Xuat!$A$11,I19,0):Xuat!$A$20000,0)+I19)=16,"",MATCH($C$8,OFFSET(Xuat!$A$11,I19,0):Xuat!$A$20000,0)+I19)</f>
        <v>18</v>
      </c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</row>
    <row r="21" ht="16.5" customHeight="1">
      <c r="A21" s="276" t="str">
        <f t="shared" si="1"/>
        <v/>
      </c>
      <c r="B21" s="277" t="str">
        <f t="array" ref="B21">IF($I21="","",INDEX(Xuat!$G$11:$G$20000,$I21))</f>
        <v/>
      </c>
      <c r="C21" s="277" t="str">
        <f t="array" ref="C21">IF($I21="","",INDEX(Xuat!$F$11:$F$20000,$I21))</f>
        <v/>
      </c>
      <c r="D21" s="278" t="str">
        <f t="array" ref="D21">IF($I21="","",INDEX(Xuat!$H$11:$H$20000,$I21))</f>
        <v/>
      </c>
      <c r="E21" s="279" t="str">
        <f t="array" ref="E21">IF($I21="","",INDEX(Xuat!$I$11:$I$20000,$I21))</f>
        <v/>
      </c>
      <c r="F21" s="279" t="str">
        <f t="shared" si="2"/>
        <v/>
      </c>
      <c r="G21" s="279" t="str">
        <f t="array" ref="G21">IF($I21="","",INDEX(Xuat!$J$11:$J$20000,$I21))</f>
        <v/>
      </c>
      <c r="H21" s="279" t="str">
        <f t="array" ref="H21">IF($I21="","",INDEX(Xuat!$K$11:$K$20000,$I21))</f>
        <v/>
      </c>
      <c r="I21" s="280" t="str">
        <f>IF(TYPE(MATCH($C$8,OFFSET(Xuat!$A$11,I20,0):Xuat!$A$20000,0)+I20)=16,"",MATCH($C$8,OFFSET(Xuat!$A$11,I20,0):Xuat!$A$20000,0)+I20)</f>
        <v/>
      </c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</row>
    <row r="22" ht="16.5" customHeight="1">
      <c r="A22" s="276">
        <f t="shared" si="1"/>
        <v>9</v>
      </c>
      <c r="B22" s="277" t="str">
        <f t="array" ref="B22">IF($I22="","",INDEX(Xuat!$G$11:$G$20000,$I22))</f>
        <v>Sắt D6</v>
      </c>
      <c r="C22" s="277" t="str">
        <f t="array" ref="C22">IF($I22="","",INDEX(Xuat!$F$11:$F$20000,$I22))</f>
        <v>S 6</v>
      </c>
      <c r="D22" s="278" t="str">
        <f t="array" ref="D22">IF($I22="","",INDEX(Xuat!$H$11:$H$20000,$I22))</f>
        <v>kg</v>
      </c>
      <c r="E22" s="279">
        <f t="array" ref="E22">IF($I22="","",INDEX(Xuat!$I$11:$I$20000,$I22))</f>
        <v>15</v>
      </c>
      <c r="F22" s="279">
        <f t="shared" si="2"/>
        <v>15</v>
      </c>
      <c r="G22" s="279">
        <f t="array" ref="G22">IF($I22="","",INDEX(Xuat!$J$11:$J$20000,$I22))</f>
        <v>16708.60065</v>
      </c>
      <c r="H22" s="279">
        <f t="array" ref="H22">IF($I22="","",INDEX(Xuat!$K$11:$K$20000,$I22))</f>
        <v>250629</v>
      </c>
      <c r="I22" s="280">
        <f>IF(TYPE(MATCH($C$8,OFFSET(Xuat!$A$11,I21,0):Xuat!$A$20000,0)+I21)=16,"",MATCH($C$8,OFFSET(Xuat!$A$11,I21,0):Xuat!$A$20000,0)+I21)</f>
        <v>12</v>
      </c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</row>
    <row r="23" ht="16.5" customHeight="1">
      <c r="A23" s="276">
        <f t="shared" si="1"/>
        <v>10</v>
      </c>
      <c r="B23" s="277" t="str">
        <f t="array" ref="B23">IF($I23="","",INDEX(Xuat!$G$11:$G$20000,$I23))</f>
        <v>Sắt D12</v>
      </c>
      <c r="C23" s="277" t="str">
        <f t="array" ref="C23">IF($I23="","",INDEX(Xuat!$F$11:$F$20000,$I23))</f>
        <v>S 12</v>
      </c>
      <c r="D23" s="278" t="str">
        <f t="array" ref="D23">IF($I23="","",INDEX(Xuat!$H$11:$H$20000,$I23))</f>
        <v>kg</v>
      </c>
      <c r="E23" s="279">
        <f t="array" ref="E23">IF($I23="","",INDEX(Xuat!$I$11:$I$20000,$I23))</f>
        <v>17</v>
      </c>
      <c r="F23" s="279">
        <f t="shared" si="2"/>
        <v>17</v>
      </c>
      <c r="G23" s="279">
        <f t="array" ref="G23">IF($I23="","",INDEX(Xuat!$J$11:$J$20000,$I23))</f>
        <v>75000</v>
      </c>
      <c r="H23" s="279">
        <f t="array" ref="H23">IF($I23="","",INDEX(Xuat!$K$11:$K$20000,$I23))</f>
        <v>1275000</v>
      </c>
      <c r="I23" s="280">
        <f>IF(TYPE(MATCH($C$8,OFFSET(Xuat!$A$11,I22,0):Xuat!$A$20000,0)+I22)=16,"",MATCH($C$8,OFFSET(Xuat!$A$11,I22,0):Xuat!$A$20000,0)+I22)</f>
        <v>13</v>
      </c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</row>
    <row r="24" ht="16.5" customHeight="1">
      <c r="A24" s="276">
        <f t="shared" si="1"/>
        <v>11</v>
      </c>
      <c r="B24" s="277" t="str">
        <f t="array" ref="B24">IF($I24="","",INDEX(Xuat!$G$11:$G$20000,$I24))</f>
        <v>Sắt la các loại</v>
      </c>
      <c r="C24" s="277" t="str">
        <f t="array" ref="C24">IF($I24="","",INDEX(Xuat!$F$11:$F$20000,$I24))</f>
        <v>Satla</v>
      </c>
      <c r="D24" s="278" t="str">
        <f t="array" ref="D24">IF($I24="","",INDEX(Xuat!$H$11:$H$20000,$I24))</f>
        <v>kg</v>
      </c>
      <c r="E24" s="279">
        <f t="array" ref="E24">IF($I24="","",INDEX(Xuat!$I$11:$I$20000,$I24))</f>
        <v>15</v>
      </c>
      <c r="F24" s="279">
        <f t="shared" si="2"/>
        <v>15</v>
      </c>
      <c r="G24" s="279">
        <f t="array" ref="G24">IF($I24="","",INDEX(Xuat!$J$11:$J$20000,$I24))</f>
        <v>14926.27986</v>
      </c>
      <c r="H24" s="279">
        <f t="array" ref="H24">IF($I24="","",INDEX(Xuat!$K$11:$K$20000,$I24))</f>
        <v>223894</v>
      </c>
      <c r="I24" s="280">
        <f>IF(TYPE(MATCH($C$8,OFFSET(Xuat!$A$11,I23,0):Xuat!$A$20000,0)+I23)=16,"",MATCH($C$8,OFFSET(Xuat!$A$11,I23,0):Xuat!$A$20000,0)+I23)</f>
        <v>14</v>
      </c>
      <c r="J24" s="263"/>
      <c r="K24" s="263"/>
      <c r="L24" s="263"/>
      <c r="M24" s="263"/>
      <c r="N24" s="263"/>
      <c r="O24" s="263"/>
      <c r="P24" s="263"/>
      <c r="Q24" s="263"/>
      <c r="R24" s="263"/>
      <c r="S24" s="263"/>
      <c r="T24" s="263"/>
      <c r="U24" s="263"/>
      <c r="V24" s="263"/>
      <c r="W24" s="263"/>
      <c r="X24" s="263"/>
      <c r="Y24" s="263"/>
      <c r="Z24" s="263"/>
    </row>
    <row r="25" ht="16.5" customHeight="1">
      <c r="A25" s="276">
        <f t="shared" si="1"/>
        <v>12</v>
      </c>
      <c r="B25" s="277" t="str">
        <f t="array" ref="B25">IF($I25="","",INDEX(Xuat!$G$11:$G$20000,$I25))</f>
        <v>Que hàn KR3000 - 3.2x350</v>
      </c>
      <c r="C25" s="277" t="str">
        <f t="array" ref="C25">IF($I25="","",INDEX(Xuat!$F$11:$F$20000,$I25))</f>
        <v>QHKR3000 - 3.2x350</v>
      </c>
      <c r="D25" s="278" t="str">
        <f t="array" ref="D25">IF($I25="","",INDEX(Xuat!$H$11:$H$20000,$I25))</f>
        <v>kg</v>
      </c>
      <c r="E25" s="279">
        <f t="array" ref="E25">IF($I25="","",INDEX(Xuat!$I$11:$I$20000,$I25))</f>
        <v>7</v>
      </c>
      <c r="F25" s="279">
        <f t="shared" si="2"/>
        <v>7</v>
      </c>
      <c r="G25" s="279">
        <f t="array" ref="G25">IF($I25="","",INDEX(Xuat!$J$11:$J$20000,$I25))</f>
        <v>28259.56579</v>
      </c>
      <c r="H25" s="279">
        <f t="array" ref="H25">IF($I25="","",INDEX(Xuat!$K$11:$K$20000,$I25))</f>
        <v>197817</v>
      </c>
      <c r="I25" s="280">
        <f>IF(TYPE(MATCH($C$8,OFFSET(Xuat!$A$11,I24,0):Xuat!$A$20000,0)+I24)=16,"",MATCH($C$8,OFFSET(Xuat!$A$11,I24,0):Xuat!$A$20000,0)+I24)</f>
        <v>15</v>
      </c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</row>
    <row r="26" ht="16.5" customHeight="1">
      <c r="A26" s="276">
        <f t="shared" si="1"/>
        <v>13</v>
      </c>
      <c r="B26" s="277" t="str">
        <f t="array" ref="B26">IF($I26="","",INDEX(Xuat!$G$11:$G$20000,$I26))</f>
        <v>Thép vuông các loại</v>
      </c>
      <c r="C26" s="277" t="str">
        <f t="array" ref="C26">IF($I26="","",INDEX(Xuat!$F$11:$F$20000,$I26))</f>
        <v>Thepvuong</v>
      </c>
      <c r="D26" s="278" t="str">
        <f t="array" ref="D26">IF($I26="","",INDEX(Xuat!$H$11:$H$20000,$I26))</f>
        <v>kg</v>
      </c>
      <c r="E26" s="279">
        <f t="array" ref="E26">IF($I26="","",INDEX(Xuat!$I$11:$I$20000,$I26))</f>
        <v>9</v>
      </c>
      <c r="F26" s="279">
        <f t="shared" si="2"/>
        <v>9</v>
      </c>
      <c r="G26" s="279">
        <f t="array" ref="G26">IF($I26="","",INDEX(Xuat!$J$11:$J$20000,$I26))</f>
        <v>16565.2594</v>
      </c>
      <c r="H26" s="279">
        <f t="array" ref="H26">IF($I26="","",INDEX(Xuat!$K$11:$K$20000,$I26))</f>
        <v>149087</v>
      </c>
      <c r="I26" s="280">
        <f>IF(TYPE(MATCH($C$8,OFFSET(Xuat!$A$11,I25,0):Xuat!$A$20000,0)+I25)=16,"",MATCH($C$8,OFFSET(Xuat!$A$11,I25,0):Xuat!$A$20000,0)+I25)</f>
        <v>16</v>
      </c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</row>
    <row r="27" ht="16.5" customHeight="1">
      <c r="A27" s="276">
        <f t="shared" si="1"/>
        <v>14</v>
      </c>
      <c r="B27" s="277" t="str">
        <f t="array" ref="B27">IF($I27="","",INDEX(Xuat!$G$11:$G$20000,$I27))</f>
        <v>Kính trắng 10 ly</v>
      </c>
      <c r="C27" s="277" t="str">
        <f t="array" ref="C27">IF($I27="","",INDEX(Xuat!$F$11:$F$20000,$I27))</f>
        <v>KT10ly</v>
      </c>
      <c r="D27" s="278" t="str">
        <f t="array" ref="D27">IF($I27="","",INDEX(Xuat!$H$11:$H$20000,$I27))</f>
        <v>m2</v>
      </c>
      <c r="E27" s="279">
        <f t="array" ref="E27">IF($I27="","",INDEX(Xuat!$I$11:$I$20000,$I27))</f>
        <v>1</v>
      </c>
      <c r="F27" s="279">
        <f t="shared" si="2"/>
        <v>1</v>
      </c>
      <c r="G27" s="279">
        <f t="array" ref="G27">IF($I27="","",INDEX(Xuat!$J$11:$J$20000,$I27))</f>
        <v>75000</v>
      </c>
      <c r="H27" s="279">
        <f t="array" ref="H27">IF($I27="","",INDEX(Xuat!$K$11:$K$20000,$I27))</f>
        <v>75000</v>
      </c>
      <c r="I27" s="280">
        <f>IF(TYPE(MATCH($C$8,OFFSET(Xuat!$A$11,I26,0):Xuat!$A$20000,0)+I26)=16,"",MATCH($C$8,OFFSET(Xuat!$A$11,I26,0):Xuat!$A$20000,0)+I26)</f>
        <v>17</v>
      </c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</row>
    <row r="28" ht="16.5" customHeight="1">
      <c r="A28" s="276">
        <f t="shared" si="1"/>
        <v>15</v>
      </c>
      <c r="B28" s="277" t="str">
        <f t="array" ref="B28">IF($I28="","",INDEX(Xuat!$G$11:$G$20000,$I28))</f>
        <v>Tôn lạnh</v>
      </c>
      <c r="C28" s="277" t="str">
        <f t="array" ref="C28">IF($I28="","",INDEX(Xuat!$F$11:$F$20000,$I28))</f>
        <v>TL</v>
      </c>
      <c r="D28" s="278" t="str">
        <f t="array" ref="D28">IF($I28="","",INDEX(Xuat!$H$11:$H$20000,$I28))</f>
        <v>kg</v>
      </c>
      <c r="E28" s="279">
        <f t="array" ref="E28">IF($I28="","",INDEX(Xuat!$I$11:$I$20000,$I28))</f>
        <v>1</v>
      </c>
      <c r="F28" s="279">
        <f t="shared" si="2"/>
        <v>1</v>
      </c>
      <c r="G28" s="279">
        <f t="array" ref="G28">IF($I28="","",INDEX(Xuat!$J$11:$J$20000,$I28))</f>
        <v>14688.33088</v>
      </c>
      <c r="H28" s="279">
        <f t="array" ref="H28">IF($I28="","",INDEX(Xuat!$K$11:$K$20000,$I28))</f>
        <v>14688</v>
      </c>
      <c r="I28" s="280">
        <f>IF(TYPE(MATCH($C$8,OFFSET(Xuat!$A$11,I27,0):Xuat!$A$20000,0)+I27)=16,"",MATCH($C$8,OFFSET(Xuat!$A$11,I27,0):Xuat!$A$20000,0)+I27)</f>
        <v>18</v>
      </c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</row>
    <row r="29" ht="16.5" customHeight="1">
      <c r="A29" s="276" t="str">
        <f t="shared" si="1"/>
        <v/>
      </c>
      <c r="B29" s="277" t="str">
        <f t="array" ref="B29">IF($I29="","",INDEX(Xuat!$G$11:$G$20000,$I29))</f>
        <v/>
      </c>
      <c r="C29" s="277" t="str">
        <f t="array" ref="C29">IF($I29="","",INDEX(Xuat!$F$11:$F$20000,$I29))</f>
        <v/>
      </c>
      <c r="D29" s="278" t="str">
        <f t="array" ref="D29">IF($I29="","",INDEX(Xuat!$H$11:$H$20000,$I29))</f>
        <v/>
      </c>
      <c r="E29" s="279" t="str">
        <f t="array" ref="E29">IF($I29="","",INDEX(Xuat!$I$11:$I$20000,$I29))</f>
        <v/>
      </c>
      <c r="F29" s="279" t="str">
        <f t="shared" si="2"/>
        <v/>
      </c>
      <c r="G29" s="279" t="str">
        <f t="array" ref="G29">IF($I29="","",INDEX(Xuat!$J$11:$J$20000,$I29))</f>
        <v/>
      </c>
      <c r="H29" s="279" t="str">
        <f t="array" ref="H29">IF($I29="","",INDEX(Xuat!$K$11:$K$20000,$I29))</f>
        <v/>
      </c>
      <c r="I29" s="280" t="str">
        <f>IF(TYPE(MATCH($C$8,OFFSET(Xuat!$A$11,I28,0):Xuat!$A$20000,0)+I28)=16,"",MATCH($C$8,OFFSET(Xuat!$A$11,I28,0):Xuat!$A$20000,0)+I28)</f>
        <v/>
      </c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  <c r="U29" s="263"/>
      <c r="V29" s="263"/>
      <c r="W29" s="263"/>
      <c r="X29" s="263"/>
      <c r="Y29" s="263"/>
      <c r="Z29" s="263"/>
    </row>
    <row r="30" ht="16.5" customHeight="1">
      <c r="A30" s="276">
        <f t="shared" si="1"/>
        <v>17</v>
      </c>
      <c r="B30" s="277" t="str">
        <f t="array" ref="B30">IF($I30="","",INDEX(Xuat!$G$11:$G$20000,$I30))</f>
        <v>Sắt D6</v>
      </c>
      <c r="C30" s="277" t="str">
        <f t="array" ref="C30">IF($I30="","",INDEX(Xuat!$F$11:$F$20000,$I30))</f>
        <v>S 6</v>
      </c>
      <c r="D30" s="278" t="str">
        <f t="array" ref="D30">IF($I30="","",INDEX(Xuat!$H$11:$H$20000,$I30))</f>
        <v>kg</v>
      </c>
      <c r="E30" s="279">
        <f t="array" ref="E30">IF($I30="","",INDEX(Xuat!$I$11:$I$20000,$I30))</f>
        <v>15</v>
      </c>
      <c r="F30" s="279">
        <f t="shared" si="2"/>
        <v>15</v>
      </c>
      <c r="G30" s="279">
        <f t="array" ref="G30">IF($I30="","",INDEX(Xuat!$J$11:$J$20000,$I30))</f>
        <v>16708.60065</v>
      </c>
      <c r="H30" s="279">
        <f t="array" ref="H30">IF($I30="","",INDEX(Xuat!$K$11:$K$20000,$I30))</f>
        <v>250629</v>
      </c>
      <c r="I30" s="280">
        <f>IF(TYPE(MATCH($C$8,OFFSET(Xuat!$A$11,I29,0):Xuat!$A$20000,0)+I29)=16,"",MATCH($C$8,OFFSET(Xuat!$A$11,I29,0):Xuat!$A$20000,0)+I29)</f>
        <v>12</v>
      </c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V30" s="263"/>
      <c r="W30" s="263"/>
      <c r="X30" s="263"/>
      <c r="Y30" s="263"/>
      <c r="Z30" s="263"/>
    </row>
    <row r="31" ht="16.5" customHeight="1">
      <c r="A31" s="276">
        <f t="shared" si="1"/>
        <v>18</v>
      </c>
      <c r="B31" s="277" t="str">
        <f t="array" ref="B31">IF($I31="","",INDEX(Xuat!$G$11:$G$20000,$I31))</f>
        <v>Sắt D12</v>
      </c>
      <c r="C31" s="277" t="str">
        <f t="array" ref="C31">IF($I31="","",INDEX(Xuat!$F$11:$F$20000,$I31))</f>
        <v>S 12</v>
      </c>
      <c r="D31" s="278" t="str">
        <f t="array" ref="D31">IF($I31="","",INDEX(Xuat!$H$11:$H$20000,$I31))</f>
        <v>kg</v>
      </c>
      <c r="E31" s="279">
        <f t="array" ref="E31">IF($I31="","",INDEX(Xuat!$I$11:$I$20000,$I31))</f>
        <v>17</v>
      </c>
      <c r="F31" s="279">
        <f t="shared" si="2"/>
        <v>17</v>
      </c>
      <c r="G31" s="279">
        <f t="array" ref="G31">IF($I31="","",INDEX(Xuat!$J$11:$J$20000,$I31))</f>
        <v>75000</v>
      </c>
      <c r="H31" s="279">
        <f t="array" ref="H31">IF($I31="","",INDEX(Xuat!$K$11:$K$20000,$I31))</f>
        <v>1275000</v>
      </c>
      <c r="I31" s="280">
        <f>IF(TYPE(MATCH($C$8,OFFSET(Xuat!$A$11,I30,0):Xuat!$A$20000,0)+I30)=16,"",MATCH($C$8,OFFSET(Xuat!$A$11,I30,0):Xuat!$A$20000,0)+I30)</f>
        <v>13</v>
      </c>
      <c r="J31" s="263"/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V31" s="263"/>
      <c r="W31" s="263"/>
      <c r="X31" s="263"/>
      <c r="Y31" s="263"/>
      <c r="Z31" s="263"/>
    </row>
    <row r="32" ht="16.5" customHeight="1">
      <c r="A32" s="276">
        <f t="shared" si="1"/>
        <v>19</v>
      </c>
      <c r="B32" s="277" t="str">
        <f t="array" ref="B32">IF($I32="","",INDEX(Xuat!$G$11:$G$20000,$I32))</f>
        <v>Sắt la các loại</v>
      </c>
      <c r="C32" s="277" t="str">
        <f t="array" ref="C32">IF($I32="","",INDEX(Xuat!$F$11:$F$20000,$I32))</f>
        <v>Satla</v>
      </c>
      <c r="D32" s="278" t="str">
        <f t="array" ref="D32">IF($I32="","",INDEX(Xuat!$H$11:$H$20000,$I32))</f>
        <v>kg</v>
      </c>
      <c r="E32" s="279">
        <f t="array" ref="E32">IF($I32="","",INDEX(Xuat!$I$11:$I$20000,$I32))</f>
        <v>15</v>
      </c>
      <c r="F32" s="279">
        <f t="shared" si="2"/>
        <v>15</v>
      </c>
      <c r="G32" s="279">
        <f t="array" ref="G32">IF($I32="","",INDEX(Xuat!$J$11:$J$20000,$I32))</f>
        <v>14926.27986</v>
      </c>
      <c r="H32" s="279">
        <f t="array" ref="H32">IF($I32="","",INDEX(Xuat!$K$11:$K$20000,$I32))</f>
        <v>223894</v>
      </c>
      <c r="I32" s="280">
        <f>IF(TYPE(MATCH($C$8,OFFSET(Xuat!$A$11,I31,0):Xuat!$A$20000,0)+I31)=16,"",MATCH($C$8,OFFSET(Xuat!$A$11,I31,0):Xuat!$A$20000,0)+I31)</f>
        <v>14</v>
      </c>
      <c r="J32" s="263"/>
      <c r="K32" s="263"/>
      <c r="L32" s="263"/>
      <c r="M32" s="263"/>
      <c r="N32" s="263"/>
      <c r="O32" s="263"/>
      <c r="P32" s="263"/>
      <c r="Q32" s="263"/>
      <c r="R32" s="263"/>
      <c r="S32" s="263"/>
      <c r="T32" s="263"/>
      <c r="U32" s="263"/>
      <c r="V32" s="263"/>
      <c r="W32" s="263"/>
      <c r="X32" s="263"/>
      <c r="Y32" s="263"/>
      <c r="Z32" s="263"/>
    </row>
    <row r="33" ht="16.5" customHeight="1">
      <c r="A33" s="276">
        <f t="shared" si="1"/>
        <v>20</v>
      </c>
      <c r="B33" s="277" t="str">
        <f t="array" ref="B33">IF($I33="","",INDEX(Xuat!$G$11:$G$20000,$I33))</f>
        <v>Que hàn KR3000 - 3.2x350</v>
      </c>
      <c r="C33" s="277" t="str">
        <f t="array" ref="C33">IF($I33="","",INDEX(Xuat!$F$11:$F$20000,$I33))</f>
        <v>QHKR3000 - 3.2x350</v>
      </c>
      <c r="D33" s="278" t="str">
        <f t="array" ref="D33">IF($I33="","",INDEX(Xuat!$H$11:$H$20000,$I33))</f>
        <v>kg</v>
      </c>
      <c r="E33" s="279">
        <f t="array" ref="E33">IF($I33="","",INDEX(Xuat!$I$11:$I$20000,$I33))</f>
        <v>7</v>
      </c>
      <c r="F33" s="279">
        <f t="shared" si="2"/>
        <v>7</v>
      </c>
      <c r="G33" s="279">
        <f t="array" ref="G33">IF($I33="","",INDEX(Xuat!$J$11:$J$20000,$I33))</f>
        <v>28259.56579</v>
      </c>
      <c r="H33" s="279">
        <f t="array" ref="H33">IF($I33="","",INDEX(Xuat!$K$11:$K$20000,$I33))</f>
        <v>197817</v>
      </c>
      <c r="I33" s="280">
        <f>IF(TYPE(MATCH($C$8,OFFSET(Xuat!$A$11,I32,0):Xuat!$A$20000,0)+I32)=16,"",MATCH($C$8,OFFSET(Xuat!$A$11,I32,0):Xuat!$A$20000,0)+I32)</f>
        <v>15</v>
      </c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</row>
    <row r="34" ht="16.5" customHeight="1">
      <c r="A34" s="276">
        <f t="shared" si="1"/>
        <v>21</v>
      </c>
      <c r="B34" s="277" t="str">
        <f t="array" ref="B34">IF($I34="","",INDEX(Xuat!$G$11:$G$20000,$I34))</f>
        <v>Thép vuông các loại</v>
      </c>
      <c r="C34" s="277" t="str">
        <f t="array" ref="C34">IF($I34="","",INDEX(Xuat!$F$11:$F$20000,$I34))</f>
        <v>Thepvuong</v>
      </c>
      <c r="D34" s="278" t="str">
        <f t="array" ref="D34">IF($I34="","",INDEX(Xuat!$H$11:$H$20000,$I34))</f>
        <v>kg</v>
      </c>
      <c r="E34" s="279">
        <f t="array" ref="E34">IF($I34="","",INDEX(Xuat!$I$11:$I$20000,$I34))</f>
        <v>9</v>
      </c>
      <c r="F34" s="279">
        <f t="shared" si="2"/>
        <v>9</v>
      </c>
      <c r="G34" s="279">
        <f t="array" ref="G34">IF($I34="","",INDEX(Xuat!$J$11:$J$20000,$I34))</f>
        <v>16565.2594</v>
      </c>
      <c r="H34" s="279">
        <f t="array" ref="H34">IF($I34="","",INDEX(Xuat!$K$11:$K$20000,$I34))</f>
        <v>149087</v>
      </c>
      <c r="I34" s="280">
        <f>IF(TYPE(MATCH($C$8,OFFSET(Xuat!$A$11,I33,0):Xuat!$A$20000,0)+I33)=16,"",MATCH($C$8,OFFSET(Xuat!$A$11,I33,0):Xuat!$A$20000,0)+I33)</f>
        <v>16</v>
      </c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</row>
    <row r="35" ht="16.5" customHeight="1">
      <c r="A35" s="276">
        <f t="shared" si="1"/>
        <v>22</v>
      </c>
      <c r="B35" s="277" t="str">
        <f t="array" ref="B35">IF($I35="","",INDEX(Xuat!$G$11:$G$20000,$I35))</f>
        <v>Kính trắng 10 ly</v>
      </c>
      <c r="C35" s="277" t="str">
        <f t="array" ref="C35">IF($I35="","",INDEX(Xuat!$F$11:$F$20000,$I35))</f>
        <v>KT10ly</v>
      </c>
      <c r="D35" s="278" t="str">
        <f t="array" ref="D35">IF($I35="","",INDEX(Xuat!$H$11:$H$20000,$I35))</f>
        <v>m2</v>
      </c>
      <c r="E35" s="279">
        <f t="array" ref="E35">IF($I35="","",INDEX(Xuat!$I$11:$I$20000,$I35))</f>
        <v>1</v>
      </c>
      <c r="F35" s="279">
        <f t="shared" si="2"/>
        <v>1</v>
      </c>
      <c r="G35" s="279">
        <f t="array" ref="G35">IF($I35="","",INDEX(Xuat!$J$11:$J$20000,$I35))</f>
        <v>75000</v>
      </c>
      <c r="H35" s="279">
        <f t="array" ref="H35">IF($I35="","",INDEX(Xuat!$K$11:$K$20000,$I35))</f>
        <v>75000</v>
      </c>
      <c r="I35" s="280">
        <f>IF(TYPE(MATCH($C$8,OFFSET(Xuat!$A$11,I34,0):Xuat!$A$20000,0)+I34)=16,"",MATCH($C$8,OFFSET(Xuat!$A$11,I34,0):Xuat!$A$20000,0)+I34)</f>
        <v>17</v>
      </c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</row>
    <row r="36" ht="16.5" customHeight="1">
      <c r="A36" s="276">
        <f t="shared" si="1"/>
        <v>23</v>
      </c>
      <c r="B36" s="277" t="str">
        <f t="array" ref="B36">IF($I36="","",INDEX(Xuat!$G$11:$G$20000,$I36))</f>
        <v>Tôn lạnh</v>
      </c>
      <c r="C36" s="277" t="str">
        <f t="array" ref="C36">IF($I36="","",INDEX(Xuat!$F$11:$F$20000,$I36))</f>
        <v>TL</v>
      </c>
      <c r="D36" s="278" t="str">
        <f t="array" ref="D36">IF($I36="","",INDEX(Xuat!$H$11:$H$20000,$I36))</f>
        <v>kg</v>
      </c>
      <c r="E36" s="279">
        <f t="array" ref="E36">IF($I36="","",INDEX(Xuat!$I$11:$I$20000,$I36))</f>
        <v>1</v>
      </c>
      <c r="F36" s="279">
        <f t="shared" si="2"/>
        <v>1</v>
      </c>
      <c r="G36" s="279">
        <f t="array" ref="G36">IF($I36="","",INDEX(Xuat!$J$11:$J$20000,$I36))</f>
        <v>14688.33088</v>
      </c>
      <c r="H36" s="279">
        <f t="array" ref="H36">IF($I36="","",INDEX(Xuat!$K$11:$K$20000,$I36))</f>
        <v>14688</v>
      </c>
      <c r="I36" s="280">
        <f>IF(TYPE(MATCH($C$8,OFFSET(Xuat!$A$11,I35,0):Xuat!$A$20000,0)+I35)=16,"",MATCH($C$8,OFFSET(Xuat!$A$11,I35,0):Xuat!$A$20000,0)+I35)</f>
        <v>18</v>
      </c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63"/>
      <c r="U36" s="263"/>
      <c r="V36" s="263"/>
      <c r="W36" s="263"/>
      <c r="X36" s="263"/>
      <c r="Y36" s="263"/>
      <c r="Z36" s="263"/>
    </row>
    <row r="37" ht="16.5" customHeight="1">
      <c r="A37" s="276" t="str">
        <f t="shared" si="1"/>
        <v/>
      </c>
      <c r="B37" s="277" t="str">
        <f t="array" ref="B37">IF($I37="","",INDEX(Xuat!$G$11:$G$20000,$I37))</f>
        <v/>
      </c>
      <c r="C37" s="277" t="str">
        <f t="array" ref="C37">IF($I37="","",INDEX(Xuat!$F$11:$F$20000,$I37))</f>
        <v/>
      </c>
      <c r="D37" s="278" t="str">
        <f t="array" ref="D37">IF($I37="","",INDEX(Xuat!$H$11:$H$20000,$I37))</f>
        <v/>
      </c>
      <c r="E37" s="279" t="str">
        <f t="array" ref="E37">IF($I37="","",INDEX(Xuat!$I$11:$I$20000,$I37))</f>
        <v/>
      </c>
      <c r="F37" s="279" t="str">
        <f t="shared" si="2"/>
        <v/>
      </c>
      <c r="G37" s="279" t="str">
        <f t="array" ref="G37">IF($I37="","",INDEX(Xuat!$J$11:$J$20000,$I37))</f>
        <v/>
      </c>
      <c r="H37" s="279" t="str">
        <f t="array" ref="H37">IF($I37="","",INDEX(Xuat!$K$11:$K$20000,$I37))</f>
        <v/>
      </c>
      <c r="I37" s="280" t="str">
        <f>IF(TYPE(MATCH($C$8,OFFSET(Xuat!$A$11,I36,0):Xuat!$A$20000,0)+I36)=16,"",MATCH($C$8,OFFSET(Xuat!$A$11,I36,0):Xuat!$A$20000,0)+I36)</f>
        <v/>
      </c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</row>
    <row r="38" ht="16.5" customHeight="1">
      <c r="A38" s="276">
        <f t="shared" si="1"/>
        <v>25</v>
      </c>
      <c r="B38" s="277" t="str">
        <f t="array" ref="B38">IF($I38="","",INDEX(Xuat!$G$11:$G$20000,$I38))</f>
        <v>Sắt D6</v>
      </c>
      <c r="C38" s="277" t="str">
        <f t="array" ref="C38">IF($I38="","",INDEX(Xuat!$F$11:$F$20000,$I38))</f>
        <v>S 6</v>
      </c>
      <c r="D38" s="278" t="str">
        <f t="array" ref="D38">IF($I38="","",INDEX(Xuat!$H$11:$H$20000,$I38))</f>
        <v>kg</v>
      </c>
      <c r="E38" s="279">
        <f t="array" ref="E38">IF($I38="","",INDEX(Xuat!$I$11:$I$20000,$I38))</f>
        <v>15</v>
      </c>
      <c r="F38" s="279">
        <f t="shared" si="2"/>
        <v>15</v>
      </c>
      <c r="G38" s="279">
        <f t="array" ref="G38">IF($I38="","",INDEX(Xuat!$J$11:$J$20000,$I38))</f>
        <v>16708.60065</v>
      </c>
      <c r="H38" s="279">
        <f t="array" ref="H38">IF($I38="","",INDEX(Xuat!$K$11:$K$20000,$I38))</f>
        <v>250629</v>
      </c>
      <c r="I38" s="280">
        <f>IF(TYPE(MATCH($C$8,OFFSET(Xuat!$A$11,I37,0):Xuat!$A$20000,0)+I37)=16,"",MATCH($C$8,OFFSET(Xuat!$A$11,I37,0):Xuat!$A$20000,0)+I37)</f>
        <v>12</v>
      </c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</row>
    <row r="39" ht="16.5" customHeight="1">
      <c r="A39" s="276"/>
      <c r="B39" s="277" t="str">
        <f t="array" ref="B39">IF($I39="","",INDEX(Xuat!$G$11:$G$20000,$I39))</f>
        <v>Sắt D12</v>
      </c>
      <c r="C39" s="277" t="str">
        <f t="array" ref="C39">IF($I39="","",INDEX(Xuat!$F$11:$F$20000,$I39))</f>
        <v>S 12</v>
      </c>
      <c r="D39" s="278" t="str">
        <f t="array" ref="D39">IF($I39="","",INDEX(Xuat!$H$11:$H$20000,$I39))</f>
        <v>kg</v>
      </c>
      <c r="E39" s="279">
        <f t="array" ref="E39">IF($I39="","",INDEX(Xuat!$I$11:$I$20000,$I39))</f>
        <v>17</v>
      </c>
      <c r="F39" s="279">
        <f t="shared" si="2"/>
        <v>17</v>
      </c>
      <c r="G39" s="279">
        <f t="array" ref="G39">IF($I39="","",INDEX(Xuat!$J$11:$J$20000,$I39))</f>
        <v>75000</v>
      </c>
      <c r="H39" s="279">
        <f t="array" ref="H39">IF($I39="","",INDEX(Xuat!$K$11:$K$20000,$I39))</f>
        <v>1275000</v>
      </c>
      <c r="I39" s="280">
        <f>IF(TYPE(MATCH($C$8,OFFSET(Xuat!$A$11,I38,0):Xuat!$A$20000,0)+I38)=16,"",MATCH($C$8,OFFSET(Xuat!$A$11,I38,0):Xuat!$A$20000,0)+I38)</f>
        <v>13</v>
      </c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</row>
    <row r="40" ht="16.5" customHeight="1">
      <c r="A40" s="276"/>
      <c r="B40" s="277" t="str">
        <f t="array" ref="B40">IF($I40="","",INDEX(Xuat!$G$11:$G$20000,$I40))</f>
        <v>Sắt la các loại</v>
      </c>
      <c r="C40" s="277" t="str">
        <f t="array" ref="C40">IF($I40="","",INDEX(Xuat!$F$11:$F$20000,$I40))</f>
        <v>Satla</v>
      </c>
      <c r="D40" s="278" t="str">
        <f t="array" ref="D40">IF($I40="","",INDEX(Xuat!$H$11:$H$20000,$I40))</f>
        <v>kg</v>
      </c>
      <c r="E40" s="279">
        <f t="array" ref="E40">IF($I40="","",INDEX(Xuat!$I$11:$I$20000,$I40))</f>
        <v>15</v>
      </c>
      <c r="F40" s="279">
        <f t="shared" si="2"/>
        <v>15</v>
      </c>
      <c r="G40" s="279">
        <f t="array" ref="G40">IF($I40="","",INDEX(Xuat!$J$11:$J$20000,$I40))</f>
        <v>14926.27986</v>
      </c>
      <c r="H40" s="279">
        <f t="array" ref="H40">IF($I40="","",INDEX(Xuat!$K$11:$K$20000,$I40))</f>
        <v>223894</v>
      </c>
      <c r="I40" s="280">
        <f>IF(TYPE(MATCH($C$8,OFFSET(Xuat!$A$11,I39,0):Xuat!$A$20000,0)+I39)=16,"",MATCH($C$8,OFFSET(Xuat!$A$11,I39,0):Xuat!$A$20000,0)+I39)</f>
        <v>14</v>
      </c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</row>
    <row r="41" ht="16.5" customHeight="1">
      <c r="A41" s="276"/>
      <c r="B41" s="277" t="str">
        <f t="array" ref="B41">IF($I41="","",INDEX(Xuat!$G$11:$G$20000,$I41))</f>
        <v>Que hàn KR3000 - 3.2x350</v>
      </c>
      <c r="C41" s="277" t="str">
        <f t="array" ref="C41">IF($I41="","",INDEX(Xuat!$F$11:$F$20000,$I41))</f>
        <v>QHKR3000 - 3.2x350</v>
      </c>
      <c r="D41" s="278" t="str">
        <f t="array" ref="D41">IF($I41="","",INDEX(Xuat!$H$11:$H$20000,$I41))</f>
        <v>kg</v>
      </c>
      <c r="E41" s="279">
        <f t="array" ref="E41">IF($I41="","",INDEX(Xuat!$I$11:$I$20000,$I41))</f>
        <v>7</v>
      </c>
      <c r="F41" s="279">
        <f t="shared" si="2"/>
        <v>7</v>
      </c>
      <c r="G41" s="279">
        <f t="array" ref="G41">IF($I41="","",INDEX(Xuat!$J$11:$J$20000,$I41))</f>
        <v>28259.56579</v>
      </c>
      <c r="H41" s="279">
        <f t="array" ref="H41">IF($I41="","",INDEX(Xuat!$K$11:$K$20000,$I41))</f>
        <v>197817</v>
      </c>
      <c r="I41" s="280">
        <f>IF(TYPE(MATCH($C$8,OFFSET(Xuat!$A$11,I40,0):Xuat!$A$20000,0)+I40)=16,"",MATCH($C$8,OFFSET(Xuat!$A$11,I40,0):Xuat!$A$20000,0)+I40)</f>
        <v>15</v>
      </c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</row>
    <row r="42" ht="16.5" customHeight="1">
      <c r="A42" s="276"/>
      <c r="B42" s="277" t="str">
        <f t="array" ref="B42">IF($I42="","",INDEX(Xuat!$G$11:$G$20000,$I42))</f>
        <v>Thép vuông các loại</v>
      </c>
      <c r="C42" s="277" t="str">
        <f t="array" ref="C42">IF($I42="","",INDEX(Xuat!$F$11:$F$20000,$I42))</f>
        <v>Thepvuong</v>
      </c>
      <c r="D42" s="278" t="str">
        <f t="array" ref="D42">IF($I42="","",INDEX(Xuat!$H$11:$H$20000,$I42))</f>
        <v>kg</v>
      </c>
      <c r="E42" s="279">
        <f t="array" ref="E42">IF($I42="","",INDEX(Xuat!$I$11:$I$20000,$I42))</f>
        <v>9</v>
      </c>
      <c r="F42" s="279">
        <f t="shared" si="2"/>
        <v>9</v>
      </c>
      <c r="G42" s="279">
        <f t="array" ref="G42">IF($I42="","",INDEX(Xuat!$J$11:$J$20000,$I42))</f>
        <v>16565.2594</v>
      </c>
      <c r="H42" s="279">
        <f t="array" ref="H42">IF($I42="","",INDEX(Xuat!$K$11:$K$20000,$I42))</f>
        <v>149087</v>
      </c>
      <c r="I42" s="280">
        <f>IF(TYPE(MATCH($C$8,OFFSET(Xuat!$A$11,I41,0):Xuat!$A$20000,0)+I41)=16,"",MATCH($C$8,OFFSET(Xuat!$A$11,I41,0):Xuat!$A$20000,0)+I41)</f>
        <v>16</v>
      </c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</row>
    <row r="43" ht="16.5" customHeight="1">
      <c r="A43" s="276"/>
      <c r="B43" s="277" t="str">
        <f t="array" ref="B43">IF($I43="","",INDEX(Xuat!$G$11:$G$20000,$I43))</f>
        <v>Kính trắng 10 ly</v>
      </c>
      <c r="C43" s="277" t="str">
        <f t="array" ref="C43">IF($I43="","",INDEX(Xuat!$F$11:$F$20000,$I43))</f>
        <v>KT10ly</v>
      </c>
      <c r="D43" s="278" t="str">
        <f t="array" ref="D43">IF($I43="","",INDEX(Xuat!$H$11:$H$20000,$I43))</f>
        <v>m2</v>
      </c>
      <c r="E43" s="279">
        <f t="array" ref="E43">IF($I43="","",INDEX(Xuat!$I$11:$I$20000,$I43))</f>
        <v>1</v>
      </c>
      <c r="F43" s="279">
        <f t="shared" si="2"/>
        <v>1</v>
      </c>
      <c r="G43" s="279">
        <f t="array" ref="G43">IF($I43="","",INDEX(Xuat!$J$11:$J$20000,$I43))</f>
        <v>75000</v>
      </c>
      <c r="H43" s="279">
        <f t="array" ref="H43">IF($I43="","",INDEX(Xuat!$K$11:$K$20000,$I43))</f>
        <v>75000</v>
      </c>
      <c r="I43" s="280">
        <f>IF(TYPE(MATCH($C$8,OFFSET(Xuat!$A$11,I42,0):Xuat!$A$20000,0)+I42)=16,"",MATCH($C$8,OFFSET(Xuat!$A$11,I42,0):Xuat!$A$20000,0)+I42)</f>
        <v>17</v>
      </c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</row>
    <row r="44" ht="16.5" customHeight="1">
      <c r="A44" s="276">
        <f t="shared" ref="A44:A45" si="3">IF(B44="","",COUNTA($B$14:B44))</f>
        <v>31</v>
      </c>
      <c r="B44" s="277" t="str">
        <f t="array" ref="B44">IF($I44="","",INDEX(Xuat!$G$11:$G$20000,$I44))</f>
        <v>Tôn lạnh</v>
      </c>
      <c r="C44" s="277" t="str">
        <f t="array" ref="C44">IF($I44="","",INDEX(Xuat!$F$11:$F$20000,$I44))</f>
        <v>TL</v>
      </c>
      <c r="D44" s="278" t="str">
        <f t="array" ref="D44">IF($I44="","",INDEX(Xuat!$H$11:$H$20000,$I44))</f>
        <v>kg</v>
      </c>
      <c r="E44" s="279">
        <f t="array" ref="E44">IF($I44="","",INDEX(Xuat!$I$11:$I$20000,$I44))</f>
        <v>1</v>
      </c>
      <c r="F44" s="279">
        <f t="shared" si="2"/>
        <v>1</v>
      </c>
      <c r="G44" s="279">
        <f t="array" ref="G44">IF($I44="","",INDEX(Xuat!$J$11:$J$20000,$I44))</f>
        <v>14688.33088</v>
      </c>
      <c r="H44" s="279">
        <f t="array" ref="H44">IF($I44="","",INDEX(Xuat!$K$11:$K$20000,$I44))</f>
        <v>14688</v>
      </c>
      <c r="I44" s="280">
        <f>IF(TYPE(MATCH($C$8,OFFSET(Xuat!$A$11,I43,0):Xuat!$A$20000,0)+I43)=16,"",MATCH($C$8,OFFSET(Xuat!$A$11,I43,0):Xuat!$A$20000,0)+I43)</f>
        <v>18</v>
      </c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</row>
    <row r="45" ht="16.5" customHeight="1">
      <c r="A45" s="276" t="str">
        <f t="shared" si="3"/>
        <v/>
      </c>
      <c r="B45" s="277" t="str">
        <f t="array" ref="B45">IF($I45="","",INDEX(Xuat!$G$11:$G$20000,$I45))</f>
        <v/>
      </c>
      <c r="C45" s="277" t="str">
        <f t="array" ref="C45">IF($I45="","",INDEX(Xuat!$F$11:$F$20000,$I45))</f>
        <v/>
      </c>
      <c r="D45" s="278" t="str">
        <f t="array" ref="D45">IF($I45="","",INDEX(Xuat!$H$11:$H$20000,$I45))</f>
        <v/>
      </c>
      <c r="E45" s="279" t="str">
        <f t="array" ref="E45">IF($I45="","",INDEX(Xuat!$I$11:$I$20000,$I45))</f>
        <v/>
      </c>
      <c r="F45" s="279" t="str">
        <f t="shared" si="2"/>
        <v/>
      </c>
      <c r="G45" s="279" t="str">
        <f t="array" ref="G45">IF($I45="","",INDEX(Xuat!$J$11:$J$20000,$I45))</f>
        <v/>
      </c>
      <c r="H45" s="279" t="str">
        <f t="array" ref="H45">IF($I45="","",INDEX(Xuat!$K$11:$K$20000,$I45))</f>
        <v/>
      </c>
      <c r="I45" s="280" t="str">
        <f>IF(TYPE(MATCH($C$8,OFFSET(Xuat!$A$11,I44,0):Xuat!$A$20000,0)+I44)=16,"",MATCH($C$8,OFFSET(Xuat!$A$11,I44,0):Xuat!$A$20000,0)+I44)</f>
        <v/>
      </c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</row>
    <row r="46" ht="16.5" customHeight="1">
      <c r="A46" s="283" t="s">
        <v>458</v>
      </c>
      <c r="B46" s="284"/>
      <c r="C46" s="284"/>
      <c r="D46" s="284"/>
      <c r="E46" s="284"/>
      <c r="F46" s="284"/>
      <c r="G46" s="285"/>
      <c r="H46" s="328">
        <f>ROUND(SUM(H14:H45),0)</f>
        <v>8744460</v>
      </c>
      <c r="I46" s="329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</row>
    <row r="47" ht="16.5" customHeight="1">
      <c r="A47" s="330" t="str">
        <f>B7</f>
        <v>                    Ngày   8    tháng    3    năm   2012</v>
      </c>
      <c r="B47" s="330"/>
      <c r="C47" s="330"/>
      <c r="D47" s="330"/>
      <c r="E47" s="330"/>
      <c r="F47" s="330"/>
      <c r="G47" s="330"/>
      <c r="H47" s="330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</row>
    <row r="48" ht="16.5" customHeight="1">
      <c r="A48" s="259" t="str">
        <f>"Tổng số tiền bằng chữ:"&amp;" "&amp;D91</f>
        <v>Tổng số tiền bằng chữ: Tám triệu bảy trăm bốn mươi bốn ngàn bốn trăm sáu mươi đồng.</v>
      </c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</row>
    <row r="49" ht="31.5" customHeight="1">
      <c r="A49" s="289" t="s">
        <v>472</v>
      </c>
      <c r="C49" s="11"/>
      <c r="D49" s="289" t="s">
        <v>473</v>
      </c>
      <c r="F49" s="289" t="s">
        <v>474</v>
      </c>
      <c r="H49" s="331" t="s">
        <v>475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 t="str">
        <f>ThongtinDN!C9</f>
        <v/>
      </c>
      <c r="C56" s="11"/>
      <c r="D56" s="11"/>
      <c r="E56" s="11"/>
      <c r="F56" s="11"/>
      <c r="G56" s="11"/>
      <c r="H56" s="11" t="str">
        <f>ThongtinDN!C8</f>
        <v/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0" hidden="1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hidden="1" customHeight="1">
      <c r="A84" s="11" t="s">
        <v>463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hidden="1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6.5" hidden="1" customHeight="1">
      <c r="A86" s="292"/>
      <c r="B86" s="293">
        <f>H46</f>
        <v>8744460</v>
      </c>
      <c r="C86" s="294" t="str">
        <f>RIGHT("000000000000"&amp;ROUND(B86,0),12)</f>
        <v>000008744460</v>
      </c>
      <c r="D86" s="294">
        <v>1.0</v>
      </c>
      <c r="E86" s="294">
        <v>2.0</v>
      </c>
      <c r="F86" s="294">
        <v>3.0</v>
      </c>
      <c r="G86" s="294">
        <v>4.0</v>
      </c>
      <c r="H86" s="294">
        <v>5.0</v>
      </c>
      <c r="I86" s="294">
        <v>6.0</v>
      </c>
      <c r="J86" s="294">
        <v>7.0</v>
      </c>
      <c r="K86" s="294">
        <v>8.0</v>
      </c>
      <c r="L86" s="295">
        <v>9.0</v>
      </c>
      <c r="M86" s="294">
        <v>10.0</v>
      </c>
      <c r="N86" s="294">
        <v>11.0</v>
      </c>
      <c r="O86" s="294">
        <v>12.0</v>
      </c>
      <c r="P86" s="225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6.5" hidden="1" customHeight="1">
      <c r="A87" s="292"/>
      <c r="B87" s="292"/>
      <c r="C87" s="296"/>
      <c r="D87" s="225">
        <f>VALUE(MID(C86,D86,1))</f>
        <v>0</v>
      </c>
      <c r="E87" s="225">
        <f>VALUE(MID(C86,E86,1))</f>
        <v>0</v>
      </c>
      <c r="F87" s="225">
        <f>VALUE(MID(C86,F86,1))</f>
        <v>0</v>
      </c>
      <c r="G87" s="225">
        <f>VALUE(MID(C86,G86,1))</f>
        <v>0</v>
      </c>
      <c r="H87" s="225">
        <f>VALUE(MID(C86,H86,1))</f>
        <v>0</v>
      </c>
      <c r="I87" s="225">
        <f>VALUE(MID(C86,I86,1))</f>
        <v>8</v>
      </c>
      <c r="J87" s="225">
        <f>VALUE(MID(C86,J86,1))</f>
        <v>7</v>
      </c>
      <c r="K87" s="225">
        <f>VALUE(MID(C86,K86,1))</f>
        <v>4</v>
      </c>
      <c r="L87" s="297">
        <f>VALUE(MID(C86,L86,1))</f>
        <v>4</v>
      </c>
      <c r="M87" s="225">
        <f>VALUE(MID(C86,M86,1))</f>
        <v>4</v>
      </c>
      <c r="N87" s="225">
        <f>VALUE(MID(C86,N86,1))</f>
        <v>6</v>
      </c>
      <c r="O87" s="225">
        <f>VALUE(MID(C86,O86,1))</f>
        <v>0</v>
      </c>
      <c r="P87" s="225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6.5" hidden="1" customHeight="1">
      <c r="A88" s="292"/>
      <c r="B88" s="292"/>
      <c r="C88" s="296"/>
      <c r="D88" s="225">
        <f>SUM(D87)</f>
        <v>0</v>
      </c>
      <c r="E88" s="225">
        <f>SUM(D87:E87)</f>
        <v>0</v>
      </c>
      <c r="F88" s="225">
        <f>SUM(D87:F87)</f>
        <v>0</v>
      </c>
      <c r="G88" s="225">
        <f>SUM(G87)</f>
        <v>0</v>
      </c>
      <c r="H88" s="225">
        <f>SUM(G87:H87)</f>
        <v>0</v>
      </c>
      <c r="I88" s="225">
        <f>SUM(G87:I87)</f>
        <v>8</v>
      </c>
      <c r="J88" s="225">
        <f>SUM(J87)</f>
        <v>7</v>
      </c>
      <c r="K88" s="225">
        <f>SUM(J87:K87)</f>
        <v>11</v>
      </c>
      <c r="L88" s="297">
        <f>SUM(J87:L87)</f>
        <v>15</v>
      </c>
      <c r="M88" s="225">
        <f>SUM(M87)</f>
        <v>4</v>
      </c>
      <c r="N88" s="225">
        <f>SUM(M87:N87)</f>
        <v>10</v>
      </c>
      <c r="O88" s="225">
        <f>SUM(M87:O87)</f>
        <v>10</v>
      </c>
      <c r="P88" s="225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6.5" hidden="1" customHeight="1">
      <c r="A89" s="292"/>
      <c r="B89" s="292"/>
      <c r="C89" s="296"/>
      <c r="D89" s="298" t="str">
        <f>IF(D87=0,"",CHOOSE(D87,"một","hai","ba","bốn","năm","sáu","bảy","tám","chín"))</f>
        <v/>
      </c>
      <c r="E89" s="298" t="str">
        <f>IF(E87=0,IF(AND(D87&lt;&gt;0,F87&lt;&gt;0),"lẻ",""),CHOOSE(E87,"mười","hai","ba","bốn","năm","sáu","bảy","tám","chín"))</f>
        <v/>
      </c>
      <c r="F89" s="298" t="str">
        <f>IF(F87=0,"",CHOOSE(F87,IF(E87&gt;1,"mốt","một"),"hai","ba","bốn",IF(E87=0,"năm","lăm"),"sáu","bảy","tám","chín"))</f>
        <v/>
      </c>
      <c r="G89" s="298" t="str">
        <f>IF(G87=0,"",CHOOSE(G87,"một","hai","ba","bốn","năm","sáu","bảy","tám","chín"))</f>
        <v/>
      </c>
      <c r="H89" s="298" t="str">
        <f>IF(H87=0,IF(AND(G87&lt;&gt;0,I87&lt;&gt;0),"lẻ",""),CHOOSE(H87,"mười","hai","ba","bốn","năm","sáu","bảy","tám","chín"))</f>
        <v/>
      </c>
      <c r="I89" s="298" t="str">
        <f>IF(I87=0,"",CHOOSE(I87,IF(H87&gt;1,"mốt","một"),"hai","ba","bốn",IF(H87=0,"năm","lăm"),"sáu","bảy","tám","chín"))</f>
        <v>tám</v>
      </c>
      <c r="J89" s="298" t="str">
        <f>IF(J87=0,"",CHOOSE(J87,"một","hai","ba","bốn","năm","sáu","bảy","tám","chín"))</f>
        <v>bảy</v>
      </c>
      <c r="K89" s="298" t="str">
        <f>IF(K87=0,IF(AND(J87&lt;&gt;0,L87&lt;&gt;0),"lẻ",""),CHOOSE(K87,"mười","hai","ba","bốn","năm","sáu","bảy","tám","chín"))</f>
        <v>bốn</v>
      </c>
      <c r="L89" s="299" t="str">
        <f>IF(L87=0,"",CHOOSE(L87,IF(K87&gt;1,"mốt","một"),"hai","ba","bốn",IF(K87=0,"năm","lăm"),"sáu","bảy","tám","chín"))</f>
        <v>bốn</v>
      </c>
      <c r="M89" s="298" t="str">
        <f>IF(M87=0,"",CHOOSE(M87,"một","hai","ba","bốn","năm","sáu","bảy","tám","chín"))</f>
        <v>bốn</v>
      </c>
      <c r="N89" s="298" t="str">
        <f>IF(N87=0,IF(AND(M87&lt;&gt;0,O87&lt;&gt;0),"lẻ",""),CHOOSE(N87,"mười","hai","ba","bốn","năm","sáu","bảy","tám","chín"))</f>
        <v>sáu</v>
      </c>
      <c r="O89" s="298" t="str">
        <f>IF(O87=0,"",CHOOSE(O87,IF(N87&gt;1,"mốt","một"),"hai","ba","bốn",IF(N87=0,"năm","lăm"),"sáu","bảy","tám","chín"))</f>
        <v/>
      </c>
      <c r="P89" s="225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6.5" hidden="1" customHeight="1">
      <c r="A90" s="292"/>
      <c r="B90" s="292"/>
      <c r="C90" s="296"/>
      <c r="D90" s="298" t="str">
        <f>IF(D87=0,"","trăm")</f>
        <v/>
      </c>
      <c r="E90" s="298" t="str">
        <f>IF(E87=0,"",IF(E87=1,"","mươi"))</f>
        <v/>
      </c>
      <c r="F90" s="298" t="str">
        <f>IF(AND(F87=0,F88=0),"","tỷ")</f>
        <v/>
      </c>
      <c r="G90" s="298" t="str">
        <f>IF(G87=0,"","trăm")</f>
        <v/>
      </c>
      <c r="H90" s="298" t="str">
        <f>IF(H87=0,"",IF(H87=1,"","mươi"))</f>
        <v/>
      </c>
      <c r="I90" s="298" t="str">
        <f>IF(AND(I87=0,I88=0),"","triệu")</f>
        <v>triệu</v>
      </c>
      <c r="J90" s="298" t="str">
        <f>IF(J87=0,"","trăm")</f>
        <v>trăm</v>
      </c>
      <c r="K90" s="298" t="str">
        <f>IF(K87=0,"",IF(K87=1,"","mươi"))</f>
        <v>mươi</v>
      </c>
      <c r="L90" s="299" t="str">
        <f>IF(AND(L87=0,L88=0),"","ngàn")</f>
        <v>ngàn</v>
      </c>
      <c r="M90" s="298" t="str">
        <f>IF(M87=0,"","trăm")</f>
        <v>trăm</v>
      </c>
      <c r="N90" s="298" t="str">
        <f>IF(N87=0,"",IF(N87=1,"","mươi"))</f>
        <v>mươi</v>
      </c>
      <c r="O90" s="298" t="s">
        <v>464</v>
      </c>
      <c r="P90" s="225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7.25" hidden="1" customHeight="1">
      <c r="A91" s="300"/>
      <c r="D91" s="301" t="str">
        <f>UPPER(LEFT(TRIM(IF(B86=0,"không đồng.",D89&amp;" "&amp;D90&amp;" "&amp;E89&amp;" "&amp;E90&amp;" "&amp;F89&amp;" "&amp;F90&amp;" "&amp;G89&amp;" "&amp;G90&amp;" "&amp;H89&amp;" "&amp;H90&amp;" "&amp;I89&amp;" "&amp;I90&amp;" "&amp;J89&amp;" "&amp;J90&amp;" "&amp;K89&amp;" "&amp;K90&amp;" "&amp;L89&amp;" "&amp;L90&amp;" "&amp;M89&amp;" "&amp;M90&amp;" "&amp;N89&amp;" "&amp;N90&amp;" "&amp;O89&amp;" "&amp;O90)),1))&amp;RIGHT(TRIM(IF(B86=0,"không đồng.",D89&amp;" "&amp;D90&amp;" "&amp;E89&amp;" "&amp;E90&amp;" "&amp;F89&amp;" "&amp;F90&amp;" "&amp;G89&amp;" "&amp;G90&amp;" "&amp;H89&amp;" "&amp;H90&amp;" "&amp;I89&amp;" "&amp;I90&amp;" "&amp;J89&amp;" "&amp;J90&amp;" "&amp;K89&amp;" "&amp;K90&amp;" "&amp;L89&amp;" "&amp;L90&amp;" "&amp;M89&amp;" "&amp;M90&amp;" "&amp;N89&amp;" "&amp;N90&amp;" "&amp;O89&amp;" "&amp;O90)),LEN(TRIM(IF(B86=0,"không đồng.",D89&amp;" "&amp;D90&amp;" "&amp;E89&amp;" "&amp;E90&amp;" "&amp;F89&amp;" "&amp;F90&amp;" "&amp;G89&amp;" "&amp;G90&amp;" "&amp;H89&amp;" "&amp;H90&amp;" "&amp;I89&amp;" "&amp;I90&amp;" "&amp;J89&amp;" "&amp;J90&amp;" "&amp;K89&amp;" "&amp;K90&amp;" "&amp;L89&amp;" "&amp;L90&amp;" "&amp;M89&amp;" "&amp;M90&amp;" "&amp;N89&amp;" "&amp;N90&amp;" "&amp;O89&amp;" "&amp;O90)))-1)</f>
        <v>Tám triệu bảy trăm bốn mươi bốn ngàn bốn trăm sáu mươi đồng.</v>
      </c>
      <c r="E91" s="301"/>
      <c r="F91" s="225"/>
      <c r="G91" s="225"/>
      <c r="H91" s="225"/>
      <c r="I91" s="225"/>
      <c r="J91" s="225"/>
      <c r="K91" s="225"/>
      <c r="L91" s="225"/>
      <c r="M91" s="297"/>
      <c r="N91" s="225"/>
      <c r="O91" s="225"/>
      <c r="P91" s="225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hidden="1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hidden="1" customHeight="1">
      <c r="A93" s="225"/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hidden="1" customHeight="1">
      <c r="A94" s="225"/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5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autoFilter ref="$A$13:$B$49"/>
  <mergeCells count="14">
    <mergeCell ref="G11:G12"/>
    <mergeCell ref="H11:H12"/>
    <mergeCell ref="I11:I12"/>
    <mergeCell ref="A49:B49"/>
    <mergeCell ref="D49:E49"/>
    <mergeCell ref="F49:G49"/>
    <mergeCell ref="A91:C91"/>
    <mergeCell ref="A6:D6"/>
    <mergeCell ref="E6:F6"/>
    <mergeCell ref="A11:A12"/>
    <mergeCell ref="B11:B12"/>
    <mergeCell ref="C11:C12"/>
    <mergeCell ref="D11:D12"/>
    <mergeCell ref="E11:F11"/>
  </mergeCells>
  <dataValidations>
    <dataValidation type="list" allowBlank="1" showInputMessage="1" showErrorMessage="1" prompt=" - " sqref="C8">
      <formula1>Xuat!$A$11:$A$20000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33"/>
    <col customWidth="1" min="2" max="2" width="22.11"/>
    <col customWidth="1" min="3" max="3" width="30.67"/>
    <col customWidth="1" min="4" max="4" width="14.67"/>
    <col customWidth="1" min="5" max="26" width="8.0"/>
  </cols>
  <sheetData>
    <row r="1" ht="20.25" customHeight="1">
      <c r="A1" s="10" t="str">
        <f>ThongtinDN!B5&amp;" "&amp;ThongtinDN!C5</f>
        <v>Tên đơn vị:  </v>
      </c>
      <c r="B1" s="11"/>
      <c r="C1" s="11"/>
      <c r="D1" s="12"/>
    </row>
    <row r="2" ht="20.25" customHeight="1">
      <c r="A2" s="10" t="str">
        <f>ThongtinDN!B6&amp;" "&amp;ThongtinDN!C6</f>
        <v>Địa chỉ: </v>
      </c>
      <c r="B2" s="11"/>
      <c r="C2" s="11"/>
      <c r="D2" s="12"/>
    </row>
    <row r="3" ht="20.25" customHeight="1">
      <c r="A3" s="10" t="str">
        <f>ThongtinDN!B7&amp;" "&amp;ThongtinDN!C7</f>
        <v>MST:  </v>
      </c>
      <c r="B3" s="11"/>
      <c r="C3" s="11"/>
      <c r="D3" s="12"/>
    </row>
    <row r="4" ht="26.25" customHeight="1">
      <c r="A4" s="317" t="s">
        <v>468</v>
      </c>
    </row>
    <row r="5" ht="15.75" customHeight="1">
      <c r="A5" s="273" t="s">
        <v>469</v>
      </c>
      <c r="B5" s="273" t="s">
        <v>470</v>
      </c>
      <c r="C5" s="273" t="s">
        <v>471</v>
      </c>
      <c r="D5" s="273" t="s">
        <v>362</v>
      </c>
    </row>
    <row r="6" ht="25.5" customHeight="1">
      <c r="A6" s="318"/>
      <c r="B6" s="318"/>
      <c r="C6" s="318"/>
      <c r="D6" s="319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</row>
    <row r="7" ht="25.5" customHeight="1">
      <c r="A7" s="320"/>
      <c r="B7" s="320"/>
      <c r="C7" s="320"/>
      <c r="D7" s="321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</row>
    <row r="8" ht="25.5" customHeight="1">
      <c r="A8" s="320"/>
      <c r="B8" s="320"/>
      <c r="C8" s="320"/>
      <c r="D8" s="321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</row>
    <row r="9" ht="25.5" customHeight="1">
      <c r="A9" s="320"/>
      <c r="B9" s="320"/>
      <c r="C9" s="320"/>
      <c r="D9" s="322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</row>
    <row r="10" ht="25.5" customHeight="1">
      <c r="A10" s="320"/>
      <c r="B10" s="320"/>
      <c r="C10" s="320"/>
      <c r="D10" s="322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</row>
    <row r="11" ht="25.5" customHeight="1">
      <c r="A11" s="320"/>
      <c r="B11" s="320"/>
      <c r="C11" s="320"/>
      <c r="D11" s="322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</row>
    <row r="12" ht="25.5" customHeight="1">
      <c r="A12" s="320"/>
      <c r="B12" s="320"/>
      <c r="C12" s="320"/>
      <c r="D12" s="322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</row>
    <row r="13" ht="25.5" customHeight="1">
      <c r="A13" s="320"/>
      <c r="B13" s="320"/>
      <c r="C13" s="320"/>
      <c r="D13" s="322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</row>
    <row r="14" ht="38.25" customHeight="1">
      <c r="A14" s="320"/>
      <c r="B14" s="320"/>
      <c r="C14" s="320"/>
      <c r="D14" s="322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</row>
    <row r="15" ht="25.5" customHeight="1">
      <c r="A15" s="320"/>
      <c r="B15" s="320"/>
      <c r="C15" s="320"/>
      <c r="D15" s="322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</row>
    <row r="16" ht="25.5" customHeight="1">
      <c r="A16" s="320"/>
      <c r="B16" s="320"/>
      <c r="C16" s="320"/>
      <c r="D16" s="323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</row>
    <row r="17" ht="25.5" customHeight="1">
      <c r="A17" s="320"/>
      <c r="B17" s="320"/>
      <c r="C17" s="320"/>
      <c r="D17" s="320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</row>
    <row r="18" ht="25.5" customHeight="1">
      <c r="A18" s="320"/>
      <c r="B18" s="320"/>
      <c r="C18" s="320"/>
      <c r="D18" s="320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</row>
    <row r="19" ht="25.5" customHeight="1">
      <c r="A19" s="320"/>
      <c r="B19" s="320"/>
      <c r="C19" s="320"/>
      <c r="D19" s="320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</row>
    <row r="20" ht="25.5" customHeight="1">
      <c r="A20" s="320"/>
      <c r="B20" s="320"/>
      <c r="C20" s="320"/>
      <c r="D20" s="322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</row>
    <row r="21" ht="25.5" customHeight="1">
      <c r="A21" s="320"/>
      <c r="B21" s="320"/>
      <c r="C21" s="320"/>
      <c r="D21" s="322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</row>
    <row r="22" ht="38.25" customHeight="1">
      <c r="A22" s="320"/>
      <c r="B22" s="320"/>
      <c r="C22" s="320"/>
      <c r="D22" s="322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</row>
    <row r="23" ht="25.5" customHeight="1">
      <c r="A23" s="320"/>
      <c r="B23" s="320"/>
      <c r="C23" s="320"/>
      <c r="D23" s="322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</row>
    <row r="24" ht="25.5" customHeight="1">
      <c r="A24" s="320"/>
      <c r="B24" s="320"/>
      <c r="C24" s="320"/>
      <c r="D24" s="322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</row>
    <row r="25" ht="25.5" customHeight="1">
      <c r="A25" s="320"/>
      <c r="B25" s="320"/>
      <c r="C25" s="320"/>
      <c r="D25" s="322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</row>
    <row r="26" ht="25.5" customHeight="1">
      <c r="A26" s="320"/>
      <c r="B26" s="320"/>
      <c r="C26" s="320"/>
      <c r="D26" s="322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</row>
    <row r="27" ht="25.5" customHeight="1">
      <c r="A27" s="320"/>
      <c r="B27" s="320"/>
      <c r="C27" s="320"/>
      <c r="D27" s="322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</row>
    <row r="28" ht="25.5" customHeight="1">
      <c r="A28" s="320"/>
      <c r="B28" s="320"/>
      <c r="C28" s="320"/>
      <c r="D28" s="322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</row>
    <row r="29" ht="25.5" customHeight="1">
      <c r="A29" s="320"/>
      <c r="B29" s="320"/>
      <c r="C29" s="320"/>
      <c r="D29" s="322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</row>
    <row r="30" ht="25.5" customHeight="1">
      <c r="A30" s="320"/>
      <c r="B30" s="320"/>
      <c r="C30" s="320"/>
      <c r="D30" s="322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</row>
    <row r="31" ht="38.25" customHeight="1">
      <c r="A31" s="320"/>
      <c r="B31" s="320"/>
      <c r="C31" s="320"/>
      <c r="D31" s="322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</row>
    <row r="32" ht="25.5" customHeight="1">
      <c r="A32" s="320"/>
      <c r="B32" s="320"/>
      <c r="C32" s="320"/>
      <c r="D32" s="322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</row>
    <row r="33" ht="25.5" customHeight="1">
      <c r="A33" s="320"/>
      <c r="B33" s="320"/>
      <c r="C33" s="320"/>
      <c r="D33" s="322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</row>
    <row r="34" ht="38.25" customHeight="1">
      <c r="A34" s="320"/>
      <c r="B34" s="320"/>
      <c r="C34" s="320"/>
      <c r="D34" s="322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</row>
    <row r="35" ht="25.5" customHeight="1">
      <c r="A35" s="320"/>
      <c r="B35" s="320"/>
      <c r="C35" s="320"/>
      <c r="D35" s="322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</row>
    <row r="36" ht="25.5" customHeight="1">
      <c r="A36" s="320"/>
      <c r="B36" s="320"/>
      <c r="C36" s="320"/>
      <c r="D36" s="322"/>
    </row>
    <row r="37" ht="42.75" customHeight="1">
      <c r="A37" s="324"/>
      <c r="B37" s="324"/>
      <c r="C37" s="324"/>
      <c r="D37" s="325"/>
    </row>
    <row r="38" ht="42.75" customHeight="1">
      <c r="A38" s="324"/>
      <c r="B38" s="324"/>
      <c r="C38" s="324"/>
      <c r="D38" s="325"/>
    </row>
    <row r="39" ht="38.25" customHeight="1">
      <c r="A39" s="320"/>
      <c r="B39" s="320"/>
      <c r="C39" s="320"/>
      <c r="D39" s="322"/>
    </row>
    <row r="40" ht="38.25" customHeight="1">
      <c r="A40" s="320"/>
      <c r="B40" s="320"/>
      <c r="C40" s="320"/>
      <c r="D40" s="322"/>
    </row>
    <row r="41" ht="25.5" customHeight="1">
      <c r="A41" s="320"/>
      <c r="B41" s="320"/>
      <c r="C41" s="320"/>
      <c r="D41" s="322"/>
    </row>
    <row r="42" ht="25.5" customHeight="1">
      <c r="A42" s="320"/>
      <c r="B42" s="320"/>
      <c r="C42" s="320"/>
      <c r="D42" s="322"/>
    </row>
    <row r="43" ht="25.5" customHeight="1">
      <c r="A43" s="320"/>
      <c r="B43" s="326"/>
      <c r="C43" s="320"/>
      <c r="D43" s="322"/>
    </row>
    <row r="44" ht="38.25" customHeight="1">
      <c r="A44" s="320"/>
      <c r="B44" s="320"/>
      <c r="C44" s="320"/>
      <c r="D44" s="322"/>
    </row>
    <row r="45" ht="25.5" customHeight="1">
      <c r="A45" s="320"/>
      <c r="B45" s="320"/>
      <c r="C45" s="320"/>
      <c r="D45" s="322"/>
    </row>
    <row r="46" ht="25.5" customHeight="1">
      <c r="A46" s="320"/>
      <c r="B46" s="320"/>
      <c r="C46" s="320"/>
      <c r="D46" s="322"/>
    </row>
    <row r="47" ht="42.75" customHeight="1">
      <c r="A47" s="327"/>
      <c r="B47" s="324"/>
      <c r="C47" s="324"/>
      <c r="D47" s="254"/>
    </row>
    <row r="48" ht="28.5" customHeight="1">
      <c r="A48" s="327"/>
      <c r="B48" s="324"/>
      <c r="C48" s="324"/>
      <c r="D48" s="254"/>
    </row>
    <row r="49" ht="28.5" customHeight="1">
      <c r="A49" s="327"/>
      <c r="B49" s="324"/>
      <c r="C49" s="324"/>
      <c r="D49" s="254"/>
    </row>
    <row r="50" ht="42.75" customHeight="1">
      <c r="A50" s="327"/>
      <c r="B50" s="324"/>
      <c r="C50" s="324"/>
      <c r="D50" s="254"/>
    </row>
    <row r="51" ht="42.75" customHeight="1">
      <c r="A51" s="327"/>
      <c r="B51" s="324"/>
      <c r="C51" s="324"/>
      <c r="D51" s="254"/>
    </row>
    <row r="52" ht="42.75" customHeight="1">
      <c r="A52" s="327"/>
      <c r="B52" s="254"/>
      <c r="C52" s="324"/>
      <c r="D52" s="254"/>
    </row>
    <row r="53" ht="28.5" customHeight="1">
      <c r="A53" s="327"/>
      <c r="B53" s="254"/>
      <c r="C53" s="324"/>
      <c r="D53" s="254"/>
    </row>
    <row r="54" ht="28.5" customHeight="1">
      <c r="A54" s="327"/>
      <c r="B54" s="254"/>
      <c r="C54" s="324"/>
      <c r="D54" s="254"/>
    </row>
    <row r="55" ht="28.5" customHeight="1">
      <c r="A55" s="327"/>
      <c r="B55" s="254"/>
      <c r="C55" s="324"/>
      <c r="D55" s="254"/>
    </row>
    <row r="56" ht="28.5" customHeight="1">
      <c r="A56" s="327"/>
      <c r="B56" s="254"/>
      <c r="C56" s="324"/>
      <c r="D56" s="254"/>
    </row>
    <row r="57" ht="28.5" customHeight="1">
      <c r="A57" s="327"/>
      <c r="B57" s="254"/>
      <c r="C57" s="324"/>
      <c r="D57" s="254"/>
    </row>
    <row r="58" ht="15.75" customHeight="1">
      <c r="A58" s="327"/>
      <c r="B58" s="254"/>
      <c r="C58" s="324"/>
      <c r="D58" s="254"/>
    </row>
    <row r="59" ht="15.75" customHeight="1">
      <c r="A59" s="327"/>
      <c r="B59" s="254"/>
      <c r="C59" s="324"/>
      <c r="D59" s="254"/>
    </row>
    <row r="60" ht="15.75" customHeight="1">
      <c r="A60" s="327"/>
      <c r="B60" s="254"/>
      <c r="C60" s="324"/>
      <c r="D60" s="254"/>
    </row>
    <row r="61" ht="15.75" customHeight="1">
      <c r="A61" s="327"/>
      <c r="B61" s="254"/>
      <c r="C61" s="324"/>
      <c r="D61" s="254"/>
    </row>
    <row r="62" ht="15.75" customHeight="1">
      <c r="A62" s="327"/>
      <c r="B62" s="254"/>
      <c r="C62" s="324"/>
      <c r="D62" s="254"/>
    </row>
    <row r="63" ht="15.75" customHeight="1">
      <c r="A63" s="327"/>
      <c r="B63" s="254"/>
      <c r="C63" s="324"/>
      <c r="D63" s="254"/>
    </row>
    <row r="64" ht="15.75" customHeight="1">
      <c r="A64" s="259"/>
      <c r="B64" s="254"/>
      <c r="C64" s="324"/>
      <c r="D64" s="254"/>
    </row>
    <row r="65" ht="15.75" customHeight="1">
      <c r="A65" s="259"/>
      <c r="B65" s="254"/>
      <c r="C65" s="324"/>
      <c r="D65" s="254"/>
    </row>
    <row r="66" ht="15.75" customHeight="1">
      <c r="A66" s="259"/>
      <c r="B66" s="254"/>
      <c r="C66" s="324"/>
      <c r="D66" s="254"/>
    </row>
    <row r="67" ht="15.75" customHeight="1">
      <c r="A67" s="259"/>
      <c r="B67" s="254"/>
      <c r="C67" s="324"/>
      <c r="D67" s="254"/>
    </row>
    <row r="68" ht="15.75" customHeight="1">
      <c r="A68" s="259"/>
      <c r="B68" s="254"/>
      <c r="C68" s="324"/>
      <c r="D68" s="254"/>
    </row>
    <row r="69" ht="15.75" customHeight="1">
      <c r="A69" s="259"/>
      <c r="B69" s="254"/>
      <c r="C69" s="324"/>
      <c r="D69" s="254"/>
    </row>
    <row r="70" ht="15.75" customHeight="1">
      <c r="A70" s="259"/>
      <c r="B70" s="254"/>
      <c r="C70" s="324"/>
      <c r="D70" s="254"/>
    </row>
    <row r="71" ht="15.75" customHeight="1">
      <c r="A71" s="259"/>
      <c r="B71" s="254"/>
      <c r="C71" s="324"/>
      <c r="D71" s="254"/>
    </row>
    <row r="72" ht="15.75" customHeight="1">
      <c r="A72" s="259"/>
      <c r="B72" s="254"/>
      <c r="C72" s="324"/>
      <c r="D72" s="254"/>
    </row>
    <row r="73" ht="15.75" customHeight="1">
      <c r="A73" s="259"/>
      <c r="B73" s="254"/>
      <c r="C73" s="324"/>
      <c r="D73" s="254"/>
    </row>
    <row r="74" ht="15.75" customHeight="1">
      <c r="A74" s="259"/>
      <c r="B74" s="254"/>
      <c r="C74" s="324"/>
      <c r="D74" s="254"/>
    </row>
    <row r="75" ht="15.75" customHeight="1">
      <c r="A75" s="259"/>
      <c r="B75" s="254"/>
      <c r="C75" s="324"/>
      <c r="D75" s="254"/>
    </row>
    <row r="76" ht="15.75" customHeight="1">
      <c r="A76" s="259"/>
      <c r="B76" s="254"/>
      <c r="C76" s="324"/>
      <c r="D76" s="254"/>
    </row>
    <row r="77" ht="15.75" customHeight="1">
      <c r="A77" s="259"/>
      <c r="B77" s="254"/>
      <c r="C77" s="324"/>
      <c r="D77" s="254"/>
    </row>
    <row r="78" ht="15.75" customHeight="1">
      <c r="A78" s="259"/>
      <c r="B78" s="254"/>
      <c r="C78" s="324"/>
      <c r="D78" s="254"/>
    </row>
    <row r="79" ht="15.75" customHeight="1">
      <c r="A79" s="259"/>
      <c r="B79" s="254"/>
      <c r="C79" s="324"/>
      <c r="D79" s="254"/>
    </row>
    <row r="80" ht="15.75" customHeight="1">
      <c r="A80" s="259"/>
      <c r="B80" s="254"/>
      <c r="C80" s="324"/>
      <c r="D80" s="254"/>
    </row>
    <row r="81" ht="15.75" customHeight="1">
      <c r="A81" s="259"/>
      <c r="B81" s="254"/>
      <c r="C81" s="324"/>
      <c r="D81" s="254"/>
    </row>
    <row r="82" ht="15.75" customHeight="1">
      <c r="A82" s="259"/>
      <c r="B82" s="254"/>
      <c r="C82" s="324"/>
      <c r="D82" s="254"/>
    </row>
    <row r="83" ht="15.75" customHeight="1">
      <c r="A83" s="259"/>
      <c r="B83" s="254"/>
      <c r="C83" s="324"/>
      <c r="D83" s="254"/>
    </row>
    <row r="84" ht="15.75" customHeight="1">
      <c r="A84" s="259"/>
      <c r="B84" s="254"/>
      <c r="C84" s="324"/>
      <c r="D84" s="254"/>
    </row>
    <row r="85" ht="15.75" customHeight="1">
      <c r="A85" s="259"/>
      <c r="B85" s="254"/>
      <c r="C85" s="324"/>
      <c r="D85" s="254"/>
    </row>
    <row r="86" ht="15.75" customHeight="1">
      <c r="A86" s="259"/>
      <c r="B86" s="254"/>
      <c r="C86" s="324"/>
      <c r="D86" s="254"/>
    </row>
    <row r="87" ht="15.75" customHeight="1">
      <c r="A87" s="259"/>
      <c r="B87" s="254"/>
      <c r="C87" s="324"/>
      <c r="D87" s="254"/>
    </row>
    <row r="88" ht="15.75" customHeight="1">
      <c r="A88" s="259"/>
      <c r="B88" s="254"/>
      <c r="C88" s="324"/>
      <c r="D88" s="254"/>
    </row>
    <row r="89" ht="15.75" customHeight="1">
      <c r="A89" s="259"/>
      <c r="B89" s="254"/>
      <c r="C89" s="324"/>
      <c r="D89" s="254"/>
    </row>
    <row r="90" ht="15.75" customHeight="1">
      <c r="A90" s="259"/>
      <c r="B90" s="254"/>
      <c r="C90" s="324"/>
      <c r="D90" s="254"/>
    </row>
    <row r="91" ht="15.75" customHeight="1">
      <c r="A91" s="259"/>
      <c r="B91" s="254"/>
      <c r="C91" s="324"/>
      <c r="D91" s="254"/>
    </row>
    <row r="92" ht="15.75" customHeight="1">
      <c r="A92" s="259"/>
      <c r="B92" s="254"/>
      <c r="C92" s="324"/>
      <c r="D92" s="254"/>
    </row>
    <row r="93" ht="15.75" customHeight="1">
      <c r="A93" s="259"/>
      <c r="B93" s="254"/>
      <c r="C93" s="324"/>
      <c r="D93" s="254"/>
    </row>
    <row r="94" ht="15.75" customHeight="1">
      <c r="A94" s="259"/>
      <c r="B94" s="254"/>
      <c r="C94" s="324"/>
      <c r="D94" s="254"/>
    </row>
    <row r="95" ht="15.75" customHeight="1">
      <c r="A95" s="259"/>
      <c r="B95" s="254"/>
      <c r="C95" s="324"/>
      <c r="D95" s="254"/>
    </row>
    <row r="96" ht="15.75" customHeight="1">
      <c r="A96" s="259"/>
      <c r="B96" s="254"/>
      <c r="C96" s="324"/>
      <c r="D96" s="254"/>
    </row>
    <row r="97" ht="15.75" customHeight="1">
      <c r="A97" s="259"/>
      <c r="B97" s="254"/>
      <c r="C97" s="324"/>
      <c r="D97" s="254"/>
    </row>
    <row r="98" ht="15.75" customHeight="1">
      <c r="A98" s="259"/>
      <c r="B98" s="254"/>
      <c r="C98" s="324"/>
      <c r="D98" s="254"/>
    </row>
    <row r="99" ht="15.75" customHeight="1">
      <c r="A99" s="259"/>
      <c r="B99" s="254"/>
      <c r="C99" s="324"/>
      <c r="D99" s="254"/>
    </row>
    <row r="100" ht="15.75" customHeight="1">
      <c r="A100" s="259"/>
      <c r="B100" s="254"/>
      <c r="C100" s="324"/>
      <c r="D100" s="254"/>
    </row>
    <row r="101" ht="15.75" customHeight="1">
      <c r="A101" s="259"/>
      <c r="B101" s="254"/>
      <c r="C101" s="324"/>
      <c r="D101" s="254"/>
    </row>
    <row r="102" ht="15.75" customHeight="1">
      <c r="A102" s="259"/>
      <c r="B102" s="254"/>
      <c r="C102" s="324"/>
      <c r="D102" s="254"/>
    </row>
    <row r="103" ht="15.75" customHeight="1">
      <c r="A103" s="259"/>
      <c r="B103" s="275"/>
      <c r="C103" s="324"/>
      <c r="D103" s="276"/>
    </row>
    <row r="104" ht="15.75" customHeight="1">
      <c r="A104" s="259"/>
      <c r="B104" s="275"/>
      <c r="C104" s="324"/>
      <c r="D104" s="276"/>
    </row>
    <row r="105" ht="15.75" customHeight="1">
      <c r="A105" s="259"/>
      <c r="B105" s="275"/>
      <c r="C105" s="324"/>
      <c r="D105" s="276"/>
    </row>
    <row r="106" ht="15.75" customHeight="1">
      <c r="A106" s="259"/>
      <c r="B106" s="275"/>
      <c r="C106" s="324"/>
      <c r="D106" s="276"/>
    </row>
    <row r="107" ht="15.75" customHeight="1">
      <c r="A107" s="259"/>
      <c r="B107" s="275"/>
      <c r="C107" s="324"/>
      <c r="D107" s="276"/>
    </row>
    <row r="108" ht="15.75" customHeight="1">
      <c r="A108" s="259"/>
      <c r="B108" s="275"/>
      <c r="C108" s="324"/>
      <c r="D108" s="276"/>
    </row>
    <row r="109" ht="15.75" customHeight="1">
      <c r="A109" s="259"/>
      <c r="B109" s="275"/>
      <c r="C109" s="324"/>
      <c r="D109" s="276"/>
    </row>
    <row r="110" ht="15.75" customHeight="1">
      <c r="A110" s="259"/>
      <c r="B110" s="275"/>
      <c r="C110" s="324"/>
      <c r="D110" s="276"/>
    </row>
    <row r="111" ht="15.75" customHeight="1">
      <c r="A111" s="259"/>
      <c r="B111" s="275"/>
      <c r="C111" s="324"/>
      <c r="D111" s="276"/>
    </row>
    <row r="112" ht="15.75" customHeight="1">
      <c r="A112" s="259"/>
      <c r="B112" s="275"/>
      <c r="C112" s="324"/>
      <c r="D112" s="276"/>
    </row>
    <row r="113" ht="15.75" customHeight="1">
      <c r="A113" s="259"/>
      <c r="B113" s="275"/>
      <c r="C113" s="324"/>
      <c r="D113" s="276"/>
    </row>
    <row r="114" ht="15.75" customHeight="1">
      <c r="A114" s="259"/>
      <c r="B114" s="275"/>
      <c r="C114" s="324"/>
      <c r="D114" s="276"/>
    </row>
    <row r="115" ht="15.75" customHeight="1">
      <c r="A115" s="259"/>
      <c r="B115" s="275"/>
      <c r="C115" s="324"/>
      <c r="D115" s="276"/>
    </row>
    <row r="116" ht="15.75" customHeight="1">
      <c r="A116" s="259"/>
      <c r="B116" s="275"/>
      <c r="C116" s="324"/>
      <c r="D116" s="276"/>
    </row>
    <row r="117" ht="15.75" customHeight="1">
      <c r="A117" s="259"/>
      <c r="B117" s="275"/>
      <c r="C117" s="324"/>
      <c r="D117" s="276"/>
    </row>
    <row r="118" ht="15.75" customHeight="1">
      <c r="A118" s="259"/>
      <c r="B118" s="275"/>
      <c r="C118" s="324"/>
      <c r="D118" s="276"/>
    </row>
    <row r="119" ht="15.75" customHeight="1">
      <c r="A119" s="259"/>
      <c r="B119" s="275"/>
      <c r="C119" s="324"/>
      <c r="D119" s="276"/>
    </row>
    <row r="120" ht="15.75" customHeight="1">
      <c r="A120" s="259"/>
      <c r="B120" s="275"/>
      <c r="C120" s="324"/>
      <c r="D120" s="276"/>
    </row>
    <row r="121" ht="15.75" customHeight="1">
      <c r="A121" s="259"/>
      <c r="B121" s="275"/>
      <c r="C121" s="324"/>
      <c r="D121" s="276"/>
    </row>
    <row r="122" ht="15.75" customHeight="1">
      <c r="A122" s="259"/>
      <c r="B122" s="275"/>
      <c r="C122" s="324"/>
      <c r="D122" s="276"/>
    </row>
    <row r="123" ht="15.75" customHeight="1">
      <c r="A123" s="259"/>
      <c r="B123" s="275"/>
      <c r="C123" s="324"/>
      <c r="D123" s="276"/>
    </row>
    <row r="124" ht="15.75" customHeight="1">
      <c r="A124" s="259"/>
      <c r="B124" s="275"/>
      <c r="C124" s="324"/>
      <c r="D124" s="276"/>
    </row>
    <row r="125" ht="15.75" customHeight="1">
      <c r="A125" s="259"/>
      <c r="B125" s="275"/>
      <c r="C125" s="324"/>
      <c r="D125" s="276"/>
    </row>
    <row r="126" ht="15.75" customHeight="1">
      <c r="A126" s="259"/>
      <c r="B126" s="275"/>
      <c r="C126" s="324"/>
      <c r="D126" s="276"/>
    </row>
    <row r="127" ht="15.75" customHeight="1">
      <c r="A127" s="259"/>
      <c r="B127" s="275"/>
      <c r="C127" s="324"/>
      <c r="D127" s="276"/>
    </row>
    <row r="128" ht="15.75" customHeight="1">
      <c r="A128" s="259"/>
      <c r="B128" s="275"/>
      <c r="C128" s="324"/>
      <c r="D128" s="276"/>
    </row>
    <row r="129" ht="15.75" customHeight="1">
      <c r="A129" s="259"/>
      <c r="B129" s="275"/>
      <c r="C129" s="324"/>
      <c r="D129" s="276"/>
    </row>
    <row r="130" ht="15.75" customHeight="1">
      <c r="A130" s="259"/>
      <c r="B130" s="275"/>
      <c r="C130" s="324"/>
      <c r="D130" s="276"/>
    </row>
    <row r="131" ht="15.75" customHeight="1">
      <c r="A131" s="259"/>
      <c r="B131" s="275"/>
      <c r="C131" s="324"/>
      <c r="D131" s="276"/>
    </row>
    <row r="132" ht="15.75" customHeight="1">
      <c r="A132" s="259"/>
      <c r="B132" s="275"/>
      <c r="C132" s="324"/>
      <c r="D132" s="276"/>
    </row>
    <row r="133" ht="15.75" customHeight="1">
      <c r="A133" s="259"/>
      <c r="B133" s="275"/>
      <c r="C133" s="324"/>
      <c r="D133" s="276"/>
    </row>
    <row r="134" ht="15.75" customHeight="1">
      <c r="A134" s="259"/>
      <c r="B134" s="275"/>
      <c r="C134" s="324"/>
      <c r="D134" s="276"/>
    </row>
    <row r="135" ht="15.75" customHeight="1">
      <c r="A135" s="259"/>
      <c r="B135" s="275"/>
      <c r="C135" s="324"/>
      <c r="D135" s="276"/>
    </row>
    <row r="136" ht="15.75" customHeight="1">
      <c r="A136" s="259"/>
      <c r="B136" s="275"/>
      <c r="C136" s="324"/>
      <c r="D136" s="276"/>
    </row>
    <row r="137" ht="15.75" customHeight="1">
      <c r="A137" s="259"/>
      <c r="B137" s="275"/>
      <c r="C137" s="324"/>
      <c r="D137" s="276"/>
    </row>
    <row r="138" ht="15.75" customHeight="1">
      <c r="A138" s="259"/>
      <c r="B138" s="275"/>
      <c r="C138" s="324"/>
      <c r="D138" s="276"/>
    </row>
    <row r="139" ht="15.75" customHeight="1">
      <c r="A139" s="259"/>
      <c r="B139" s="275"/>
      <c r="C139" s="324"/>
      <c r="D139" s="276"/>
    </row>
    <row r="140" ht="15.75" customHeight="1">
      <c r="A140" s="259"/>
      <c r="B140" s="275"/>
      <c r="C140" s="324"/>
      <c r="D140" s="276"/>
    </row>
    <row r="141" ht="15.75" customHeight="1">
      <c r="A141" s="259"/>
      <c r="B141" s="275"/>
      <c r="C141" s="324"/>
      <c r="D141" s="276"/>
    </row>
    <row r="142" ht="15.75" customHeight="1">
      <c r="A142" s="259"/>
      <c r="B142" s="275"/>
      <c r="C142" s="324"/>
      <c r="D142" s="276"/>
    </row>
    <row r="143" ht="15.75" customHeight="1">
      <c r="A143" s="259"/>
      <c r="B143" s="275"/>
      <c r="C143" s="275"/>
      <c r="D143" s="276"/>
    </row>
    <row r="144" ht="15.75" customHeight="1">
      <c r="A144" s="259"/>
      <c r="B144" s="275"/>
      <c r="C144" s="275"/>
      <c r="D144" s="276"/>
    </row>
    <row r="145" ht="15.75" customHeight="1">
      <c r="A145" s="259"/>
      <c r="B145" s="275"/>
      <c r="C145" s="275"/>
      <c r="D145" s="276"/>
    </row>
    <row r="146" ht="15.75" customHeight="1">
      <c r="A146" s="259"/>
      <c r="B146" s="275"/>
      <c r="C146" s="275"/>
      <c r="D146" s="276"/>
    </row>
    <row r="147" ht="15.75" customHeight="1">
      <c r="A147" s="259"/>
      <c r="B147" s="275"/>
      <c r="C147" s="275"/>
      <c r="D147" s="276"/>
    </row>
    <row r="148" ht="15.75" customHeight="1">
      <c r="A148" s="259"/>
      <c r="B148" s="275"/>
      <c r="C148" s="275"/>
      <c r="D148" s="276"/>
    </row>
    <row r="149" ht="15.75" customHeight="1">
      <c r="A149" s="259"/>
      <c r="B149" s="275"/>
      <c r="C149" s="275"/>
      <c r="D149" s="276"/>
    </row>
    <row r="150" ht="15.75" customHeight="1">
      <c r="A150" s="259"/>
      <c r="B150" s="275"/>
      <c r="C150" s="275"/>
      <c r="D150" s="276"/>
    </row>
    <row r="151" ht="15.75" customHeight="1">
      <c r="A151" s="259"/>
      <c r="B151" s="275"/>
      <c r="C151" s="275"/>
      <c r="D151" s="276"/>
    </row>
    <row r="152" ht="15.75" customHeight="1">
      <c r="A152" s="259"/>
      <c r="B152" s="275"/>
      <c r="C152" s="275"/>
      <c r="D152" s="276"/>
    </row>
    <row r="153" ht="15.75" customHeight="1">
      <c r="A153" s="259"/>
      <c r="B153" s="275"/>
      <c r="C153" s="275"/>
      <c r="D153" s="276"/>
    </row>
    <row r="154" ht="15.75" customHeight="1">
      <c r="A154" s="259"/>
      <c r="B154" s="275"/>
      <c r="C154" s="275"/>
      <c r="D154" s="276"/>
    </row>
    <row r="155" ht="15.75" customHeight="1">
      <c r="A155" s="259"/>
      <c r="B155" s="275"/>
      <c r="C155" s="275"/>
      <c r="D155" s="276"/>
    </row>
    <row r="156" ht="15.75" customHeight="1">
      <c r="A156" s="259"/>
      <c r="B156" s="275"/>
      <c r="C156" s="275"/>
      <c r="D156" s="276"/>
    </row>
    <row r="157" ht="15.75" customHeight="1">
      <c r="A157" s="259"/>
      <c r="B157" s="275"/>
      <c r="C157" s="275"/>
      <c r="D157" s="276"/>
    </row>
    <row r="158" ht="15.75" customHeight="1">
      <c r="A158" s="259"/>
      <c r="B158" s="275"/>
      <c r="C158" s="275"/>
      <c r="D158" s="276"/>
    </row>
    <row r="159" ht="15.75" customHeight="1">
      <c r="A159" s="259"/>
      <c r="B159" s="275"/>
      <c r="C159" s="275"/>
      <c r="D159" s="276"/>
    </row>
    <row r="160" ht="15.75" customHeight="1">
      <c r="A160" s="259"/>
      <c r="B160" s="275"/>
      <c r="C160" s="275"/>
      <c r="D160" s="276"/>
    </row>
    <row r="161" ht="15.75" customHeight="1">
      <c r="A161" s="259"/>
      <c r="B161" s="275"/>
      <c r="C161" s="275"/>
      <c r="D161" s="276"/>
    </row>
    <row r="162" ht="15.75" customHeight="1">
      <c r="A162" s="259"/>
      <c r="B162" s="275"/>
      <c r="C162" s="275"/>
      <c r="D162" s="276"/>
    </row>
    <row r="163" ht="15.75" customHeight="1">
      <c r="A163" s="259"/>
      <c r="B163" s="275"/>
      <c r="C163" s="275"/>
      <c r="D163" s="276"/>
    </row>
    <row r="164" ht="15.75" customHeight="1">
      <c r="A164" s="259"/>
      <c r="B164" s="275"/>
      <c r="C164" s="275"/>
      <c r="D164" s="276"/>
    </row>
    <row r="165" ht="15.75" customHeight="1">
      <c r="A165" s="259"/>
      <c r="B165" s="275"/>
      <c r="C165" s="275"/>
      <c r="D165" s="276"/>
    </row>
    <row r="166" ht="15.75" customHeight="1">
      <c r="A166" s="259"/>
      <c r="B166" s="275"/>
      <c r="C166" s="275"/>
      <c r="D166" s="276"/>
    </row>
    <row r="167" ht="15.75" customHeight="1">
      <c r="A167" s="259"/>
      <c r="B167" s="275"/>
      <c r="C167" s="275"/>
      <c r="D167" s="276"/>
    </row>
    <row r="168" ht="15.75" customHeight="1">
      <c r="A168" s="259"/>
      <c r="B168" s="275"/>
      <c r="C168" s="275"/>
      <c r="D168" s="276"/>
    </row>
    <row r="169" ht="15.75" customHeight="1">
      <c r="A169" s="259"/>
      <c r="B169" s="275"/>
      <c r="C169" s="275"/>
      <c r="D169" s="276"/>
    </row>
    <row r="170" ht="15.75" customHeight="1">
      <c r="A170" s="259"/>
      <c r="B170" s="275"/>
      <c r="C170" s="275"/>
      <c r="D170" s="276"/>
    </row>
    <row r="171" ht="15.75" customHeight="1">
      <c r="A171" s="259"/>
      <c r="B171" s="275"/>
      <c r="C171" s="275"/>
      <c r="D171" s="276"/>
    </row>
    <row r="172" ht="15.75" customHeight="1">
      <c r="A172" s="259"/>
      <c r="B172" s="275"/>
      <c r="C172" s="275"/>
      <c r="D172" s="276"/>
    </row>
    <row r="173" ht="15.75" customHeight="1">
      <c r="A173" s="259"/>
      <c r="B173" s="275"/>
      <c r="C173" s="275"/>
      <c r="D173" s="276"/>
    </row>
    <row r="174" ht="15.75" customHeight="1">
      <c r="A174" s="259"/>
      <c r="B174" s="275"/>
      <c r="C174" s="275"/>
      <c r="D174" s="276"/>
    </row>
    <row r="175" ht="15.75" customHeight="1">
      <c r="A175" s="259"/>
      <c r="B175" s="275"/>
      <c r="C175" s="275"/>
      <c r="D175" s="276"/>
    </row>
    <row r="176" ht="15.75" customHeight="1">
      <c r="A176" s="259"/>
      <c r="B176" s="275"/>
      <c r="C176" s="275"/>
      <c r="D176" s="276"/>
    </row>
    <row r="177" ht="15.75" customHeight="1">
      <c r="A177" s="259"/>
      <c r="B177" s="275"/>
      <c r="C177" s="275"/>
      <c r="D177" s="276"/>
    </row>
    <row r="178" ht="15.75" customHeight="1">
      <c r="A178" s="259"/>
      <c r="B178" s="275"/>
      <c r="C178" s="275"/>
      <c r="D178" s="276"/>
    </row>
    <row r="179" ht="15.75" customHeight="1">
      <c r="A179" s="259"/>
      <c r="B179" s="275"/>
      <c r="C179" s="275"/>
      <c r="D179" s="276"/>
    </row>
    <row r="180" ht="15.75" customHeight="1">
      <c r="A180" s="259"/>
      <c r="B180" s="275"/>
      <c r="C180" s="275"/>
      <c r="D180" s="276"/>
    </row>
    <row r="181" ht="15.75" customHeight="1">
      <c r="A181" s="259"/>
      <c r="B181" s="275"/>
      <c r="C181" s="275"/>
      <c r="D181" s="276"/>
    </row>
    <row r="182" ht="15.75" customHeight="1">
      <c r="A182" s="259"/>
      <c r="B182" s="275"/>
      <c r="C182" s="275"/>
      <c r="D182" s="276"/>
    </row>
    <row r="183" ht="15.75" customHeight="1">
      <c r="A183" s="259"/>
      <c r="B183" s="275"/>
      <c r="C183" s="275"/>
      <c r="D183" s="276"/>
    </row>
    <row r="184" ht="15.75" customHeight="1">
      <c r="A184" s="259"/>
      <c r="B184" s="275"/>
      <c r="C184" s="275"/>
      <c r="D184" s="276"/>
    </row>
    <row r="185" ht="15.75" customHeight="1">
      <c r="A185" s="259"/>
      <c r="B185" s="275"/>
      <c r="C185" s="275"/>
      <c r="D185" s="276"/>
    </row>
    <row r="186" ht="15.75" customHeight="1">
      <c r="A186" s="259"/>
      <c r="B186" s="275"/>
      <c r="C186" s="275"/>
      <c r="D186" s="276"/>
    </row>
    <row r="187" ht="15.75" customHeight="1">
      <c r="A187" s="259"/>
      <c r="B187" s="275"/>
      <c r="C187" s="275"/>
      <c r="D187" s="276"/>
    </row>
    <row r="188" ht="15.75" customHeight="1">
      <c r="A188" s="259"/>
      <c r="B188" s="275"/>
      <c r="C188" s="275"/>
      <c r="D188" s="276"/>
    </row>
    <row r="189" ht="15.75" customHeight="1">
      <c r="A189" s="259"/>
      <c r="B189" s="275"/>
      <c r="C189" s="275"/>
      <c r="D189" s="276"/>
    </row>
    <row r="190" ht="15.75" customHeight="1">
      <c r="A190" s="259"/>
      <c r="B190" s="275"/>
      <c r="C190" s="275"/>
      <c r="D190" s="276"/>
    </row>
    <row r="191" ht="15.75" customHeight="1">
      <c r="A191" s="259"/>
      <c r="B191" s="275"/>
      <c r="C191" s="275"/>
      <c r="D191" s="276"/>
    </row>
    <row r="192" ht="15.75" customHeight="1">
      <c r="A192" s="259"/>
      <c r="B192" s="275"/>
      <c r="C192" s="275"/>
      <c r="D192" s="276"/>
    </row>
    <row r="193" ht="15.75" customHeight="1">
      <c r="A193" s="259"/>
      <c r="B193" s="275"/>
      <c r="C193" s="275"/>
      <c r="D193" s="276"/>
    </row>
    <row r="194" ht="15.75" customHeight="1">
      <c r="A194" s="259"/>
      <c r="B194" s="275"/>
      <c r="C194" s="275"/>
      <c r="D194" s="276"/>
    </row>
    <row r="195" ht="15.75" customHeight="1">
      <c r="A195" s="259"/>
      <c r="B195" s="275"/>
      <c r="C195" s="275"/>
      <c r="D195" s="276"/>
    </row>
    <row r="196" ht="15.75" customHeight="1">
      <c r="A196" s="259"/>
      <c r="B196" s="275"/>
      <c r="C196" s="275"/>
      <c r="D196" s="276"/>
    </row>
    <row r="197" ht="15.75" customHeight="1">
      <c r="A197" s="259"/>
      <c r="B197" s="275"/>
      <c r="C197" s="275"/>
      <c r="D197" s="276"/>
    </row>
    <row r="198" ht="15.75" customHeight="1">
      <c r="A198" s="259"/>
      <c r="B198" s="275"/>
      <c r="C198" s="275"/>
      <c r="D198" s="276"/>
    </row>
    <row r="199" ht="15.75" customHeight="1">
      <c r="A199" s="259"/>
      <c r="B199" s="275"/>
      <c r="C199" s="275"/>
      <c r="D199" s="276"/>
    </row>
    <row r="200" ht="15.75" customHeight="1">
      <c r="A200" s="259"/>
      <c r="B200" s="275"/>
      <c r="C200" s="275"/>
      <c r="D200" s="276"/>
    </row>
    <row r="201" ht="15.75" customHeight="1">
      <c r="A201" s="259"/>
      <c r="B201" s="275"/>
      <c r="C201" s="275"/>
      <c r="D201" s="276"/>
    </row>
    <row r="202" ht="15.75" customHeight="1">
      <c r="A202" s="259"/>
      <c r="B202" s="275"/>
      <c r="C202" s="275"/>
      <c r="D202" s="276"/>
    </row>
    <row r="203" ht="15.75" customHeight="1">
      <c r="A203" s="259"/>
      <c r="B203" s="275"/>
      <c r="C203" s="275"/>
      <c r="D203" s="276"/>
    </row>
    <row r="204" ht="15.75" customHeight="1">
      <c r="A204" s="259"/>
      <c r="B204" s="275"/>
      <c r="C204" s="275"/>
      <c r="D204" s="276"/>
    </row>
    <row r="205" ht="15.75" customHeight="1">
      <c r="A205" s="259"/>
      <c r="B205" s="275"/>
      <c r="C205" s="275"/>
      <c r="D205" s="276"/>
    </row>
    <row r="206" ht="15.75" customHeight="1">
      <c r="A206" s="259"/>
      <c r="B206" s="275"/>
      <c r="C206" s="275"/>
      <c r="D206" s="276"/>
    </row>
    <row r="207" ht="15.75" customHeight="1">
      <c r="A207" s="259"/>
      <c r="B207" s="275"/>
      <c r="C207" s="275"/>
      <c r="D207" s="276"/>
    </row>
    <row r="208" ht="15.75" customHeight="1">
      <c r="A208" s="259"/>
      <c r="B208" s="275"/>
      <c r="C208" s="275"/>
      <c r="D208" s="276"/>
    </row>
    <row r="209" ht="15.75" customHeight="1">
      <c r="A209" s="259"/>
      <c r="B209" s="275"/>
      <c r="C209" s="275"/>
      <c r="D209" s="276"/>
    </row>
    <row r="210" ht="15.75" customHeight="1">
      <c r="A210" s="259"/>
      <c r="B210" s="275"/>
      <c r="C210" s="275"/>
      <c r="D210" s="276"/>
    </row>
    <row r="211" ht="15.75" customHeight="1">
      <c r="A211" s="259"/>
      <c r="B211" s="275"/>
      <c r="C211" s="275"/>
      <c r="D211" s="276"/>
    </row>
    <row r="212" ht="15.75" customHeight="1">
      <c r="A212" s="259"/>
      <c r="B212" s="275"/>
      <c r="C212" s="275"/>
      <c r="D212" s="276"/>
    </row>
    <row r="213" ht="15.75" customHeight="1">
      <c r="A213" s="259"/>
      <c r="B213" s="275"/>
      <c r="C213" s="275"/>
      <c r="D213" s="276"/>
    </row>
    <row r="214" ht="15.75" customHeight="1">
      <c r="A214" s="259"/>
      <c r="B214" s="275"/>
      <c r="C214" s="275"/>
      <c r="D214" s="276"/>
    </row>
    <row r="215" ht="15.75" customHeight="1">
      <c r="A215" s="259"/>
      <c r="B215" s="275"/>
      <c r="C215" s="275"/>
      <c r="D215" s="276"/>
    </row>
    <row r="216" ht="15.75" customHeight="1">
      <c r="A216" s="259"/>
      <c r="B216" s="275"/>
      <c r="C216" s="275"/>
      <c r="D216" s="276"/>
    </row>
    <row r="217" ht="15.75" customHeight="1">
      <c r="A217" s="259"/>
      <c r="B217" s="275"/>
      <c r="C217" s="275"/>
      <c r="D217" s="276"/>
    </row>
    <row r="218" ht="15.75" customHeight="1">
      <c r="A218" s="259"/>
      <c r="B218" s="275"/>
      <c r="C218" s="275"/>
      <c r="D218" s="276"/>
    </row>
    <row r="219" ht="15.75" customHeight="1">
      <c r="A219" s="259"/>
      <c r="B219" s="275"/>
      <c r="C219" s="275"/>
      <c r="D219" s="276"/>
    </row>
    <row r="220" ht="15.75" customHeight="1">
      <c r="A220" s="259"/>
      <c r="B220" s="275"/>
      <c r="C220" s="275"/>
      <c r="D220" s="276"/>
    </row>
    <row r="221" ht="15.75" customHeight="1">
      <c r="A221" s="259"/>
      <c r="B221" s="275"/>
      <c r="C221" s="275"/>
      <c r="D221" s="276"/>
    </row>
    <row r="222" ht="15.75" customHeight="1">
      <c r="A222" s="259"/>
      <c r="B222" s="275"/>
      <c r="C222" s="275"/>
      <c r="D222" s="276"/>
    </row>
    <row r="223" ht="15.75" customHeight="1">
      <c r="A223" s="259"/>
      <c r="B223" s="275"/>
      <c r="C223" s="275"/>
      <c r="D223" s="276"/>
    </row>
    <row r="224" ht="15.75" customHeight="1">
      <c r="A224" s="259"/>
      <c r="B224" s="275"/>
      <c r="C224" s="275"/>
      <c r="D224" s="276"/>
    </row>
    <row r="225" ht="15.75" customHeight="1">
      <c r="A225" s="259"/>
      <c r="B225" s="275"/>
      <c r="C225" s="275"/>
      <c r="D225" s="276"/>
    </row>
    <row r="226" ht="15.75" customHeight="1">
      <c r="A226" s="259"/>
      <c r="B226" s="275"/>
      <c r="C226" s="275"/>
      <c r="D226" s="276"/>
    </row>
    <row r="227" ht="15.75" customHeight="1">
      <c r="A227" s="259"/>
      <c r="B227" s="275"/>
      <c r="C227" s="275"/>
      <c r="D227" s="276"/>
    </row>
    <row r="228" ht="15.75" customHeight="1">
      <c r="A228" s="259"/>
      <c r="B228" s="275"/>
      <c r="C228" s="275"/>
      <c r="D228" s="276"/>
    </row>
    <row r="229" ht="15.75" customHeight="1">
      <c r="A229" s="259"/>
      <c r="B229" s="275"/>
      <c r="C229" s="275"/>
      <c r="D229" s="276"/>
    </row>
    <row r="230" ht="15.75" customHeight="1">
      <c r="A230" s="259"/>
      <c r="B230" s="275"/>
      <c r="C230" s="275"/>
      <c r="D230" s="276"/>
    </row>
    <row r="231" ht="15.75" customHeight="1">
      <c r="A231" s="259"/>
      <c r="B231" s="275"/>
      <c r="C231" s="275"/>
      <c r="D231" s="276"/>
    </row>
    <row r="232" ht="15.75" customHeight="1">
      <c r="A232" s="259"/>
      <c r="B232" s="275"/>
      <c r="C232" s="275"/>
      <c r="D232" s="276"/>
    </row>
    <row r="233" ht="15.75" customHeight="1">
      <c r="A233" s="259"/>
      <c r="B233" s="275"/>
      <c r="C233" s="275"/>
      <c r="D233" s="276"/>
    </row>
    <row r="234" ht="15.75" customHeight="1">
      <c r="A234" s="259"/>
      <c r="B234" s="275"/>
      <c r="C234" s="275"/>
      <c r="D234" s="276"/>
    </row>
    <row r="235" ht="15.75" customHeight="1">
      <c r="A235" s="259"/>
      <c r="B235" s="275"/>
      <c r="C235" s="275"/>
      <c r="D235" s="276"/>
    </row>
    <row r="236" ht="15.75" customHeight="1">
      <c r="A236" s="259"/>
      <c r="B236" s="275"/>
      <c r="C236" s="275"/>
      <c r="D236" s="276"/>
    </row>
    <row r="237" ht="15.75" customHeight="1">
      <c r="A237" s="259"/>
      <c r="B237" s="275"/>
      <c r="C237" s="275"/>
      <c r="D237" s="276"/>
    </row>
    <row r="238" ht="15.75" customHeight="1">
      <c r="A238" s="259"/>
      <c r="B238" s="275"/>
      <c r="C238" s="275"/>
      <c r="D238" s="276"/>
    </row>
    <row r="239" ht="15.75" customHeight="1">
      <c r="A239" s="259"/>
      <c r="B239" s="275"/>
      <c r="C239" s="275"/>
      <c r="D239" s="276"/>
    </row>
    <row r="240" ht="15.75" customHeight="1">
      <c r="A240" s="259"/>
      <c r="B240" s="275"/>
      <c r="C240" s="275"/>
      <c r="D240" s="276"/>
    </row>
    <row r="241" ht="15.75" customHeight="1">
      <c r="A241" s="259"/>
      <c r="B241" s="275"/>
      <c r="C241" s="275"/>
      <c r="D241" s="276"/>
    </row>
    <row r="242" ht="15.75" customHeight="1">
      <c r="A242" s="259"/>
      <c r="B242" s="275"/>
      <c r="C242" s="275"/>
      <c r="D242" s="276"/>
    </row>
    <row r="243" ht="15.75" customHeight="1">
      <c r="A243" s="259"/>
      <c r="B243" s="275"/>
      <c r="C243" s="275"/>
      <c r="D243" s="276"/>
    </row>
    <row r="244" ht="15.75" customHeight="1">
      <c r="A244" s="259"/>
      <c r="B244" s="275"/>
      <c r="C244" s="275"/>
      <c r="D244" s="276"/>
    </row>
    <row r="245" ht="15.75" customHeight="1">
      <c r="A245" s="259"/>
      <c r="B245" s="275"/>
      <c r="C245" s="275"/>
      <c r="D245" s="276"/>
    </row>
    <row r="246" ht="15.75" customHeight="1">
      <c r="A246" s="259"/>
      <c r="B246" s="275"/>
      <c r="C246" s="275"/>
      <c r="D246" s="276"/>
    </row>
    <row r="247" ht="15.75" customHeight="1">
      <c r="A247" s="259"/>
      <c r="B247" s="275"/>
      <c r="C247" s="275"/>
      <c r="D247" s="276"/>
    </row>
    <row r="248" ht="15.75" customHeight="1">
      <c r="A248" s="259"/>
      <c r="B248" s="275"/>
      <c r="C248" s="275"/>
      <c r="D248" s="276"/>
    </row>
    <row r="249" ht="15.75" customHeight="1">
      <c r="A249" s="259"/>
      <c r="B249" s="275"/>
      <c r="C249" s="275"/>
      <c r="D249" s="276"/>
    </row>
    <row r="250" ht="15.75" customHeight="1">
      <c r="A250" s="259"/>
      <c r="B250" s="275"/>
      <c r="C250" s="275"/>
      <c r="D250" s="276"/>
    </row>
    <row r="251" ht="15.75" customHeight="1">
      <c r="A251" s="259"/>
      <c r="B251" s="275"/>
      <c r="C251" s="275"/>
      <c r="D251" s="276"/>
    </row>
    <row r="252" ht="15.75" customHeight="1">
      <c r="A252" s="259"/>
      <c r="B252" s="275"/>
      <c r="C252" s="275"/>
      <c r="D252" s="276"/>
    </row>
    <row r="253" ht="15.75" customHeight="1">
      <c r="A253" s="259"/>
      <c r="B253" s="275"/>
      <c r="C253" s="275"/>
      <c r="D253" s="276"/>
    </row>
    <row r="254" ht="15.75" customHeight="1">
      <c r="A254" s="259"/>
      <c r="B254" s="275"/>
      <c r="C254" s="275"/>
      <c r="D254" s="276"/>
    </row>
    <row r="255" ht="15.75" customHeight="1">
      <c r="A255" s="259"/>
      <c r="B255" s="275"/>
      <c r="C255" s="275"/>
      <c r="D255" s="276"/>
    </row>
    <row r="256" ht="15.75" customHeight="1">
      <c r="A256" s="259"/>
      <c r="B256" s="275"/>
      <c r="C256" s="275"/>
      <c r="D256" s="276"/>
    </row>
    <row r="257" ht="15.75" customHeight="1">
      <c r="A257" s="259"/>
      <c r="B257" s="275"/>
      <c r="C257" s="275"/>
      <c r="D257" s="276"/>
    </row>
    <row r="258" ht="15.75" customHeight="1">
      <c r="A258" s="259"/>
      <c r="B258" s="275"/>
      <c r="C258" s="275"/>
      <c r="D258" s="276"/>
    </row>
    <row r="259" ht="15.75" customHeight="1">
      <c r="A259" s="259"/>
      <c r="B259" s="275"/>
      <c r="C259" s="275"/>
      <c r="D259" s="276"/>
    </row>
    <row r="260" ht="15.75" customHeight="1">
      <c r="A260" s="259"/>
      <c r="B260" s="275"/>
      <c r="C260" s="275"/>
      <c r="D260" s="276"/>
    </row>
    <row r="261" ht="15.75" customHeight="1">
      <c r="A261" s="259"/>
      <c r="B261" s="275"/>
      <c r="C261" s="275"/>
      <c r="D261" s="276"/>
    </row>
    <row r="262" ht="15.75" customHeight="1">
      <c r="A262" s="259"/>
      <c r="B262" s="275"/>
      <c r="C262" s="275"/>
      <c r="D262" s="276"/>
    </row>
    <row r="263" ht="15.75" customHeight="1">
      <c r="A263" s="259"/>
      <c r="B263" s="275"/>
      <c r="C263" s="275"/>
      <c r="D263" s="276"/>
    </row>
    <row r="264" ht="15.75" customHeight="1">
      <c r="A264" s="259"/>
      <c r="B264" s="275"/>
      <c r="C264" s="275"/>
      <c r="D264" s="276"/>
    </row>
    <row r="265" ht="15.75" customHeight="1">
      <c r="A265" s="259"/>
      <c r="B265" s="275"/>
      <c r="C265" s="275"/>
      <c r="D265" s="276"/>
    </row>
    <row r="266" ht="15.75" customHeight="1">
      <c r="A266" s="259"/>
      <c r="B266" s="275"/>
      <c r="C266" s="275"/>
      <c r="D266" s="276"/>
    </row>
    <row r="267" ht="15.75" customHeight="1">
      <c r="A267" s="259"/>
      <c r="B267" s="275"/>
      <c r="C267" s="275"/>
      <c r="D267" s="276"/>
    </row>
    <row r="268" ht="15.75" customHeight="1">
      <c r="A268" s="259"/>
      <c r="B268" s="275"/>
      <c r="C268" s="275"/>
      <c r="D268" s="276"/>
    </row>
    <row r="269" ht="15.75" customHeight="1">
      <c r="A269" s="259"/>
      <c r="B269" s="275"/>
      <c r="C269" s="275"/>
      <c r="D269" s="276"/>
    </row>
    <row r="270" ht="15.75" customHeight="1">
      <c r="A270" s="259"/>
      <c r="B270" s="275"/>
      <c r="C270" s="275"/>
      <c r="D270" s="276"/>
    </row>
    <row r="271" ht="15.75" customHeight="1">
      <c r="A271" s="259"/>
      <c r="B271" s="275"/>
      <c r="C271" s="275"/>
      <c r="D271" s="276"/>
    </row>
    <row r="272" ht="15.75" customHeight="1">
      <c r="A272" s="259"/>
      <c r="B272" s="275"/>
      <c r="C272" s="275"/>
      <c r="D272" s="276"/>
    </row>
    <row r="273" ht="15.75" customHeight="1">
      <c r="A273" s="259"/>
      <c r="B273" s="275"/>
      <c r="C273" s="275"/>
      <c r="D273" s="276"/>
    </row>
    <row r="274" ht="15.75" customHeight="1">
      <c r="A274" s="259"/>
      <c r="B274" s="275"/>
      <c r="C274" s="275"/>
      <c r="D274" s="276"/>
    </row>
    <row r="275" ht="15.75" customHeight="1">
      <c r="A275" s="259"/>
      <c r="B275" s="275"/>
      <c r="C275" s="275"/>
      <c r="D275" s="276"/>
    </row>
    <row r="276" ht="15.75" customHeight="1">
      <c r="A276" s="259"/>
      <c r="B276" s="275"/>
      <c r="C276" s="275"/>
      <c r="D276" s="276"/>
    </row>
    <row r="277" ht="15.75" customHeight="1">
      <c r="A277" s="259"/>
      <c r="B277" s="275"/>
      <c r="C277" s="275"/>
      <c r="D277" s="276"/>
    </row>
    <row r="278" ht="15.75" customHeight="1">
      <c r="A278" s="259"/>
      <c r="B278" s="275"/>
      <c r="C278" s="275"/>
      <c r="D278" s="276"/>
    </row>
    <row r="279" ht="15.75" customHeight="1">
      <c r="A279" s="259"/>
      <c r="B279" s="275"/>
      <c r="C279" s="275"/>
      <c r="D279" s="276"/>
    </row>
    <row r="280" ht="15.75" customHeight="1">
      <c r="A280" s="259"/>
      <c r="B280" s="275"/>
      <c r="C280" s="275"/>
      <c r="D280" s="276"/>
    </row>
    <row r="281" ht="15.75" customHeight="1">
      <c r="A281" s="259"/>
      <c r="B281" s="275"/>
      <c r="C281" s="275"/>
      <c r="D281" s="276"/>
    </row>
    <row r="282" ht="15.75" customHeight="1">
      <c r="A282" s="259"/>
      <c r="B282" s="275"/>
      <c r="C282" s="275"/>
      <c r="D282" s="276"/>
    </row>
    <row r="283" ht="15.75" customHeight="1">
      <c r="A283" s="259"/>
      <c r="B283" s="275"/>
      <c r="C283" s="275"/>
      <c r="D283" s="276"/>
    </row>
    <row r="284" ht="15.75" customHeight="1">
      <c r="A284" s="259"/>
      <c r="B284" s="275"/>
      <c r="C284" s="275"/>
      <c r="D284" s="276"/>
    </row>
    <row r="285" ht="15.75" customHeight="1">
      <c r="A285" s="259"/>
      <c r="B285" s="275"/>
      <c r="C285" s="275"/>
      <c r="D285" s="276"/>
    </row>
    <row r="286" ht="15.75" customHeight="1">
      <c r="A286" s="259"/>
      <c r="B286" s="275"/>
      <c r="C286" s="275"/>
      <c r="D286" s="276"/>
    </row>
    <row r="287" ht="15.75" customHeight="1">
      <c r="A287" s="259"/>
      <c r="B287" s="275"/>
      <c r="C287" s="275"/>
      <c r="D287" s="276"/>
    </row>
    <row r="288" ht="15.75" customHeight="1">
      <c r="A288" s="259"/>
      <c r="B288" s="275"/>
      <c r="C288" s="275"/>
      <c r="D288" s="276"/>
    </row>
    <row r="289" ht="15.75" customHeight="1">
      <c r="A289" s="259"/>
      <c r="B289" s="275"/>
      <c r="C289" s="275"/>
      <c r="D289" s="276"/>
    </row>
    <row r="290" ht="15.75" customHeight="1">
      <c r="A290" s="259"/>
      <c r="B290" s="275"/>
      <c r="C290" s="275"/>
      <c r="D290" s="276"/>
    </row>
    <row r="291" ht="15.75" customHeight="1">
      <c r="A291" s="259"/>
      <c r="B291" s="275"/>
      <c r="C291" s="275"/>
      <c r="D291" s="276"/>
    </row>
    <row r="292" ht="15.75" customHeight="1">
      <c r="A292" s="259"/>
      <c r="B292" s="275"/>
      <c r="C292" s="275"/>
      <c r="D292" s="276"/>
    </row>
    <row r="293" ht="15.75" customHeight="1">
      <c r="A293" s="259"/>
      <c r="B293" s="275"/>
      <c r="C293" s="275"/>
      <c r="D293" s="276"/>
    </row>
    <row r="294" ht="15.75" customHeight="1">
      <c r="A294" s="259"/>
      <c r="B294" s="275"/>
      <c r="C294" s="275"/>
      <c r="D294" s="276"/>
    </row>
    <row r="295" ht="15.75" customHeight="1">
      <c r="A295" s="259"/>
      <c r="B295" s="275"/>
      <c r="C295" s="275"/>
      <c r="D295" s="276"/>
    </row>
    <row r="296" ht="15.75" customHeight="1">
      <c r="A296" s="259"/>
      <c r="B296" s="275"/>
      <c r="C296" s="275"/>
      <c r="D296" s="276"/>
    </row>
    <row r="297" ht="15.75" customHeight="1">
      <c r="A297" s="259"/>
      <c r="B297" s="275"/>
      <c r="C297" s="275"/>
      <c r="D297" s="276"/>
    </row>
    <row r="298" ht="15.75" customHeight="1">
      <c r="A298" s="259"/>
      <c r="B298" s="275"/>
      <c r="C298" s="275"/>
      <c r="D298" s="276"/>
    </row>
    <row r="299" ht="15.75" customHeight="1">
      <c r="A299" s="259"/>
      <c r="B299" s="275"/>
      <c r="C299" s="275"/>
      <c r="D299" s="276"/>
    </row>
    <row r="300" ht="15.75" customHeight="1">
      <c r="A300" s="259"/>
      <c r="B300" s="275"/>
      <c r="C300" s="275"/>
      <c r="D300" s="276"/>
    </row>
    <row r="301" ht="15.75" customHeight="1">
      <c r="A301" s="259"/>
      <c r="B301" s="275"/>
      <c r="C301" s="275"/>
      <c r="D301" s="276"/>
    </row>
    <row r="302" ht="15.75" customHeight="1">
      <c r="A302" s="259"/>
      <c r="B302" s="275"/>
      <c r="C302" s="275"/>
      <c r="D302" s="276"/>
    </row>
    <row r="303" ht="15.75" customHeight="1">
      <c r="A303" s="259"/>
      <c r="B303" s="275"/>
      <c r="C303" s="275"/>
      <c r="D303" s="276"/>
    </row>
    <row r="304" ht="15.75" customHeight="1">
      <c r="A304" s="259"/>
      <c r="B304" s="275"/>
      <c r="C304" s="275"/>
      <c r="D304" s="276"/>
    </row>
    <row r="305" ht="15.75" customHeight="1">
      <c r="A305" s="259"/>
      <c r="B305" s="275"/>
      <c r="C305" s="275"/>
      <c r="D305" s="276"/>
    </row>
    <row r="306" ht="15.75" customHeight="1">
      <c r="A306" s="259"/>
      <c r="B306" s="275"/>
      <c r="C306" s="275"/>
      <c r="D306" s="276"/>
    </row>
    <row r="307" ht="15.75" customHeight="1">
      <c r="A307" s="259"/>
      <c r="B307" s="275"/>
      <c r="C307" s="275"/>
      <c r="D307" s="276"/>
    </row>
    <row r="308" ht="15.75" customHeight="1">
      <c r="A308" s="259"/>
      <c r="B308" s="275"/>
      <c r="C308" s="275"/>
      <c r="D308" s="276"/>
    </row>
    <row r="309" ht="15.75" customHeight="1">
      <c r="A309" s="259"/>
      <c r="B309" s="275"/>
      <c r="C309" s="275"/>
      <c r="D309" s="276"/>
    </row>
    <row r="310" ht="15.75" customHeight="1">
      <c r="A310" s="259"/>
      <c r="B310" s="275"/>
      <c r="C310" s="275"/>
      <c r="D310" s="276"/>
    </row>
    <row r="311" ht="15.75" customHeight="1">
      <c r="A311" s="259"/>
      <c r="B311" s="275"/>
      <c r="C311" s="275"/>
      <c r="D311" s="276"/>
    </row>
    <row r="312" ht="15.75" customHeight="1">
      <c r="A312" s="259"/>
      <c r="B312" s="275"/>
      <c r="C312" s="275"/>
      <c r="D312" s="276"/>
    </row>
    <row r="313" ht="15.75" customHeight="1">
      <c r="A313" s="259"/>
      <c r="B313" s="275"/>
      <c r="C313" s="275"/>
      <c r="D313" s="276"/>
    </row>
    <row r="314" ht="15.75" customHeight="1">
      <c r="A314" s="259"/>
      <c r="B314" s="275"/>
      <c r="C314" s="275"/>
      <c r="D314" s="276"/>
    </row>
    <row r="315" ht="15.75" customHeight="1">
      <c r="A315" s="259"/>
      <c r="B315" s="275"/>
      <c r="C315" s="275"/>
      <c r="D315" s="276"/>
    </row>
    <row r="316" ht="15.75" customHeight="1">
      <c r="A316" s="259"/>
      <c r="B316" s="275"/>
      <c r="C316" s="275"/>
      <c r="D316" s="276"/>
    </row>
    <row r="317" ht="15.75" customHeight="1">
      <c r="A317" s="259"/>
      <c r="B317" s="275"/>
      <c r="C317" s="275"/>
      <c r="D317" s="276"/>
    </row>
    <row r="318" ht="15.75" customHeight="1">
      <c r="A318" s="259"/>
      <c r="B318" s="275"/>
      <c r="C318" s="275"/>
      <c r="D318" s="276"/>
    </row>
    <row r="319" ht="15.75" customHeight="1">
      <c r="A319" s="259"/>
      <c r="B319" s="275"/>
      <c r="C319" s="275"/>
      <c r="D319" s="276"/>
    </row>
    <row r="320" ht="15.75" customHeight="1">
      <c r="A320" s="259"/>
      <c r="B320" s="275"/>
      <c r="C320" s="275"/>
      <c r="D320" s="276"/>
    </row>
    <row r="321" ht="15.75" customHeight="1">
      <c r="A321" s="259"/>
      <c r="B321" s="275"/>
      <c r="C321" s="275"/>
      <c r="D321" s="276"/>
    </row>
    <row r="322" ht="15.75" customHeight="1">
      <c r="A322" s="259"/>
      <c r="B322" s="275"/>
      <c r="C322" s="275"/>
      <c r="D322" s="276"/>
    </row>
    <row r="323" ht="15.75" customHeight="1">
      <c r="A323" s="259"/>
      <c r="B323" s="275"/>
      <c r="C323" s="275"/>
      <c r="D323" s="276"/>
    </row>
    <row r="324" ht="15.75" customHeight="1">
      <c r="A324" s="259"/>
      <c r="B324" s="275"/>
      <c r="C324" s="275"/>
      <c r="D324" s="276"/>
    </row>
    <row r="325" ht="15.75" customHeight="1">
      <c r="A325" s="259"/>
      <c r="B325" s="275"/>
      <c r="C325" s="275"/>
      <c r="D325" s="276"/>
    </row>
    <row r="326" ht="15.75" customHeight="1">
      <c r="A326" s="259"/>
      <c r="B326" s="275"/>
      <c r="C326" s="275"/>
      <c r="D326" s="276"/>
    </row>
    <row r="327" ht="15.75" customHeight="1">
      <c r="A327" s="259"/>
      <c r="B327" s="275"/>
      <c r="C327" s="275"/>
      <c r="D327" s="276"/>
    </row>
    <row r="328" ht="15.75" customHeight="1">
      <c r="A328" s="259"/>
      <c r="B328" s="275"/>
      <c r="C328" s="275"/>
      <c r="D328" s="276"/>
    </row>
    <row r="329" ht="15.75" customHeight="1">
      <c r="A329" s="259"/>
      <c r="B329" s="275"/>
      <c r="C329" s="275"/>
      <c r="D329" s="276"/>
    </row>
    <row r="330" ht="15.75" customHeight="1">
      <c r="A330" s="259"/>
      <c r="B330" s="275"/>
      <c r="C330" s="275"/>
      <c r="D330" s="276"/>
    </row>
    <row r="331" ht="15.75" customHeight="1">
      <c r="A331" s="259"/>
      <c r="B331" s="275"/>
      <c r="C331" s="275"/>
      <c r="D331" s="276"/>
    </row>
    <row r="332" ht="15.75" customHeight="1">
      <c r="A332" s="259"/>
      <c r="B332" s="275"/>
      <c r="C332" s="275"/>
      <c r="D332" s="276"/>
    </row>
    <row r="333" ht="15.75" customHeight="1">
      <c r="A333" s="259"/>
      <c r="B333" s="275"/>
      <c r="C333" s="275"/>
      <c r="D333" s="276"/>
    </row>
    <row r="334" ht="15.75" customHeight="1">
      <c r="A334" s="259"/>
      <c r="B334" s="275"/>
      <c r="C334" s="275"/>
      <c r="D334" s="276"/>
    </row>
    <row r="335" ht="15.75" customHeight="1">
      <c r="A335" s="259"/>
      <c r="B335" s="275"/>
      <c r="C335" s="275"/>
      <c r="D335" s="276"/>
    </row>
    <row r="336" ht="15.75" customHeight="1">
      <c r="A336" s="259"/>
      <c r="B336" s="275"/>
      <c r="C336" s="275"/>
      <c r="D336" s="276"/>
    </row>
    <row r="337" ht="15.75" customHeight="1">
      <c r="A337" s="259"/>
      <c r="B337" s="275"/>
      <c r="C337" s="275"/>
      <c r="D337" s="276"/>
    </row>
    <row r="338" ht="15.75" customHeight="1">
      <c r="A338" s="259"/>
      <c r="B338" s="275"/>
      <c r="C338" s="275"/>
      <c r="D338" s="276"/>
    </row>
    <row r="339" ht="15.75" customHeight="1">
      <c r="A339" s="259"/>
      <c r="B339" s="275"/>
      <c r="C339" s="275"/>
      <c r="D339" s="276"/>
    </row>
    <row r="340" ht="15.75" customHeight="1">
      <c r="A340" s="259"/>
      <c r="B340" s="275"/>
      <c r="C340" s="275"/>
      <c r="D340" s="276"/>
    </row>
    <row r="341" ht="15.75" customHeight="1">
      <c r="A341" s="259"/>
      <c r="B341" s="275"/>
      <c r="C341" s="275"/>
      <c r="D341" s="276"/>
    </row>
    <row r="342" ht="15.75" customHeight="1">
      <c r="A342" s="259"/>
      <c r="B342" s="275"/>
      <c r="C342" s="275"/>
      <c r="D342" s="276"/>
    </row>
    <row r="343" ht="15.75" customHeight="1">
      <c r="A343" s="259"/>
      <c r="B343" s="275"/>
      <c r="C343" s="275"/>
      <c r="D343" s="276"/>
    </row>
    <row r="344" ht="15.75" customHeight="1">
      <c r="A344" s="259"/>
      <c r="B344" s="275"/>
      <c r="C344" s="275"/>
      <c r="D344" s="276"/>
    </row>
    <row r="345" ht="15.75" customHeight="1">
      <c r="A345" s="259"/>
      <c r="B345" s="275"/>
      <c r="C345" s="275"/>
      <c r="D345" s="276"/>
    </row>
    <row r="346" ht="15.75" customHeight="1">
      <c r="A346" s="259"/>
      <c r="B346" s="275"/>
      <c r="C346" s="275"/>
      <c r="D346" s="276"/>
    </row>
    <row r="347" ht="15.75" customHeight="1">
      <c r="A347" s="259"/>
      <c r="B347" s="275"/>
      <c r="C347" s="275"/>
      <c r="D347" s="276"/>
    </row>
    <row r="348" ht="15.75" customHeight="1">
      <c r="A348" s="259"/>
      <c r="B348" s="275"/>
      <c r="C348" s="275"/>
      <c r="D348" s="276"/>
    </row>
    <row r="349" ht="15.75" customHeight="1">
      <c r="A349" s="259"/>
      <c r="B349" s="275"/>
      <c r="C349" s="275"/>
      <c r="D349" s="276"/>
    </row>
    <row r="350" ht="15.75" customHeight="1">
      <c r="A350" s="259"/>
      <c r="B350" s="275"/>
      <c r="C350" s="275"/>
      <c r="D350" s="276"/>
    </row>
    <row r="351" ht="15.75" customHeight="1">
      <c r="A351" s="259"/>
      <c r="B351" s="275"/>
      <c r="C351" s="275"/>
      <c r="D351" s="276"/>
    </row>
    <row r="352" ht="15.75" customHeight="1">
      <c r="A352" s="259"/>
      <c r="B352" s="275"/>
      <c r="C352" s="275"/>
      <c r="D352" s="276"/>
    </row>
    <row r="353" ht="15.75" customHeight="1">
      <c r="A353" s="259"/>
      <c r="B353" s="275"/>
      <c r="C353" s="275"/>
      <c r="D353" s="276"/>
    </row>
    <row r="354" ht="15.75" customHeight="1">
      <c r="A354" s="259"/>
      <c r="B354" s="275"/>
      <c r="C354" s="275"/>
      <c r="D354" s="276"/>
    </row>
    <row r="355" ht="15.75" customHeight="1">
      <c r="A355" s="259"/>
      <c r="B355" s="275"/>
      <c r="C355" s="275"/>
      <c r="D355" s="276"/>
    </row>
    <row r="356" ht="15.75" customHeight="1">
      <c r="A356" s="259"/>
      <c r="B356" s="275"/>
      <c r="C356" s="275"/>
      <c r="D356" s="276"/>
    </row>
    <row r="357" ht="15.75" customHeight="1">
      <c r="A357" s="259"/>
      <c r="B357" s="275"/>
      <c r="C357" s="275"/>
      <c r="D357" s="276"/>
    </row>
    <row r="358" ht="15.75" customHeight="1">
      <c r="A358" s="259"/>
      <c r="B358" s="275"/>
      <c r="C358" s="275"/>
      <c r="D358" s="276"/>
    </row>
    <row r="359" ht="15.75" customHeight="1">
      <c r="A359" s="259"/>
      <c r="B359" s="275"/>
      <c r="C359" s="275"/>
      <c r="D359" s="276"/>
    </row>
    <row r="360" ht="15.75" customHeight="1">
      <c r="A360" s="259"/>
      <c r="B360" s="275"/>
      <c r="C360" s="275"/>
      <c r="D360" s="276"/>
    </row>
    <row r="361" ht="15.75" customHeight="1">
      <c r="A361" s="259"/>
      <c r="B361" s="275"/>
      <c r="C361" s="275"/>
      <c r="D361" s="276"/>
    </row>
    <row r="362" ht="15.75" customHeight="1">
      <c r="A362" s="259"/>
      <c r="B362" s="275"/>
      <c r="C362" s="275"/>
      <c r="D362" s="276"/>
    </row>
    <row r="363" ht="15.75" customHeight="1">
      <c r="A363" s="259"/>
      <c r="B363" s="275"/>
      <c r="C363" s="275"/>
      <c r="D363" s="276"/>
    </row>
    <row r="364" ht="15.75" customHeight="1">
      <c r="A364" s="259"/>
      <c r="B364" s="275"/>
      <c r="C364" s="275"/>
      <c r="D364" s="276"/>
    </row>
    <row r="365" ht="15.75" customHeight="1">
      <c r="A365" s="259"/>
      <c r="B365" s="275"/>
      <c r="C365" s="275"/>
      <c r="D365" s="276"/>
    </row>
    <row r="366" ht="15.75" customHeight="1">
      <c r="A366" s="259"/>
      <c r="B366" s="275"/>
      <c r="C366" s="275"/>
      <c r="D366" s="276"/>
    </row>
    <row r="367" ht="15.75" customHeight="1">
      <c r="A367" s="259"/>
      <c r="B367" s="275"/>
      <c r="C367" s="275"/>
      <c r="D367" s="276"/>
    </row>
    <row r="368" ht="15.75" customHeight="1">
      <c r="A368" s="259"/>
      <c r="B368" s="275"/>
      <c r="C368" s="275"/>
      <c r="D368" s="276"/>
    </row>
    <row r="369" ht="15.75" customHeight="1">
      <c r="A369" s="259"/>
      <c r="B369" s="275"/>
      <c r="C369" s="275"/>
      <c r="D369" s="276"/>
    </row>
    <row r="370" ht="15.75" customHeight="1">
      <c r="A370" s="259"/>
      <c r="B370" s="275"/>
      <c r="C370" s="275"/>
      <c r="D370" s="276"/>
    </row>
    <row r="371" ht="15.75" customHeight="1">
      <c r="A371" s="259"/>
      <c r="B371" s="275"/>
      <c r="C371" s="275"/>
      <c r="D371" s="276"/>
    </row>
    <row r="372" ht="15.75" customHeight="1">
      <c r="A372" s="259"/>
      <c r="B372" s="275"/>
      <c r="C372" s="275"/>
      <c r="D372" s="276"/>
    </row>
    <row r="373" ht="15.75" customHeight="1">
      <c r="A373" s="259"/>
      <c r="B373" s="275"/>
      <c r="C373" s="275"/>
      <c r="D373" s="276"/>
    </row>
    <row r="374" ht="15.75" customHeight="1">
      <c r="A374" s="259"/>
      <c r="B374" s="275"/>
      <c r="C374" s="275"/>
      <c r="D374" s="276"/>
    </row>
    <row r="375" ht="15.75" customHeight="1">
      <c r="A375" s="259"/>
      <c r="B375" s="275"/>
      <c r="C375" s="275"/>
      <c r="D375" s="276"/>
    </row>
    <row r="376" ht="15.75" customHeight="1">
      <c r="A376" s="259"/>
      <c r="B376" s="275"/>
      <c r="C376" s="275"/>
      <c r="D376" s="276"/>
    </row>
    <row r="377" ht="15.75" customHeight="1">
      <c r="A377" s="259"/>
      <c r="B377" s="275"/>
      <c r="C377" s="275"/>
      <c r="D377" s="276"/>
    </row>
    <row r="378" ht="15.75" customHeight="1">
      <c r="A378" s="259"/>
      <c r="B378" s="275"/>
      <c r="C378" s="275"/>
      <c r="D378" s="276"/>
    </row>
    <row r="379" ht="15.75" customHeight="1">
      <c r="A379" s="259"/>
      <c r="B379" s="275"/>
      <c r="C379" s="275"/>
      <c r="D379" s="276"/>
    </row>
    <row r="380" ht="15.75" customHeight="1">
      <c r="A380" s="259"/>
      <c r="B380" s="275"/>
      <c r="C380" s="275"/>
      <c r="D380" s="276"/>
    </row>
    <row r="381" ht="15.75" customHeight="1">
      <c r="A381" s="259"/>
      <c r="B381" s="275"/>
      <c r="C381" s="275"/>
      <c r="D381" s="276"/>
    </row>
    <row r="382" ht="15.75" customHeight="1">
      <c r="A382" s="259"/>
      <c r="B382" s="275"/>
      <c r="C382" s="275"/>
      <c r="D382" s="276"/>
    </row>
    <row r="383" ht="15.75" customHeight="1">
      <c r="A383" s="259"/>
      <c r="B383" s="275"/>
      <c r="C383" s="275"/>
      <c r="D383" s="276"/>
    </row>
    <row r="384" ht="15.75" customHeight="1">
      <c r="A384" s="259"/>
      <c r="B384" s="275"/>
      <c r="C384" s="275"/>
      <c r="D384" s="276"/>
    </row>
    <row r="385" ht="15.75" customHeight="1">
      <c r="A385" s="259"/>
      <c r="B385" s="275"/>
      <c r="C385" s="275"/>
      <c r="D385" s="276"/>
    </row>
    <row r="386" ht="15.75" customHeight="1">
      <c r="A386" s="259"/>
      <c r="B386" s="275"/>
      <c r="C386" s="275"/>
      <c r="D386" s="276"/>
    </row>
    <row r="387" ht="15.75" customHeight="1">
      <c r="A387" s="259"/>
      <c r="B387" s="275"/>
      <c r="C387" s="275"/>
      <c r="D387" s="276"/>
    </row>
    <row r="388" ht="15.75" customHeight="1">
      <c r="A388" s="259"/>
      <c r="B388" s="275"/>
      <c r="C388" s="275"/>
      <c r="D388" s="276"/>
    </row>
    <row r="389" ht="15.75" customHeight="1">
      <c r="A389" s="259"/>
      <c r="B389" s="275"/>
      <c r="C389" s="275"/>
      <c r="D389" s="276"/>
    </row>
    <row r="390" ht="15.75" customHeight="1">
      <c r="A390" s="259"/>
      <c r="B390" s="275"/>
      <c r="C390" s="275"/>
      <c r="D390" s="276"/>
    </row>
    <row r="391" ht="15.75" customHeight="1">
      <c r="A391" s="259"/>
      <c r="B391" s="275"/>
      <c r="C391" s="275"/>
      <c r="D391" s="276"/>
    </row>
    <row r="392" ht="15.75" customHeight="1">
      <c r="A392" s="259"/>
      <c r="B392" s="275"/>
      <c r="C392" s="275"/>
      <c r="D392" s="276"/>
    </row>
    <row r="393" ht="15.75" customHeight="1">
      <c r="A393" s="259"/>
      <c r="B393" s="275"/>
      <c r="C393" s="275"/>
      <c r="D393" s="276"/>
    </row>
    <row r="394" ht="15.75" customHeight="1">
      <c r="A394" s="259"/>
      <c r="B394" s="275"/>
      <c r="C394" s="275"/>
      <c r="D394" s="276"/>
    </row>
    <row r="395" ht="15.75" customHeight="1">
      <c r="A395" s="259"/>
      <c r="B395" s="275"/>
      <c r="C395" s="275"/>
      <c r="D395" s="276"/>
    </row>
    <row r="396" ht="15.75" customHeight="1">
      <c r="A396" s="259"/>
      <c r="B396" s="275"/>
      <c r="C396" s="275"/>
      <c r="D396" s="276"/>
    </row>
    <row r="397" ht="15.75" customHeight="1">
      <c r="A397" s="259"/>
      <c r="B397" s="275"/>
      <c r="C397" s="275"/>
      <c r="D397" s="276"/>
    </row>
    <row r="398" ht="15.75" customHeight="1">
      <c r="A398" s="259"/>
      <c r="B398" s="275"/>
      <c r="C398" s="275"/>
      <c r="D398" s="276"/>
    </row>
    <row r="399" ht="15.75" customHeight="1">
      <c r="A399" s="259"/>
      <c r="B399" s="275"/>
      <c r="C399" s="275"/>
      <c r="D399" s="276"/>
    </row>
    <row r="400" ht="15.75" customHeight="1">
      <c r="A400" s="259"/>
      <c r="B400" s="275"/>
      <c r="C400" s="275"/>
      <c r="D400" s="276"/>
    </row>
    <row r="401" ht="15.75" customHeight="1">
      <c r="A401" s="259"/>
      <c r="B401" s="275"/>
      <c r="C401" s="275"/>
      <c r="D401" s="276"/>
    </row>
    <row r="402" ht="15.75" customHeight="1">
      <c r="A402" s="259"/>
      <c r="B402" s="275"/>
      <c r="C402" s="275"/>
      <c r="D402" s="276"/>
    </row>
    <row r="403" ht="15.75" customHeight="1">
      <c r="A403" s="259"/>
      <c r="B403" s="275"/>
      <c r="C403" s="275"/>
      <c r="D403" s="276"/>
    </row>
    <row r="404" ht="15.75" customHeight="1">
      <c r="A404" s="259"/>
      <c r="B404" s="275"/>
      <c r="C404" s="275"/>
      <c r="D404" s="276"/>
    </row>
    <row r="405" ht="15.75" customHeight="1">
      <c r="A405" s="259"/>
      <c r="B405" s="275"/>
      <c r="C405" s="275"/>
      <c r="D405" s="276"/>
    </row>
    <row r="406" ht="15.75" customHeight="1">
      <c r="A406" s="259"/>
      <c r="B406" s="275"/>
      <c r="C406" s="275"/>
      <c r="D406" s="276"/>
    </row>
    <row r="407" ht="15.75" customHeight="1">
      <c r="A407" s="259"/>
      <c r="B407" s="275"/>
      <c r="C407" s="275"/>
      <c r="D407" s="276"/>
    </row>
    <row r="408" ht="15.75" customHeight="1">
      <c r="A408" s="259"/>
      <c r="B408" s="275"/>
      <c r="C408" s="275"/>
      <c r="D408" s="276"/>
    </row>
    <row r="409" ht="15.75" customHeight="1">
      <c r="A409" s="259"/>
      <c r="B409" s="275"/>
      <c r="C409" s="275"/>
      <c r="D409" s="276"/>
    </row>
    <row r="410" ht="15.75" customHeight="1">
      <c r="A410" s="259"/>
      <c r="B410" s="275"/>
      <c r="C410" s="275"/>
      <c r="D410" s="276"/>
    </row>
    <row r="411" ht="15.75" customHeight="1">
      <c r="A411" s="259"/>
      <c r="B411" s="275"/>
      <c r="C411" s="275"/>
      <c r="D411" s="276"/>
    </row>
    <row r="412" ht="15.75" customHeight="1">
      <c r="A412" s="259"/>
      <c r="B412" s="275"/>
      <c r="C412" s="275"/>
      <c r="D412" s="276"/>
    </row>
    <row r="413" ht="15.75" customHeight="1">
      <c r="A413" s="259"/>
      <c r="B413" s="275"/>
      <c r="C413" s="275"/>
      <c r="D413" s="276"/>
    </row>
    <row r="414" ht="15.75" customHeight="1">
      <c r="A414" s="259"/>
      <c r="B414" s="275"/>
      <c r="C414" s="275"/>
      <c r="D414" s="276"/>
    </row>
    <row r="415" ht="15.75" customHeight="1">
      <c r="A415" s="259"/>
      <c r="B415" s="275"/>
      <c r="C415" s="275"/>
      <c r="D415" s="276"/>
    </row>
    <row r="416" ht="15.75" customHeight="1">
      <c r="A416" s="259"/>
      <c r="B416" s="275"/>
      <c r="C416" s="275"/>
      <c r="D416" s="276"/>
    </row>
    <row r="417" ht="15.75" customHeight="1">
      <c r="A417" s="259"/>
      <c r="B417" s="275"/>
      <c r="C417" s="275"/>
      <c r="D417" s="276"/>
    </row>
    <row r="418" ht="15.75" customHeight="1">
      <c r="A418" s="259"/>
      <c r="B418" s="275"/>
      <c r="C418" s="275"/>
      <c r="D418" s="276"/>
    </row>
    <row r="419" ht="15.75" customHeight="1">
      <c r="A419" s="259"/>
      <c r="B419" s="275"/>
      <c r="C419" s="275"/>
      <c r="D419" s="276"/>
    </row>
    <row r="420" ht="15.75" customHeight="1">
      <c r="A420" s="259"/>
      <c r="B420" s="275"/>
      <c r="C420" s="275"/>
      <c r="D420" s="276"/>
    </row>
    <row r="421" ht="15.75" customHeight="1">
      <c r="A421" s="259"/>
      <c r="B421" s="275"/>
      <c r="C421" s="275"/>
      <c r="D421" s="276"/>
    </row>
    <row r="422" ht="15.75" customHeight="1">
      <c r="A422" s="259"/>
      <c r="B422" s="275"/>
      <c r="C422" s="275"/>
      <c r="D422" s="276"/>
    </row>
    <row r="423" ht="15.75" customHeight="1">
      <c r="A423" s="259"/>
      <c r="B423" s="275"/>
      <c r="C423" s="275"/>
      <c r="D423" s="276"/>
    </row>
    <row r="424" ht="15.75" customHeight="1">
      <c r="A424" s="259"/>
      <c r="B424" s="275"/>
      <c r="C424" s="275"/>
      <c r="D424" s="276"/>
    </row>
    <row r="425" ht="15.75" customHeight="1">
      <c r="A425" s="259"/>
      <c r="B425" s="275"/>
      <c r="C425" s="275"/>
      <c r="D425" s="276"/>
    </row>
    <row r="426" ht="15.75" customHeight="1">
      <c r="A426" s="259"/>
      <c r="B426" s="275"/>
      <c r="C426" s="275"/>
      <c r="D426" s="276"/>
    </row>
    <row r="427" ht="15.75" customHeight="1">
      <c r="A427" s="259"/>
      <c r="B427" s="275"/>
      <c r="C427" s="275"/>
      <c r="D427" s="276"/>
    </row>
    <row r="428" ht="15.75" customHeight="1">
      <c r="A428" s="259"/>
      <c r="B428" s="275"/>
      <c r="C428" s="275"/>
      <c r="D428" s="276"/>
    </row>
    <row r="429" ht="15.75" customHeight="1">
      <c r="A429" s="259"/>
      <c r="B429" s="275"/>
      <c r="C429" s="275"/>
      <c r="D429" s="276"/>
    </row>
    <row r="430" ht="15.75" customHeight="1">
      <c r="A430" s="259"/>
      <c r="B430" s="275"/>
      <c r="C430" s="275"/>
      <c r="D430" s="276"/>
    </row>
    <row r="431" ht="15.75" customHeight="1">
      <c r="A431" s="259"/>
      <c r="B431" s="275"/>
      <c r="C431" s="275"/>
      <c r="D431" s="276"/>
    </row>
    <row r="432" ht="15.75" customHeight="1">
      <c r="A432" s="259"/>
      <c r="B432" s="275"/>
      <c r="C432" s="275"/>
      <c r="D432" s="276"/>
    </row>
    <row r="433" ht="15.75" customHeight="1">
      <c r="A433" s="259"/>
      <c r="B433" s="275"/>
      <c r="C433" s="275"/>
      <c r="D433" s="276"/>
    </row>
    <row r="434" ht="15.75" customHeight="1">
      <c r="A434" s="259"/>
      <c r="B434" s="275"/>
      <c r="C434" s="275"/>
      <c r="D434" s="276"/>
    </row>
    <row r="435" ht="15.75" customHeight="1">
      <c r="A435" s="259"/>
      <c r="B435" s="275"/>
      <c r="C435" s="275"/>
      <c r="D435" s="276"/>
    </row>
    <row r="436" ht="15.75" customHeight="1">
      <c r="A436" s="259"/>
      <c r="B436" s="275"/>
      <c r="C436" s="275"/>
      <c r="D436" s="276"/>
    </row>
    <row r="437" ht="15.75" customHeight="1">
      <c r="A437" s="259"/>
      <c r="B437" s="275"/>
      <c r="C437" s="275"/>
      <c r="D437" s="276"/>
    </row>
    <row r="438" ht="15.75" customHeight="1">
      <c r="A438" s="259"/>
      <c r="B438" s="275"/>
      <c r="C438" s="275"/>
      <c r="D438" s="276"/>
    </row>
    <row r="439" ht="15.75" customHeight="1">
      <c r="A439" s="259"/>
      <c r="B439" s="275"/>
      <c r="C439" s="275"/>
      <c r="D439" s="276"/>
    </row>
    <row r="440" ht="15.75" customHeight="1">
      <c r="A440" s="259"/>
      <c r="B440" s="275"/>
      <c r="C440" s="275"/>
      <c r="D440" s="276"/>
    </row>
    <row r="441" ht="15.75" customHeight="1">
      <c r="A441" s="259"/>
      <c r="B441" s="275"/>
      <c r="C441" s="275"/>
      <c r="D441" s="276"/>
    </row>
    <row r="442" ht="15.75" customHeight="1">
      <c r="A442" s="259"/>
      <c r="B442" s="275"/>
      <c r="C442" s="275"/>
      <c r="D442" s="276"/>
    </row>
    <row r="443" ht="15.75" customHeight="1">
      <c r="A443" s="259"/>
      <c r="B443" s="275"/>
      <c r="C443" s="275"/>
      <c r="D443" s="276"/>
    </row>
    <row r="444" ht="15.75" customHeight="1">
      <c r="A444" s="259"/>
      <c r="B444" s="275"/>
      <c r="C444" s="275"/>
      <c r="D444" s="276"/>
    </row>
    <row r="445" ht="15.75" customHeight="1">
      <c r="A445" s="259"/>
      <c r="B445" s="275"/>
      <c r="C445" s="275"/>
      <c r="D445" s="276"/>
    </row>
    <row r="446" ht="15.75" customHeight="1">
      <c r="A446" s="259"/>
      <c r="B446" s="275"/>
      <c r="C446" s="275"/>
      <c r="D446" s="276"/>
    </row>
    <row r="447" ht="15.75" customHeight="1">
      <c r="A447" s="259"/>
      <c r="B447" s="275"/>
      <c r="C447" s="275"/>
      <c r="D447" s="276"/>
    </row>
    <row r="448" ht="15.75" customHeight="1">
      <c r="A448" s="259"/>
      <c r="B448" s="275"/>
      <c r="C448" s="275"/>
      <c r="D448" s="276"/>
    </row>
    <row r="449" ht="15.75" customHeight="1">
      <c r="A449" s="259"/>
      <c r="B449" s="275"/>
      <c r="C449" s="275"/>
      <c r="D449" s="276"/>
    </row>
    <row r="450" ht="15.75" customHeight="1">
      <c r="A450" s="259"/>
      <c r="B450" s="275"/>
      <c r="C450" s="275"/>
      <c r="D450" s="276"/>
    </row>
    <row r="451" ht="15.75" customHeight="1">
      <c r="A451" s="259"/>
      <c r="B451" s="275"/>
      <c r="C451" s="275"/>
      <c r="D451" s="276"/>
    </row>
    <row r="452" ht="15.75" customHeight="1">
      <c r="A452" s="259"/>
      <c r="B452" s="275"/>
      <c r="C452" s="275"/>
      <c r="D452" s="276"/>
    </row>
    <row r="453" ht="15.75" customHeight="1">
      <c r="A453" s="259"/>
      <c r="B453" s="275"/>
      <c r="C453" s="275"/>
      <c r="D453" s="276"/>
    </row>
    <row r="454" ht="15.75" customHeight="1">
      <c r="A454" s="259"/>
      <c r="B454" s="275"/>
      <c r="C454" s="275"/>
      <c r="D454" s="276"/>
    </row>
    <row r="455" ht="15.75" customHeight="1">
      <c r="A455" s="259"/>
      <c r="B455" s="275"/>
      <c r="C455" s="275"/>
      <c r="D455" s="276"/>
    </row>
    <row r="456" ht="15.75" customHeight="1">
      <c r="A456" s="259"/>
      <c r="B456" s="275"/>
      <c r="C456" s="275"/>
      <c r="D456" s="276"/>
    </row>
    <row r="457" ht="15.75" customHeight="1">
      <c r="A457" s="259"/>
      <c r="B457" s="275"/>
      <c r="C457" s="275"/>
      <c r="D457" s="276"/>
    </row>
    <row r="458" ht="15.75" customHeight="1">
      <c r="A458" s="259"/>
      <c r="B458" s="275"/>
      <c r="C458" s="275"/>
      <c r="D458" s="276"/>
    </row>
    <row r="459" ht="15.75" customHeight="1">
      <c r="A459" s="259"/>
      <c r="B459" s="275"/>
      <c r="C459" s="275"/>
      <c r="D459" s="276"/>
    </row>
    <row r="460" ht="15.75" customHeight="1">
      <c r="A460" s="259"/>
      <c r="B460" s="275"/>
      <c r="C460" s="275"/>
      <c r="D460" s="276"/>
    </row>
    <row r="461" ht="15.75" customHeight="1">
      <c r="A461" s="259"/>
      <c r="B461" s="275"/>
      <c r="C461" s="275"/>
      <c r="D461" s="276"/>
    </row>
    <row r="462" ht="15.75" customHeight="1">
      <c r="A462" s="259"/>
      <c r="B462" s="275"/>
      <c r="C462" s="275"/>
      <c r="D462" s="276"/>
    </row>
    <row r="463" ht="15.75" customHeight="1">
      <c r="A463" s="259"/>
      <c r="B463" s="275"/>
      <c r="C463" s="275"/>
      <c r="D463" s="276"/>
    </row>
    <row r="464" ht="15.75" customHeight="1">
      <c r="A464" s="259"/>
      <c r="B464" s="275"/>
      <c r="C464" s="275"/>
      <c r="D464" s="276"/>
    </row>
    <row r="465" ht="15.75" customHeight="1">
      <c r="A465" s="259"/>
      <c r="B465" s="275"/>
      <c r="C465" s="275"/>
      <c r="D465" s="276"/>
    </row>
    <row r="466" ht="15.75" customHeight="1">
      <c r="A466" s="259"/>
      <c r="B466" s="275"/>
      <c r="C466" s="275"/>
      <c r="D466" s="276"/>
    </row>
    <row r="467" ht="15.75" customHeight="1">
      <c r="A467" s="259"/>
      <c r="B467" s="275"/>
      <c r="C467" s="275"/>
      <c r="D467" s="276"/>
    </row>
    <row r="468" ht="15.75" customHeight="1">
      <c r="A468" s="259"/>
      <c r="B468" s="275"/>
      <c r="C468" s="275"/>
      <c r="D468" s="276"/>
    </row>
    <row r="469" ht="15.75" customHeight="1">
      <c r="A469" s="259"/>
      <c r="B469" s="275"/>
      <c r="C469" s="275"/>
      <c r="D469" s="276"/>
    </row>
    <row r="470" ht="15.75" customHeight="1">
      <c r="A470" s="259"/>
      <c r="B470" s="275"/>
      <c r="C470" s="275"/>
      <c r="D470" s="276"/>
    </row>
    <row r="471" ht="15.75" customHeight="1">
      <c r="A471" s="259"/>
      <c r="B471" s="275"/>
      <c r="C471" s="275"/>
      <c r="D471" s="276"/>
    </row>
    <row r="472" ht="15.75" customHeight="1">
      <c r="A472" s="259"/>
      <c r="B472" s="275"/>
      <c r="C472" s="275"/>
      <c r="D472" s="276"/>
    </row>
    <row r="473" ht="15.75" customHeight="1">
      <c r="A473" s="259"/>
      <c r="B473" s="275"/>
      <c r="C473" s="275"/>
      <c r="D473" s="276"/>
    </row>
    <row r="474" ht="15.75" customHeight="1">
      <c r="A474" s="259"/>
      <c r="B474" s="275"/>
      <c r="C474" s="275"/>
      <c r="D474" s="276"/>
    </row>
    <row r="475" ht="15.75" customHeight="1">
      <c r="A475" s="259"/>
      <c r="B475" s="275"/>
      <c r="C475" s="275"/>
      <c r="D475" s="276"/>
    </row>
    <row r="476" ht="15.75" customHeight="1">
      <c r="A476" s="259"/>
      <c r="B476" s="275"/>
      <c r="C476" s="275"/>
      <c r="D476" s="276"/>
    </row>
    <row r="477" ht="15.75" customHeight="1">
      <c r="A477" s="259"/>
      <c r="B477" s="275"/>
      <c r="C477" s="275"/>
      <c r="D477" s="276"/>
    </row>
    <row r="478" ht="15.75" customHeight="1">
      <c r="A478" s="259"/>
      <c r="B478" s="275"/>
      <c r="C478" s="275"/>
      <c r="D478" s="276"/>
    </row>
    <row r="479" ht="15.75" customHeight="1">
      <c r="A479" s="259"/>
      <c r="B479" s="275"/>
      <c r="C479" s="275"/>
      <c r="D479" s="276"/>
    </row>
    <row r="480" ht="15.75" customHeight="1">
      <c r="A480" s="259"/>
      <c r="B480" s="275"/>
      <c r="C480" s="275"/>
      <c r="D480" s="276"/>
    </row>
    <row r="481" ht="15.75" customHeight="1">
      <c r="A481" s="259"/>
      <c r="B481" s="275"/>
      <c r="C481" s="275"/>
      <c r="D481" s="276"/>
    </row>
    <row r="482" ht="15.75" customHeight="1">
      <c r="A482" s="259"/>
      <c r="B482" s="275"/>
      <c r="C482" s="275"/>
      <c r="D482" s="276"/>
    </row>
    <row r="483" ht="15.75" customHeight="1">
      <c r="A483" s="259"/>
      <c r="B483" s="275"/>
      <c r="C483" s="275"/>
      <c r="D483" s="276"/>
    </row>
    <row r="484" ht="15.75" customHeight="1">
      <c r="A484" s="259"/>
      <c r="B484" s="275"/>
      <c r="C484" s="275"/>
      <c r="D484" s="276"/>
    </row>
    <row r="485" ht="15.75" customHeight="1">
      <c r="A485" s="259"/>
      <c r="B485" s="275"/>
      <c r="C485" s="275"/>
      <c r="D485" s="276"/>
    </row>
    <row r="486" ht="15.75" customHeight="1">
      <c r="A486" s="259"/>
      <c r="B486" s="275"/>
      <c r="C486" s="275"/>
      <c r="D486" s="276"/>
    </row>
    <row r="487" ht="15.75" customHeight="1">
      <c r="A487" s="259"/>
      <c r="B487" s="275"/>
      <c r="C487" s="275"/>
      <c r="D487" s="276"/>
    </row>
    <row r="488" ht="15.75" customHeight="1">
      <c r="A488" s="259"/>
      <c r="B488" s="275"/>
      <c r="C488" s="275"/>
      <c r="D488" s="276"/>
    </row>
    <row r="489" ht="15.75" customHeight="1">
      <c r="A489" s="259"/>
      <c r="B489" s="275"/>
      <c r="C489" s="275"/>
      <c r="D489" s="276"/>
    </row>
    <row r="490" ht="15.75" customHeight="1">
      <c r="A490" s="259"/>
      <c r="B490" s="275"/>
      <c r="C490" s="275"/>
      <c r="D490" s="276"/>
    </row>
    <row r="491" ht="15.75" customHeight="1">
      <c r="A491" s="259"/>
      <c r="B491" s="275"/>
      <c r="C491" s="275"/>
      <c r="D491" s="276"/>
    </row>
    <row r="492" ht="15.75" customHeight="1">
      <c r="A492" s="259"/>
      <c r="B492" s="275"/>
      <c r="C492" s="275"/>
      <c r="D492" s="276"/>
    </row>
    <row r="493" ht="15.75" customHeight="1">
      <c r="A493" s="259"/>
      <c r="B493" s="275"/>
      <c r="C493" s="275"/>
      <c r="D493" s="276"/>
    </row>
    <row r="494" ht="15.75" customHeight="1">
      <c r="A494" s="259"/>
      <c r="B494" s="275"/>
      <c r="C494" s="275"/>
      <c r="D494" s="276"/>
    </row>
    <row r="495" ht="15.75" customHeight="1">
      <c r="A495" s="259"/>
      <c r="B495" s="275"/>
      <c r="C495" s="275"/>
      <c r="D495" s="276"/>
    </row>
    <row r="496" ht="15.75" customHeight="1">
      <c r="A496" s="259"/>
      <c r="B496" s="275"/>
      <c r="C496" s="275"/>
      <c r="D496" s="276"/>
    </row>
    <row r="497" ht="15.75" customHeight="1">
      <c r="A497" s="259"/>
      <c r="B497" s="275"/>
      <c r="C497" s="275"/>
      <c r="D497" s="276"/>
    </row>
    <row r="498" ht="15.75" customHeight="1">
      <c r="A498" s="259"/>
      <c r="B498" s="275"/>
      <c r="C498" s="275"/>
      <c r="D498" s="276"/>
    </row>
    <row r="499" ht="15.75" customHeight="1">
      <c r="A499" s="259"/>
      <c r="B499" s="275"/>
      <c r="C499" s="275"/>
      <c r="D499" s="276"/>
    </row>
    <row r="500" ht="15.75" customHeight="1">
      <c r="A500" s="259"/>
      <c r="B500" s="275"/>
      <c r="C500" s="275"/>
      <c r="D500" s="276"/>
    </row>
    <row r="501" ht="15.75" customHeight="1">
      <c r="A501" s="259"/>
      <c r="B501" s="275"/>
      <c r="C501" s="275"/>
      <c r="D501" s="276"/>
    </row>
    <row r="502" ht="15.75" customHeight="1">
      <c r="A502" s="259"/>
      <c r="B502" s="275"/>
      <c r="C502" s="275"/>
      <c r="D502" s="276"/>
    </row>
    <row r="503" ht="15.75" customHeight="1">
      <c r="A503" s="259"/>
      <c r="B503" s="275"/>
      <c r="C503" s="275"/>
      <c r="D503" s="276"/>
    </row>
    <row r="504" ht="15.75" customHeight="1">
      <c r="A504" s="259"/>
      <c r="B504" s="275"/>
      <c r="C504" s="275"/>
      <c r="D504" s="276"/>
    </row>
    <row r="505" ht="15.75" customHeight="1">
      <c r="A505" s="259"/>
      <c r="B505" s="275"/>
      <c r="C505" s="275"/>
      <c r="D505" s="276"/>
    </row>
    <row r="506" ht="15.75" customHeight="1">
      <c r="A506" s="259"/>
      <c r="B506" s="275"/>
      <c r="C506" s="275"/>
      <c r="D506" s="276"/>
    </row>
    <row r="507" ht="15.75" customHeight="1">
      <c r="A507" s="259"/>
      <c r="B507" s="275"/>
      <c r="C507" s="275"/>
      <c r="D507" s="276"/>
    </row>
    <row r="508" ht="15.75" customHeight="1">
      <c r="A508" s="259"/>
      <c r="B508" s="275"/>
      <c r="C508" s="275"/>
      <c r="D508" s="276"/>
    </row>
    <row r="509" ht="15.75" customHeight="1">
      <c r="A509" s="259"/>
      <c r="B509" s="275"/>
      <c r="C509" s="275"/>
      <c r="D509" s="276"/>
    </row>
    <row r="510" ht="15.75" customHeight="1">
      <c r="A510" s="259"/>
      <c r="B510" s="275"/>
      <c r="C510" s="275"/>
      <c r="D510" s="276"/>
    </row>
    <row r="511" ht="15.75" customHeight="1">
      <c r="A511" s="259"/>
      <c r="B511" s="275"/>
      <c r="C511" s="275"/>
      <c r="D511" s="276"/>
    </row>
    <row r="512" ht="15.75" customHeight="1">
      <c r="A512" s="259"/>
      <c r="B512" s="275"/>
      <c r="C512" s="275"/>
      <c r="D512" s="276"/>
    </row>
    <row r="513" ht="15.75" customHeight="1">
      <c r="A513" s="259"/>
      <c r="B513" s="275"/>
      <c r="C513" s="275"/>
      <c r="D513" s="276"/>
    </row>
    <row r="514" ht="15.75" customHeight="1">
      <c r="A514" s="259"/>
      <c r="B514" s="275"/>
      <c r="C514" s="275"/>
      <c r="D514" s="276"/>
    </row>
    <row r="515" ht="15.75" customHeight="1">
      <c r="A515" s="259"/>
      <c r="B515" s="275"/>
      <c r="C515" s="275"/>
      <c r="D515" s="276"/>
    </row>
    <row r="516" ht="15.75" customHeight="1">
      <c r="A516" s="259"/>
      <c r="B516" s="275"/>
      <c r="C516" s="275"/>
      <c r="D516" s="276"/>
    </row>
    <row r="517" ht="15.75" customHeight="1">
      <c r="A517" s="259"/>
      <c r="B517" s="275"/>
      <c r="C517" s="275"/>
      <c r="D517" s="276"/>
    </row>
    <row r="518" ht="15.75" customHeight="1">
      <c r="A518" s="259"/>
      <c r="B518" s="275"/>
      <c r="C518" s="275"/>
      <c r="D518" s="276"/>
    </row>
    <row r="519" ht="15.75" customHeight="1">
      <c r="A519" s="259"/>
      <c r="B519" s="275"/>
      <c r="C519" s="275"/>
      <c r="D519" s="276"/>
    </row>
    <row r="520" ht="15.75" customHeight="1">
      <c r="A520" s="259"/>
      <c r="B520" s="275"/>
      <c r="C520" s="275"/>
      <c r="D520" s="276"/>
    </row>
    <row r="521" ht="15.75" customHeight="1">
      <c r="A521" s="259"/>
      <c r="B521" s="275"/>
      <c r="C521" s="275"/>
      <c r="D521" s="276"/>
    </row>
    <row r="522" ht="15.75" customHeight="1">
      <c r="A522" s="259"/>
      <c r="B522" s="275"/>
      <c r="C522" s="275"/>
      <c r="D522" s="276"/>
    </row>
    <row r="523" ht="15.75" customHeight="1">
      <c r="A523" s="259"/>
      <c r="B523" s="275"/>
      <c r="C523" s="275"/>
      <c r="D523" s="276"/>
    </row>
    <row r="524" ht="15.75" customHeight="1">
      <c r="A524" s="259"/>
      <c r="B524" s="275"/>
      <c r="C524" s="275"/>
      <c r="D524" s="276"/>
    </row>
    <row r="525" ht="15.75" customHeight="1">
      <c r="A525" s="259"/>
      <c r="B525" s="275"/>
      <c r="C525" s="275"/>
      <c r="D525" s="276"/>
    </row>
    <row r="526" ht="15.75" customHeight="1">
      <c r="A526" s="259"/>
      <c r="B526" s="275"/>
      <c r="C526" s="275"/>
      <c r="D526" s="276"/>
    </row>
    <row r="527" ht="15.75" customHeight="1">
      <c r="A527" s="259"/>
      <c r="B527" s="275"/>
      <c r="C527" s="275"/>
      <c r="D527" s="276"/>
    </row>
    <row r="528" ht="15.75" customHeight="1">
      <c r="A528" s="259"/>
      <c r="B528" s="275"/>
      <c r="C528" s="275"/>
      <c r="D528" s="276"/>
    </row>
    <row r="529" ht="15.75" customHeight="1">
      <c r="A529" s="259"/>
      <c r="B529" s="275"/>
      <c r="C529" s="275"/>
      <c r="D529" s="276"/>
    </row>
    <row r="530" ht="15.75" customHeight="1">
      <c r="A530" s="259"/>
      <c r="B530" s="275"/>
      <c r="C530" s="275"/>
      <c r="D530" s="276"/>
    </row>
    <row r="531" ht="15.75" customHeight="1">
      <c r="A531" s="259"/>
      <c r="B531" s="275"/>
      <c r="C531" s="275"/>
      <c r="D531" s="276"/>
    </row>
    <row r="532" ht="15.75" customHeight="1">
      <c r="A532" s="259"/>
      <c r="B532" s="275"/>
      <c r="C532" s="275"/>
      <c r="D532" s="276"/>
    </row>
    <row r="533" ht="15.75" customHeight="1">
      <c r="A533" s="259"/>
      <c r="B533" s="275"/>
      <c r="C533" s="275"/>
      <c r="D533" s="276"/>
    </row>
    <row r="534" ht="15.75" customHeight="1">
      <c r="A534" s="259"/>
      <c r="B534" s="275"/>
      <c r="C534" s="275"/>
      <c r="D534" s="276"/>
    </row>
    <row r="535" ht="15.75" customHeight="1">
      <c r="A535" s="259"/>
      <c r="B535" s="275"/>
      <c r="C535" s="275"/>
      <c r="D535" s="276"/>
    </row>
    <row r="536" ht="15.75" customHeight="1">
      <c r="A536" s="259"/>
      <c r="B536" s="275"/>
      <c r="C536" s="275"/>
      <c r="D536" s="276"/>
    </row>
    <row r="537" ht="15.75" customHeight="1">
      <c r="A537" s="259"/>
      <c r="B537" s="275"/>
      <c r="C537" s="275"/>
      <c r="D537" s="276"/>
    </row>
    <row r="538" ht="15.75" customHeight="1">
      <c r="A538" s="259"/>
      <c r="B538" s="275"/>
      <c r="C538" s="275"/>
      <c r="D538" s="276"/>
    </row>
    <row r="539" ht="15.75" customHeight="1">
      <c r="A539" s="259"/>
      <c r="B539" s="275"/>
      <c r="C539" s="275"/>
      <c r="D539" s="276"/>
    </row>
    <row r="540" ht="15.75" customHeight="1">
      <c r="A540" s="259"/>
      <c r="B540" s="275"/>
      <c r="C540" s="275"/>
      <c r="D540" s="276"/>
    </row>
    <row r="541" ht="15.75" customHeight="1">
      <c r="A541" s="259"/>
      <c r="B541" s="275"/>
      <c r="C541" s="275"/>
      <c r="D541" s="276"/>
    </row>
    <row r="542" ht="15.75" customHeight="1">
      <c r="A542" s="259"/>
      <c r="B542" s="275"/>
      <c r="C542" s="275"/>
      <c r="D542" s="276"/>
    </row>
    <row r="543" ht="15.75" customHeight="1">
      <c r="A543" s="259"/>
      <c r="B543" s="275"/>
      <c r="C543" s="275"/>
      <c r="D543" s="276"/>
    </row>
    <row r="544" ht="15.75" customHeight="1">
      <c r="A544" s="259"/>
      <c r="B544" s="275"/>
      <c r="C544" s="275"/>
      <c r="D544" s="276"/>
    </row>
    <row r="545" ht="15.75" customHeight="1">
      <c r="A545" s="259"/>
      <c r="B545" s="275"/>
      <c r="C545" s="275"/>
      <c r="D545" s="276"/>
    </row>
    <row r="546" ht="15.75" customHeight="1">
      <c r="A546" s="259"/>
      <c r="B546" s="275"/>
      <c r="C546" s="275"/>
      <c r="D546" s="276"/>
    </row>
    <row r="547" ht="15.75" customHeight="1">
      <c r="A547" s="259"/>
      <c r="B547" s="275"/>
      <c r="C547" s="275"/>
      <c r="D547" s="276"/>
    </row>
    <row r="548" ht="15.75" customHeight="1">
      <c r="A548" s="259"/>
      <c r="B548" s="275"/>
      <c r="C548" s="275"/>
      <c r="D548" s="276"/>
    </row>
    <row r="549" ht="15.75" customHeight="1">
      <c r="A549" s="259"/>
      <c r="B549" s="275"/>
      <c r="C549" s="275"/>
      <c r="D549" s="276"/>
    </row>
    <row r="550" ht="15.75" customHeight="1">
      <c r="A550" s="259"/>
      <c r="B550" s="275"/>
      <c r="C550" s="275"/>
      <c r="D550" s="276"/>
    </row>
    <row r="551" ht="15.75" customHeight="1">
      <c r="A551" s="259"/>
      <c r="B551" s="275"/>
      <c r="C551" s="275"/>
      <c r="D551" s="276"/>
    </row>
    <row r="552" ht="15.75" customHeight="1">
      <c r="A552" s="259"/>
      <c r="B552" s="275"/>
      <c r="C552" s="275"/>
      <c r="D552" s="276"/>
    </row>
    <row r="553" ht="15.75" customHeight="1">
      <c r="A553" s="259"/>
      <c r="B553" s="275"/>
      <c r="C553" s="275"/>
      <c r="D553" s="276"/>
    </row>
    <row r="554" ht="15.75" customHeight="1">
      <c r="A554" s="259"/>
      <c r="B554" s="275"/>
      <c r="C554" s="275"/>
      <c r="D554" s="276"/>
    </row>
    <row r="555" ht="15.75" customHeight="1">
      <c r="A555" s="259"/>
      <c r="B555" s="275"/>
      <c r="C555" s="275"/>
      <c r="D555" s="276"/>
    </row>
    <row r="556" ht="15.75" customHeight="1">
      <c r="A556" s="259"/>
      <c r="B556" s="275"/>
      <c r="C556" s="275"/>
      <c r="D556" s="276"/>
    </row>
    <row r="557" ht="15.75" customHeight="1">
      <c r="A557" s="259"/>
      <c r="B557" s="275"/>
      <c r="C557" s="275"/>
      <c r="D557" s="276"/>
    </row>
    <row r="558" ht="15.75" customHeight="1">
      <c r="A558" s="259"/>
      <c r="B558" s="275"/>
      <c r="C558" s="275"/>
      <c r="D558" s="276"/>
    </row>
    <row r="559" ht="15.75" customHeight="1">
      <c r="A559" s="259"/>
      <c r="B559" s="275"/>
      <c r="C559" s="275"/>
      <c r="D559" s="276"/>
    </row>
    <row r="560" ht="15.75" customHeight="1">
      <c r="A560" s="259"/>
      <c r="B560" s="275"/>
      <c r="C560" s="275"/>
      <c r="D560" s="276"/>
    </row>
    <row r="561" ht="15.75" customHeight="1">
      <c r="A561" s="259"/>
      <c r="B561" s="275"/>
      <c r="C561" s="275"/>
      <c r="D561" s="276"/>
    </row>
    <row r="562" ht="15.75" customHeight="1">
      <c r="A562" s="259"/>
      <c r="B562" s="275"/>
      <c r="C562" s="275"/>
      <c r="D562" s="276"/>
    </row>
    <row r="563" ht="15.75" customHeight="1">
      <c r="A563" s="259"/>
      <c r="B563" s="275"/>
      <c r="C563" s="275"/>
      <c r="D563" s="276"/>
    </row>
    <row r="564" ht="15.75" customHeight="1">
      <c r="A564" s="259"/>
      <c r="B564" s="275"/>
      <c r="C564" s="275"/>
      <c r="D564" s="276"/>
    </row>
    <row r="565" ht="15.75" customHeight="1">
      <c r="A565" s="259"/>
      <c r="B565" s="275"/>
      <c r="C565" s="275"/>
      <c r="D565" s="276"/>
    </row>
    <row r="566" ht="15.75" customHeight="1">
      <c r="A566" s="259"/>
      <c r="B566" s="275"/>
      <c r="C566" s="275"/>
      <c r="D566" s="276"/>
    </row>
    <row r="567" ht="15.75" customHeight="1">
      <c r="A567" s="259"/>
      <c r="B567" s="275"/>
      <c r="C567" s="275"/>
      <c r="D567" s="276"/>
    </row>
    <row r="568" ht="15.75" customHeight="1">
      <c r="A568" s="259"/>
      <c r="B568" s="275"/>
      <c r="C568" s="275"/>
      <c r="D568" s="276"/>
    </row>
    <row r="569" ht="15.75" customHeight="1">
      <c r="A569" s="259"/>
      <c r="B569" s="275"/>
      <c r="C569" s="275"/>
      <c r="D569" s="276"/>
    </row>
    <row r="570" ht="15.75" customHeight="1">
      <c r="A570" s="259"/>
      <c r="B570" s="275"/>
      <c r="C570" s="275"/>
      <c r="D570" s="276"/>
    </row>
    <row r="571" ht="15.75" customHeight="1">
      <c r="A571" s="259"/>
      <c r="B571" s="275"/>
      <c r="C571" s="275"/>
      <c r="D571" s="276"/>
    </row>
    <row r="572" ht="15.75" customHeight="1">
      <c r="A572" s="259"/>
      <c r="B572" s="275"/>
      <c r="C572" s="275"/>
      <c r="D572" s="276"/>
    </row>
    <row r="573" ht="15.75" customHeight="1">
      <c r="A573" s="259"/>
      <c r="B573" s="275"/>
      <c r="C573" s="275"/>
      <c r="D573" s="276"/>
    </row>
    <row r="574" ht="15.75" customHeight="1">
      <c r="A574" s="259"/>
      <c r="B574" s="275"/>
      <c r="C574" s="275"/>
      <c r="D574" s="276"/>
    </row>
    <row r="575" ht="15.75" customHeight="1">
      <c r="A575" s="259"/>
      <c r="B575" s="275"/>
      <c r="C575" s="275"/>
      <c r="D575" s="276"/>
    </row>
    <row r="576" ht="15.75" customHeight="1">
      <c r="A576" s="259"/>
      <c r="B576" s="275"/>
      <c r="C576" s="275"/>
      <c r="D576" s="276"/>
    </row>
    <row r="577" ht="15.75" customHeight="1">
      <c r="A577" s="259"/>
      <c r="B577" s="275"/>
      <c r="C577" s="275"/>
      <c r="D577" s="276"/>
    </row>
    <row r="578" ht="15.75" customHeight="1">
      <c r="A578" s="259"/>
      <c r="B578" s="275"/>
      <c r="C578" s="275"/>
      <c r="D578" s="276"/>
    </row>
    <row r="579" ht="15.75" customHeight="1">
      <c r="A579" s="259"/>
      <c r="B579" s="275"/>
      <c r="C579" s="275"/>
      <c r="D579" s="276"/>
    </row>
    <row r="580" ht="15.75" customHeight="1">
      <c r="A580" s="259"/>
      <c r="B580" s="275"/>
      <c r="C580" s="275"/>
      <c r="D580" s="276"/>
    </row>
    <row r="581" ht="15.75" customHeight="1">
      <c r="A581" s="259"/>
      <c r="B581" s="275"/>
      <c r="C581" s="275"/>
      <c r="D581" s="276"/>
    </row>
    <row r="582" ht="15.75" customHeight="1">
      <c r="A582" s="259"/>
      <c r="B582" s="275"/>
      <c r="C582" s="275"/>
      <c r="D582" s="276"/>
    </row>
    <row r="583" ht="15.75" customHeight="1">
      <c r="A583" s="259"/>
      <c r="B583" s="275"/>
      <c r="C583" s="275"/>
      <c r="D583" s="276"/>
    </row>
    <row r="584" ht="15.75" customHeight="1">
      <c r="A584" s="259"/>
      <c r="B584" s="275"/>
      <c r="C584" s="275"/>
      <c r="D584" s="276"/>
    </row>
    <row r="585" ht="15.75" customHeight="1">
      <c r="A585" s="259"/>
      <c r="B585" s="275"/>
      <c r="C585" s="275"/>
      <c r="D585" s="276"/>
    </row>
    <row r="586" ht="15.75" customHeight="1">
      <c r="A586" s="259"/>
      <c r="B586" s="275"/>
      <c r="C586" s="275"/>
      <c r="D586" s="276"/>
    </row>
    <row r="587" ht="15.75" customHeight="1">
      <c r="A587" s="259"/>
      <c r="B587" s="275"/>
      <c r="C587" s="275"/>
      <c r="D587" s="276"/>
    </row>
    <row r="588" ht="15.75" customHeight="1">
      <c r="A588" s="259"/>
      <c r="B588" s="275"/>
      <c r="C588" s="275"/>
      <c r="D588" s="276"/>
    </row>
    <row r="589" ht="15.75" customHeight="1">
      <c r="A589" s="259"/>
      <c r="B589" s="275"/>
      <c r="C589" s="275"/>
      <c r="D589" s="276"/>
    </row>
    <row r="590" ht="15.75" customHeight="1">
      <c r="A590" s="259"/>
      <c r="B590" s="275"/>
      <c r="C590" s="275"/>
      <c r="D590" s="276"/>
    </row>
    <row r="591" ht="15.75" customHeight="1">
      <c r="A591" s="259"/>
      <c r="B591" s="275"/>
      <c r="C591" s="275"/>
      <c r="D591" s="276"/>
    </row>
    <row r="592" ht="15.75" customHeight="1">
      <c r="A592" s="259"/>
      <c r="B592" s="275"/>
      <c r="C592" s="275"/>
      <c r="D592" s="276"/>
    </row>
    <row r="593" ht="15.75" customHeight="1">
      <c r="A593" s="259"/>
      <c r="B593" s="275"/>
      <c r="C593" s="275"/>
      <c r="D593" s="276"/>
    </row>
    <row r="594" ht="15.75" customHeight="1">
      <c r="A594" s="259"/>
      <c r="B594" s="275"/>
      <c r="C594" s="275"/>
      <c r="D594" s="276"/>
    </row>
    <row r="595" ht="15.75" customHeight="1">
      <c r="A595" s="259"/>
      <c r="B595" s="275"/>
      <c r="C595" s="275"/>
      <c r="D595" s="276"/>
    </row>
    <row r="596" ht="15.75" customHeight="1">
      <c r="A596" s="259"/>
      <c r="B596" s="275"/>
      <c r="C596" s="275"/>
      <c r="D596" s="276"/>
    </row>
    <row r="597" ht="15.75" customHeight="1">
      <c r="A597" s="259"/>
      <c r="B597" s="275"/>
      <c r="C597" s="275"/>
      <c r="D597" s="276"/>
    </row>
    <row r="598" ht="15.75" customHeight="1">
      <c r="A598" s="259"/>
      <c r="B598" s="275"/>
      <c r="C598" s="275"/>
      <c r="D598" s="276"/>
    </row>
    <row r="599" ht="15.75" customHeight="1">
      <c r="A599" s="259"/>
      <c r="B599" s="275"/>
      <c r="C599" s="275"/>
      <c r="D599" s="276"/>
    </row>
    <row r="600" ht="15.75" customHeight="1">
      <c r="A600" s="259"/>
      <c r="B600" s="275"/>
      <c r="C600" s="275"/>
      <c r="D600" s="276"/>
    </row>
    <row r="601" ht="15.75" customHeight="1">
      <c r="A601" s="259"/>
      <c r="B601" s="275"/>
      <c r="C601" s="275"/>
      <c r="D601" s="276"/>
    </row>
    <row r="602" ht="15.75" customHeight="1">
      <c r="A602" s="259"/>
      <c r="B602" s="275"/>
      <c r="C602" s="275"/>
      <c r="D602" s="276"/>
    </row>
    <row r="603" ht="15.75" customHeight="1">
      <c r="A603" s="259"/>
      <c r="B603" s="275"/>
      <c r="C603" s="275"/>
      <c r="D603" s="276"/>
    </row>
    <row r="604" ht="15.75" customHeight="1">
      <c r="A604" s="259"/>
      <c r="B604" s="275"/>
      <c r="C604" s="275"/>
      <c r="D604" s="276"/>
    </row>
    <row r="605" ht="15.75" customHeight="1">
      <c r="A605" s="259"/>
      <c r="B605" s="275"/>
      <c r="C605" s="275"/>
      <c r="D605" s="276"/>
    </row>
    <row r="606" ht="15.75" customHeight="1">
      <c r="A606" s="259"/>
      <c r="B606" s="275"/>
      <c r="C606" s="275"/>
      <c r="D606" s="276"/>
    </row>
    <row r="607" ht="15.75" customHeight="1">
      <c r="A607" s="259"/>
      <c r="B607" s="275"/>
      <c r="C607" s="275"/>
      <c r="D607" s="276"/>
    </row>
    <row r="608" ht="15.75" customHeight="1">
      <c r="A608" s="259"/>
      <c r="B608" s="275"/>
      <c r="C608" s="275"/>
      <c r="D608" s="276"/>
    </row>
    <row r="609" ht="15.75" customHeight="1">
      <c r="A609" s="259"/>
      <c r="B609" s="275"/>
      <c r="C609" s="275"/>
      <c r="D609" s="276"/>
    </row>
    <row r="610" ht="15.75" customHeight="1">
      <c r="A610" s="259"/>
      <c r="B610" s="275"/>
      <c r="C610" s="275"/>
      <c r="D610" s="276"/>
    </row>
    <row r="611" ht="15.75" customHeight="1">
      <c r="A611" s="259"/>
      <c r="B611" s="275"/>
      <c r="C611" s="275"/>
      <c r="D611" s="276"/>
    </row>
    <row r="612" ht="15.75" customHeight="1">
      <c r="A612" s="259"/>
      <c r="B612" s="275"/>
      <c r="C612" s="275"/>
      <c r="D612" s="276"/>
    </row>
    <row r="613" ht="15.75" customHeight="1">
      <c r="A613" s="259"/>
      <c r="B613" s="275"/>
      <c r="C613" s="275"/>
      <c r="D613" s="276"/>
    </row>
    <row r="614" ht="15.75" customHeight="1">
      <c r="A614" s="259"/>
      <c r="B614" s="275"/>
      <c r="C614" s="275"/>
      <c r="D614" s="276"/>
    </row>
    <row r="615" ht="15.75" customHeight="1">
      <c r="A615" s="259"/>
      <c r="B615" s="275"/>
      <c r="C615" s="275"/>
      <c r="D615" s="276"/>
    </row>
    <row r="616" ht="15.75" customHeight="1">
      <c r="A616" s="259"/>
      <c r="B616" s="275"/>
      <c r="C616" s="275"/>
      <c r="D616" s="276"/>
    </row>
    <row r="617" ht="15.75" customHeight="1">
      <c r="A617" s="259"/>
      <c r="B617" s="275"/>
      <c r="C617" s="275"/>
      <c r="D617" s="276"/>
    </row>
    <row r="618" ht="15.75" customHeight="1">
      <c r="A618" s="259"/>
      <c r="B618" s="275"/>
      <c r="C618" s="275"/>
      <c r="D618" s="276"/>
    </row>
    <row r="619" ht="15.75" customHeight="1">
      <c r="A619" s="259"/>
      <c r="B619" s="275"/>
      <c r="C619" s="275"/>
      <c r="D619" s="276"/>
    </row>
    <row r="620" ht="15.75" customHeight="1">
      <c r="A620" s="259"/>
      <c r="B620" s="275"/>
      <c r="C620" s="275"/>
      <c r="D620" s="276"/>
    </row>
    <row r="621" ht="15.75" customHeight="1">
      <c r="A621" s="259"/>
      <c r="B621" s="275"/>
      <c r="C621" s="275"/>
      <c r="D621" s="276"/>
    </row>
    <row r="622" ht="15.75" customHeight="1">
      <c r="A622" s="259"/>
      <c r="B622" s="275"/>
      <c r="C622" s="275"/>
      <c r="D622" s="276"/>
    </row>
    <row r="623" ht="15.75" customHeight="1">
      <c r="A623" s="259"/>
      <c r="B623" s="275"/>
      <c r="C623" s="275"/>
      <c r="D623" s="276"/>
    </row>
    <row r="624" ht="15.75" customHeight="1">
      <c r="A624" s="259"/>
      <c r="B624" s="275"/>
      <c r="C624" s="275"/>
      <c r="D624" s="276"/>
    </row>
    <row r="625" ht="15.75" customHeight="1">
      <c r="A625" s="259"/>
      <c r="B625" s="275"/>
      <c r="C625" s="275"/>
      <c r="D625" s="276"/>
    </row>
    <row r="626" ht="15.75" customHeight="1">
      <c r="A626" s="259"/>
      <c r="B626" s="275"/>
      <c r="C626" s="275"/>
      <c r="D626" s="276"/>
    </row>
    <row r="627" ht="15.75" customHeight="1">
      <c r="A627" s="259"/>
      <c r="B627" s="275"/>
      <c r="C627" s="275"/>
      <c r="D627" s="276"/>
    </row>
    <row r="628" ht="15.75" customHeight="1">
      <c r="A628" s="259"/>
      <c r="B628" s="275"/>
      <c r="C628" s="275"/>
      <c r="D628" s="276"/>
    </row>
    <row r="629" ht="15.75" customHeight="1">
      <c r="A629" s="259"/>
      <c r="B629" s="275"/>
      <c r="C629" s="275"/>
      <c r="D629" s="276"/>
    </row>
    <row r="630" ht="15.75" customHeight="1">
      <c r="A630" s="259"/>
      <c r="B630" s="275"/>
      <c r="C630" s="275"/>
      <c r="D630" s="276"/>
    </row>
    <row r="631" ht="15.75" customHeight="1">
      <c r="A631" s="259"/>
      <c r="B631" s="275"/>
      <c r="C631" s="275"/>
      <c r="D631" s="276"/>
    </row>
    <row r="632" ht="15.75" customHeight="1">
      <c r="A632" s="259"/>
      <c r="B632" s="275"/>
      <c r="C632" s="275"/>
      <c r="D632" s="276"/>
    </row>
    <row r="633" ht="15.75" customHeight="1">
      <c r="A633" s="259"/>
      <c r="B633" s="275"/>
      <c r="C633" s="275"/>
      <c r="D633" s="276"/>
    </row>
    <row r="634" ht="15.75" customHeight="1">
      <c r="A634" s="259"/>
      <c r="B634" s="275"/>
      <c r="C634" s="275"/>
      <c r="D634" s="276"/>
    </row>
    <row r="635" ht="15.75" customHeight="1">
      <c r="A635" s="259"/>
      <c r="B635" s="275"/>
      <c r="C635" s="275"/>
      <c r="D635" s="276"/>
    </row>
    <row r="636" ht="15.75" customHeight="1">
      <c r="A636" s="259"/>
      <c r="B636" s="275"/>
      <c r="C636" s="275"/>
      <c r="D636" s="276"/>
    </row>
    <row r="637" ht="15.75" customHeight="1">
      <c r="A637" s="259"/>
      <c r="B637" s="275"/>
      <c r="C637" s="275"/>
      <c r="D637" s="276"/>
    </row>
    <row r="638" ht="15.75" customHeight="1">
      <c r="A638" s="259"/>
      <c r="B638" s="275"/>
      <c r="C638" s="275"/>
      <c r="D638" s="276"/>
    </row>
    <row r="639" ht="15.75" customHeight="1">
      <c r="A639" s="259"/>
      <c r="B639" s="275"/>
      <c r="C639" s="275"/>
      <c r="D639" s="276"/>
    </row>
    <row r="640" ht="15.75" customHeight="1">
      <c r="A640" s="259"/>
      <c r="B640" s="275"/>
      <c r="C640" s="275"/>
      <c r="D640" s="276"/>
    </row>
    <row r="641" ht="15.75" customHeight="1">
      <c r="A641" s="259"/>
      <c r="B641" s="275"/>
      <c r="C641" s="275"/>
      <c r="D641" s="276"/>
    </row>
    <row r="642" ht="15.75" customHeight="1">
      <c r="A642" s="259"/>
      <c r="B642" s="275"/>
      <c r="C642" s="275"/>
      <c r="D642" s="276"/>
    </row>
    <row r="643" ht="15.75" customHeight="1">
      <c r="A643" s="259"/>
      <c r="B643" s="275"/>
      <c r="C643" s="275"/>
      <c r="D643" s="276"/>
    </row>
    <row r="644" ht="15.75" customHeight="1">
      <c r="A644" s="259"/>
      <c r="B644" s="275"/>
      <c r="C644" s="275"/>
      <c r="D644" s="276"/>
    </row>
    <row r="645" ht="15.75" customHeight="1">
      <c r="A645" s="259"/>
      <c r="B645" s="275"/>
      <c r="C645" s="275"/>
      <c r="D645" s="276"/>
    </row>
    <row r="646" ht="15.75" customHeight="1">
      <c r="A646" s="259"/>
      <c r="B646" s="275"/>
      <c r="C646" s="275"/>
      <c r="D646" s="276"/>
    </row>
    <row r="647" ht="15.75" customHeight="1">
      <c r="A647" s="259"/>
      <c r="B647" s="275"/>
      <c r="C647" s="275"/>
      <c r="D647" s="276"/>
    </row>
    <row r="648" ht="15.75" customHeight="1">
      <c r="A648" s="259"/>
      <c r="B648" s="275"/>
      <c r="C648" s="275"/>
      <c r="D648" s="276"/>
    </row>
    <row r="649" ht="15.75" customHeight="1">
      <c r="A649" s="259"/>
      <c r="B649" s="275"/>
      <c r="C649" s="275"/>
      <c r="D649" s="276"/>
    </row>
    <row r="650" ht="15.75" customHeight="1">
      <c r="A650" s="259"/>
      <c r="B650" s="275"/>
      <c r="C650" s="275"/>
      <c r="D650" s="276"/>
    </row>
    <row r="651" ht="15.75" customHeight="1">
      <c r="A651" s="259"/>
      <c r="B651" s="275"/>
      <c r="C651" s="275"/>
      <c r="D651" s="276"/>
    </row>
    <row r="652" ht="15.75" customHeight="1">
      <c r="A652" s="259"/>
      <c r="B652" s="275"/>
      <c r="C652" s="275"/>
      <c r="D652" s="276"/>
    </row>
    <row r="653" ht="15.75" customHeight="1">
      <c r="A653" s="259"/>
      <c r="B653" s="275"/>
      <c r="C653" s="275"/>
      <c r="D653" s="276"/>
    </row>
    <row r="654" ht="15.75" customHeight="1">
      <c r="A654" s="259"/>
      <c r="B654" s="275"/>
      <c r="C654" s="275"/>
      <c r="D654" s="276"/>
    </row>
    <row r="655" ht="15.75" customHeight="1">
      <c r="A655" s="259"/>
      <c r="B655" s="275"/>
      <c r="C655" s="275"/>
      <c r="D655" s="276"/>
    </row>
    <row r="656" ht="15.75" customHeight="1">
      <c r="A656" s="259"/>
      <c r="B656" s="275"/>
      <c r="C656" s="275"/>
      <c r="D656" s="276"/>
    </row>
    <row r="657" ht="15.75" customHeight="1">
      <c r="A657" s="259"/>
      <c r="B657" s="275"/>
      <c r="C657" s="275"/>
      <c r="D657" s="276"/>
    </row>
    <row r="658" ht="15.75" customHeight="1">
      <c r="A658" s="259"/>
      <c r="B658" s="275"/>
      <c r="C658" s="275"/>
      <c r="D658" s="276"/>
    </row>
    <row r="659" ht="15.75" customHeight="1">
      <c r="A659" s="259"/>
      <c r="B659" s="275"/>
      <c r="C659" s="275"/>
      <c r="D659" s="276"/>
    </row>
    <row r="660" ht="15.75" customHeight="1">
      <c r="A660" s="259"/>
      <c r="B660" s="275"/>
      <c r="C660" s="275"/>
      <c r="D660" s="276"/>
    </row>
    <row r="661" ht="15.75" customHeight="1">
      <c r="A661" s="259"/>
      <c r="B661" s="275"/>
      <c r="C661" s="275"/>
      <c r="D661" s="276"/>
    </row>
    <row r="662" ht="15.75" customHeight="1">
      <c r="A662" s="259"/>
      <c r="B662" s="275"/>
      <c r="C662" s="275"/>
      <c r="D662" s="276"/>
    </row>
    <row r="663" ht="15.75" customHeight="1">
      <c r="A663" s="259"/>
      <c r="B663" s="275"/>
      <c r="C663" s="275"/>
      <c r="D663" s="276"/>
    </row>
    <row r="664" ht="15.75" customHeight="1">
      <c r="A664" s="259"/>
      <c r="B664" s="275"/>
      <c r="C664" s="275"/>
      <c r="D664" s="276"/>
    </row>
    <row r="665" ht="15.75" customHeight="1">
      <c r="A665" s="259"/>
      <c r="B665" s="275"/>
      <c r="C665" s="275"/>
      <c r="D665" s="276"/>
    </row>
    <row r="666" ht="15.75" customHeight="1">
      <c r="A666" s="259"/>
      <c r="B666" s="275"/>
      <c r="C666" s="275"/>
      <c r="D666" s="276"/>
    </row>
    <row r="667" ht="15.75" customHeight="1">
      <c r="A667" s="259"/>
      <c r="B667" s="275"/>
      <c r="C667" s="275"/>
      <c r="D667" s="276"/>
    </row>
    <row r="668" ht="15.75" customHeight="1">
      <c r="A668" s="259"/>
      <c r="B668" s="275"/>
      <c r="C668" s="275"/>
      <c r="D668" s="276"/>
    </row>
    <row r="669" ht="15.75" customHeight="1">
      <c r="A669" s="259"/>
      <c r="B669" s="275"/>
      <c r="C669" s="275"/>
      <c r="D669" s="276"/>
    </row>
    <row r="670" ht="15.75" customHeight="1">
      <c r="A670" s="259"/>
      <c r="B670" s="275"/>
      <c r="C670" s="275"/>
      <c r="D670" s="276"/>
    </row>
    <row r="671" ht="15.75" customHeight="1">
      <c r="A671" s="259"/>
      <c r="B671" s="275"/>
      <c r="C671" s="275"/>
      <c r="D671" s="276"/>
    </row>
    <row r="672" ht="15.75" customHeight="1">
      <c r="A672" s="259"/>
      <c r="B672" s="275"/>
      <c r="C672" s="275"/>
      <c r="D672" s="276"/>
    </row>
    <row r="673" ht="15.75" customHeight="1">
      <c r="A673" s="259"/>
      <c r="B673" s="275"/>
      <c r="C673" s="275"/>
      <c r="D673" s="276"/>
    </row>
    <row r="674" ht="15.75" customHeight="1">
      <c r="A674" s="259"/>
      <c r="B674" s="275"/>
      <c r="C674" s="275"/>
      <c r="D674" s="276"/>
    </row>
    <row r="675" ht="15.75" customHeight="1">
      <c r="A675" s="259"/>
      <c r="B675" s="275"/>
      <c r="C675" s="275"/>
      <c r="D675" s="276"/>
    </row>
    <row r="676" ht="15.75" customHeight="1">
      <c r="A676" s="259"/>
      <c r="B676" s="275"/>
      <c r="C676" s="275"/>
      <c r="D676" s="276"/>
    </row>
    <row r="677" ht="15.75" customHeight="1">
      <c r="A677" s="259"/>
      <c r="B677" s="275"/>
      <c r="C677" s="275"/>
      <c r="D677" s="276"/>
    </row>
    <row r="678" ht="15.75" customHeight="1">
      <c r="A678" s="259"/>
      <c r="B678" s="275"/>
      <c r="C678" s="275"/>
      <c r="D678" s="276"/>
    </row>
    <row r="679" ht="15.75" customHeight="1">
      <c r="A679" s="259"/>
      <c r="B679" s="275"/>
      <c r="C679" s="275"/>
      <c r="D679" s="276"/>
    </row>
    <row r="680" ht="15.75" customHeight="1">
      <c r="A680" s="259"/>
      <c r="B680" s="275"/>
      <c r="C680" s="275"/>
      <c r="D680" s="276"/>
    </row>
    <row r="681" ht="15.75" customHeight="1">
      <c r="A681" s="259"/>
      <c r="B681" s="275"/>
      <c r="C681" s="275"/>
      <c r="D681" s="276"/>
    </row>
    <row r="682" ht="15.75" customHeight="1">
      <c r="A682" s="259"/>
      <c r="B682" s="275"/>
      <c r="C682" s="275"/>
      <c r="D682" s="276"/>
    </row>
    <row r="683" ht="15.75" customHeight="1">
      <c r="A683" s="259"/>
      <c r="B683" s="275"/>
      <c r="C683" s="275"/>
      <c r="D683" s="276"/>
    </row>
    <row r="684" ht="15.75" customHeight="1">
      <c r="A684" s="259"/>
      <c r="B684" s="275"/>
      <c r="C684" s="275"/>
      <c r="D684" s="276"/>
    </row>
    <row r="685" ht="15.75" customHeight="1">
      <c r="A685" s="259"/>
      <c r="B685" s="275"/>
      <c r="C685" s="275"/>
      <c r="D685" s="276"/>
    </row>
    <row r="686" ht="15.75" customHeight="1">
      <c r="A686" s="259"/>
      <c r="B686" s="275"/>
      <c r="C686" s="275"/>
      <c r="D686" s="276"/>
    </row>
    <row r="687" ht="15.75" customHeight="1">
      <c r="A687" s="259"/>
      <c r="B687" s="275"/>
      <c r="C687" s="275"/>
      <c r="D687" s="276"/>
    </row>
    <row r="688" ht="15.75" customHeight="1">
      <c r="A688" s="259"/>
      <c r="B688" s="275"/>
      <c r="C688" s="275"/>
      <c r="D688" s="276"/>
    </row>
    <row r="689" ht="15.75" customHeight="1">
      <c r="A689" s="259"/>
      <c r="B689" s="275"/>
      <c r="C689" s="275"/>
      <c r="D689" s="276"/>
    </row>
    <row r="690" ht="15.75" customHeight="1">
      <c r="A690" s="259"/>
      <c r="B690" s="275"/>
      <c r="C690" s="275"/>
      <c r="D690" s="276"/>
    </row>
    <row r="691" ht="15.75" customHeight="1">
      <c r="A691" s="259"/>
      <c r="B691" s="275"/>
      <c r="C691" s="275"/>
      <c r="D691" s="276"/>
    </row>
    <row r="692" ht="15.75" customHeight="1">
      <c r="A692" s="259"/>
      <c r="B692" s="275"/>
      <c r="C692" s="275"/>
      <c r="D692" s="276"/>
    </row>
    <row r="693" ht="15.75" customHeight="1">
      <c r="A693" s="259"/>
      <c r="B693" s="275"/>
      <c r="C693" s="275"/>
      <c r="D693" s="276"/>
    </row>
    <row r="694" ht="15.75" customHeight="1">
      <c r="A694" s="259"/>
      <c r="B694" s="275"/>
      <c r="C694" s="275"/>
      <c r="D694" s="276"/>
    </row>
    <row r="695" ht="15.75" customHeight="1">
      <c r="A695" s="259"/>
      <c r="B695" s="275"/>
      <c r="C695" s="275"/>
      <c r="D695" s="276"/>
    </row>
    <row r="696" ht="15.75" customHeight="1">
      <c r="A696" s="259"/>
      <c r="B696" s="275"/>
      <c r="C696" s="275"/>
      <c r="D696" s="276"/>
    </row>
    <row r="697" ht="15.75" customHeight="1">
      <c r="A697" s="259"/>
      <c r="B697" s="275"/>
      <c r="C697" s="275"/>
      <c r="D697" s="276"/>
    </row>
    <row r="698" ht="15.75" customHeight="1">
      <c r="A698" s="259"/>
      <c r="B698" s="275"/>
      <c r="C698" s="275"/>
      <c r="D698" s="276"/>
    </row>
    <row r="699" ht="15.75" customHeight="1">
      <c r="A699" s="259"/>
      <c r="B699" s="275"/>
      <c r="C699" s="275"/>
      <c r="D699" s="276"/>
    </row>
    <row r="700" ht="15.75" customHeight="1">
      <c r="A700" s="259"/>
      <c r="B700" s="275"/>
      <c r="C700" s="275"/>
      <c r="D700" s="276"/>
    </row>
    <row r="701" ht="15.75" customHeight="1">
      <c r="A701" s="259"/>
      <c r="B701" s="275"/>
      <c r="C701" s="275"/>
      <c r="D701" s="276"/>
    </row>
    <row r="702" ht="15.75" customHeight="1">
      <c r="A702" s="259"/>
      <c r="B702" s="275"/>
      <c r="C702" s="275"/>
      <c r="D702" s="276"/>
    </row>
    <row r="703" ht="15.75" customHeight="1">
      <c r="A703" s="259"/>
      <c r="B703" s="275"/>
      <c r="C703" s="275"/>
      <c r="D703" s="276"/>
    </row>
    <row r="704" ht="15.75" customHeight="1">
      <c r="A704" s="259"/>
      <c r="B704" s="275"/>
      <c r="C704" s="275"/>
      <c r="D704" s="276"/>
    </row>
    <row r="705" ht="15.75" customHeight="1">
      <c r="A705" s="259"/>
      <c r="B705" s="275"/>
      <c r="C705" s="275"/>
      <c r="D705" s="276"/>
    </row>
    <row r="706" ht="15.75" customHeight="1">
      <c r="A706" s="259"/>
      <c r="B706" s="275"/>
      <c r="C706" s="275"/>
      <c r="D706" s="276"/>
    </row>
    <row r="707" ht="15.75" customHeight="1">
      <c r="A707" s="259"/>
      <c r="B707" s="275"/>
      <c r="C707" s="275"/>
      <c r="D707" s="276"/>
    </row>
    <row r="708" ht="15.75" customHeight="1">
      <c r="A708" s="259"/>
      <c r="B708" s="275"/>
      <c r="C708" s="275"/>
      <c r="D708" s="276"/>
    </row>
    <row r="709" ht="15.75" customHeight="1">
      <c r="A709" s="259"/>
      <c r="B709" s="275"/>
      <c r="C709" s="275"/>
      <c r="D709" s="276"/>
    </row>
    <row r="710" ht="15.75" customHeight="1">
      <c r="A710" s="259"/>
      <c r="B710" s="275"/>
      <c r="C710" s="275"/>
      <c r="D710" s="276"/>
    </row>
    <row r="711" ht="15.75" customHeight="1">
      <c r="A711" s="259"/>
      <c r="B711" s="275"/>
      <c r="C711" s="275"/>
      <c r="D711" s="276"/>
    </row>
    <row r="712" ht="15.75" customHeight="1">
      <c r="A712" s="259"/>
      <c r="B712" s="275"/>
      <c r="C712" s="275"/>
      <c r="D712" s="276"/>
    </row>
    <row r="713" ht="15.75" customHeight="1">
      <c r="A713" s="259"/>
      <c r="B713" s="275"/>
      <c r="C713" s="275"/>
      <c r="D713" s="276"/>
    </row>
    <row r="714" ht="15.75" customHeight="1">
      <c r="A714" s="259"/>
      <c r="B714" s="275"/>
      <c r="C714" s="275"/>
      <c r="D714" s="276"/>
    </row>
    <row r="715" ht="15.75" customHeight="1">
      <c r="A715" s="259"/>
      <c r="B715" s="275"/>
      <c r="C715" s="275"/>
      <c r="D715" s="276"/>
    </row>
    <row r="716" ht="15.75" customHeight="1">
      <c r="A716" s="259"/>
      <c r="B716" s="275"/>
      <c r="C716" s="275"/>
      <c r="D716" s="276"/>
    </row>
    <row r="717" ht="15.75" customHeight="1">
      <c r="A717" s="259"/>
      <c r="B717" s="275"/>
      <c r="C717" s="275"/>
      <c r="D717" s="276"/>
    </row>
    <row r="718" ht="15.75" customHeight="1">
      <c r="A718" s="259"/>
      <c r="B718" s="275"/>
      <c r="C718" s="275"/>
      <c r="D718" s="276"/>
    </row>
    <row r="719" ht="15.75" customHeight="1">
      <c r="A719" s="259"/>
      <c r="B719" s="275"/>
      <c r="C719" s="275"/>
      <c r="D719" s="276"/>
    </row>
    <row r="720" ht="15.75" customHeight="1">
      <c r="A720" s="259"/>
      <c r="B720" s="275"/>
      <c r="C720" s="275"/>
      <c r="D720" s="276"/>
    </row>
    <row r="721" ht="15.75" customHeight="1">
      <c r="A721" s="259"/>
      <c r="B721" s="275"/>
      <c r="C721" s="275"/>
      <c r="D721" s="276"/>
    </row>
    <row r="722" ht="15.75" customHeight="1">
      <c r="A722" s="259"/>
      <c r="B722" s="275"/>
      <c r="C722" s="275"/>
      <c r="D722" s="276"/>
    </row>
    <row r="723" ht="15.75" customHeight="1">
      <c r="A723" s="259"/>
      <c r="B723" s="275"/>
      <c r="C723" s="275"/>
      <c r="D723" s="276"/>
    </row>
    <row r="724" ht="15.75" customHeight="1">
      <c r="A724" s="259"/>
      <c r="B724" s="275"/>
      <c r="C724" s="275"/>
      <c r="D724" s="276"/>
    </row>
    <row r="725" ht="15.75" customHeight="1">
      <c r="A725" s="259"/>
      <c r="B725" s="275"/>
      <c r="C725" s="275"/>
      <c r="D725" s="276"/>
    </row>
    <row r="726" ht="15.75" customHeight="1">
      <c r="A726" s="259"/>
      <c r="B726" s="275"/>
      <c r="C726" s="275"/>
      <c r="D726" s="276"/>
    </row>
    <row r="727" ht="15.75" customHeight="1">
      <c r="A727" s="259"/>
      <c r="B727" s="275"/>
      <c r="C727" s="275"/>
      <c r="D727" s="276"/>
    </row>
    <row r="728" ht="15.75" customHeight="1">
      <c r="A728" s="259"/>
      <c r="B728" s="275"/>
      <c r="C728" s="275"/>
      <c r="D728" s="276"/>
    </row>
    <row r="729" ht="15.75" customHeight="1">
      <c r="A729" s="259"/>
      <c r="B729" s="275"/>
      <c r="C729" s="275"/>
      <c r="D729" s="276"/>
    </row>
    <row r="730" ht="15.75" customHeight="1">
      <c r="A730" s="259"/>
      <c r="B730" s="275"/>
      <c r="C730" s="275"/>
      <c r="D730" s="276"/>
    </row>
    <row r="731" ht="15.75" customHeight="1">
      <c r="A731" s="259"/>
      <c r="B731" s="275"/>
      <c r="C731" s="275"/>
      <c r="D731" s="276"/>
    </row>
    <row r="732" ht="15.75" customHeight="1">
      <c r="A732" s="259"/>
      <c r="B732" s="275"/>
      <c r="C732" s="275"/>
      <c r="D732" s="276"/>
    </row>
    <row r="733" ht="15.75" customHeight="1">
      <c r="A733" s="259"/>
      <c r="B733" s="275"/>
      <c r="C733" s="275"/>
      <c r="D733" s="276"/>
    </row>
    <row r="734" ht="15.75" customHeight="1">
      <c r="A734" s="259"/>
      <c r="B734" s="275"/>
      <c r="C734" s="275"/>
      <c r="D734" s="276"/>
    </row>
    <row r="735" ht="15.75" customHeight="1">
      <c r="A735" s="259"/>
      <c r="B735" s="275"/>
      <c r="C735" s="275"/>
      <c r="D735" s="276"/>
    </row>
    <row r="736" ht="15.75" customHeight="1">
      <c r="A736" s="259"/>
      <c r="B736" s="275"/>
      <c r="C736" s="275"/>
      <c r="D736" s="276"/>
    </row>
    <row r="737" ht="15.75" customHeight="1">
      <c r="A737" s="259"/>
      <c r="B737" s="275"/>
      <c r="C737" s="275"/>
      <c r="D737" s="276"/>
    </row>
    <row r="738" ht="15.75" customHeight="1">
      <c r="A738" s="259"/>
      <c r="B738" s="275"/>
      <c r="C738" s="275"/>
      <c r="D738" s="276"/>
    </row>
    <row r="739" ht="15.75" customHeight="1">
      <c r="A739" s="259"/>
      <c r="B739" s="275"/>
      <c r="C739" s="275"/>
      <c r="D739" s="276"/>
    </row>
    <row r="740" ht="15.75" customHeight="1">
      <c r="A740" s="259"/>
      <c r="B740" s="275"/>
      <c r="C740" s="275"/>
      <c r="D740" s="276"/>
    </row>
    <row r="741" ht="15.75" customHeight="1">
      <c r="A741" s="259"/>
      <c r="B741" s="275"/>
      <c r="C741" s="275"/>
      <c r="D741" s="276"/>
    </row>
    <row r="742" ht="15.75" customHeight="1">
      <c r="A742" s="259"/>
      <c r="B742" s="275"/>
      <c r="C742" s="275"/>
      <c r="D742" s="276"/>
    </row>
    <row r="743" ht="15.75" customHeight="1">
      <c r="A743" s="259"/>
      <c r="B743" s="275"/>
      <c r="C743" s="275"/>
      <c r="D743" s="276"/>
    </row>
    <row r="744" ht="15.75" customHeight="1">
      <c r="A744" s="259"/>
      <c r="B744" s="275"/>
      <c r="C744" s="275"/>
      <c r="D744" s="276"/>
    </row>
    <row r="745" ht="15.75" customHeight="1">
      <c r="A745" s="259"/>
      <c r="B745" s="275"/>
      <c r="C745" s="275"/>
      <c r="D745" s="276"/>
    </row>
    <row r="746" ht="15.75" customHeight="1">
      <c r="A746" s="259"/>
      <c r="B746" s="275"/>
      <c r="C746" s="275"/>
      <c r="D746" s="276"/>
    </row>
    <row r="747" ht="15.75" customHeight="1">
      <c r="A747" s="259"/>
      <c r="B747" s="275"/>
      <c r="C747" s="275"/>
      <c r="D747" s="276"/>
    </row>
    <row r="748" ht="15.75" customHeight="1">
      <c r="A748" s="259"/>
      <c r="B748" s="275"/>
      <c r="C748" s="275"/>
      <c r="D748" s="276"/>
    </row>
    <row r="749" ht="15.75" customHeight="1">
      <c r="A749" s="259"/>
      <c r="B749" s="275"/>
      <c r="C749" s="275"/>
      <c r="D749" s="276"/>
    </row>
    <row r="750" ht="15.75" customHeight="1">
      <c r="A750" s="259"/>
      <c r="B750" s="275"/>
      <c r="C750" s="275"/>
      <c r="D750" s="276"/>
    </row>
    <row r="751" ht="15.75" customHeight="1">
      <c r="A751" s="259"/>
      <c r="B751" s="275"/>
      <c r="C751" s="275"/>
      <c r="D751" s="276"/>
    </row>
    <row r="752" ht="15.75" customHeight="1">
      <c r="A752" s="259"/>
      <c r="B752" s="275"/>
      <c r="C752" s="275"/>
      <c r="D752" s="276"/>
    </row>
    <row r="753" ht="15.75" customHeight="1">
      <c r="A753" s="259"/>
      <c r="B753" s="275"/>
      <c r="C753" s="275"/>
      <c r="D753" s="276"/>
    </row>
    <row r="754" ht="15.75" customHeight="1">
      <c r="A754" s="259"/>
      <c r="B754" s="275"/>
      <c r="C754" s="275"/>
      <c r="D754" s="276"/>
    </row>
    <row r="755" ht="15.75" customHeight="1">
      <c r="A755" s="259"/>
      <c r="B755" s="275"/>
      <c r="C755" s="275"/>
      <c r="D755" s="276"/>
    </row>
    <row r="756" ht="15.75" customHeight="1">
      <c r="A756" s="259"/>
      <c r="B756" s="275"/>
      <c r="C756" s="275"/>
      <c r="D756" s="276"/>
    </row>
    <row r="757" ht="15.75" customHeight="1">
      <c r="A757" s="259"/>
      <c r="B757" s="275"/>
      <c r="C757" s="275"/>
      <c r="D757" s="276"/>
    </row>
    <row r="758" ht="15.75" customHeight="1">
      <c r="A758" s="259"/>
      <c r="B758" s="275"/>
      <c r="C758" s="275"/>
      <c r="D758" s="276"/>
    </row>
    <row r="759" ht="15.75" customHeight="1">
      <c r="A759" s="259"/>
      <c r="B759" s="275"/>
      <c r="C759" s="275"/>
      <c r="D759" s="276"/>
    </row>
    <row r="760" ht="15.75" customHeight="1">
      <c r="A760" s="259"/>
      <c r="B760" s="275"/>
      <c r="C760" s="275"/>
      <c r="D760" s="276"/>
    </row>
    <row r="761" ht="15.75" customHeight="1">
      <c r="A761" s="259"/>
      <c r="B761" s="275"/>
      <c r="C761" s="275"/>
      <c r="D761" s="276"/>
    </row>
    <row r="762" ht="15.75" customHeight="1">
      <c r="A762" s="259"/>
      <c r="B762" s="275"/>
      <c r="C762" s="275"/>
      <c r="D762" s="276"/>
    </row>
    <row r="763" ht="15.75" customHeight="1">
      <c r="A763" s="259"/>
      <c r="B763" s="275"/>
      <c r="C763" s="275"/>
      <c r="D763" s="276"/>
    </row>
    <row r="764" ht="15.75" customHeight="1">
      <c r="A764" s="259"/>
      <c r="B764" s="275"/>
      <c r="C764" s="275"/>
      <c r="D764" s="276"/>
    </row>
    <row r="765" ht="15.75" customHeight="1">
      <c r="A765" s="259"/>
      <c r="B765" s="275"/>
      <c r="C765" s="275"/>
      <c r="D765" s="276"/>
    </row>
    <row r="766" ht="15.75" customHeight="1">
      <c r="A766" s="259"/>
      <c r="B766" s="275"/>
      <c r="C766" s="275"/>
      <c r="D766" s="276"/>
    </row>
    <row r="767" ht="15.75" customHeight="1">
      <c r="A767" s="259"/>
      <c r="B767" s="275"/>
      <c r="C767" s="275"/>
      <c r="D767" s="276"/>
    </row>
    <row r="768" ht="15.75" customHeight="1">
      <c r="A768" s="259"/>
      <c r="B768" s="275"/>
      <c r="C768" s="275"/>
      <c r="D768" s="276"/>
    </row>
    <row r="769" ht="15.75" customHeight="1">
      <c r="A769" s="259"/>
      <c r="B769" s="275"/>
      <c r="C769" s="275"/>
      <c r="D769" s="276"/>
    </row>
    <row r="770" ht="15.75" customHeight="1">
      <c r="A770" s="259"/>
      <c r="B770" s="275"/>
      <c r="C770" s="275"/>
      <c r="D770" s="276"/>
    </row>
    <row r="771" ht="15.75" customHeight="1">
      <c r="A771" s="259"/>
      <c r="B771" s="275"/>
      <c r="C771" s="275"/>
      <c r="D771" s="276"/>
    </row>
    <row r="772" ht="15.75" customHeight="1">
      <c r="A772" s="259"/>
      <c r="B772" s="275"/>
      <c r="C772" s="275"/>
      <c r="D772" s="276"/>
    </row>
    <row r="773" ht="15.75" customHeight="1">
      <c r="A773" s="259"/>
      <c r="B773" s="275"/>
      <c r="C773" s="275"/>
      <c r="D773" s="276"/>
    </row>
    <row r="774" ht="15.75" customHeight="1">
      <c r="A774" s="259"/>
      <c r="B774" s="275"/>
      <c r="C774" s="275"/>
      <c r="D774" s="276"/>
    </row>
    <row r="775" ht="15.75" customHeight="1">
      <c r="A775" s="259"/>
      <c r="B775" s="275"/>
      <c r="C775" s="275"/>
      <c r="D775" s="276"/>
    </row>
    <row r="776" ht="15.75" customHeight="1">
      <c r="A776" s="259"/>
      <c r="B776" s="275"/>
      <c r="C776" s="275"/>
      <c r="D776" s="276"/>
    </row>
    <row r="777" ht="15.75" customHeight="1">
      <c r="A777" s="259"/>
      <c r="B777" s="275"/>
      <c r="C777" s="275"/>
      <c r="D777" s="276"/>
    </row>
    <row r="778" ht="15.75" customHeight="1">
      <c r="A778" s="259"/>
      <c r="B778" s="275"/>
      <c r="C778" s="275"/>
      <c r="D778" s="276"/>
    </row>
    <row r="779" ht="15.75" customHeight="1">
      <c r="A779" s="259"/>
      <c r="B779" s="275"/>
      <c r="C779" s="275"/>
      <c r="D779" s="276"/>
    </row>
    <row r="780" ht="15.75" customHeight="1">
      <c r="A780" s="259"/>
      <c r="B780" s="275"/>
      <c r="C780" s="275"/>
      <c r="D780" s="276"/>
    </row>
    <row r="781" ht="15.75" customHeight="1">
      <c r="A781" s="259"/>
      <c r="B781" s="275"/>
      <c r="C781" s="275"/>
      <c r="D781" s="276"/>
    </row>
    <row r="782" ht="15.75" customHeight="1">
      <c r="A782" s="259"/>
      <c r="B782" s="275"/>
      <c r="C782" s="275"/>
      <c r="D782" s="276"/>
    </row>
    <row r="783" ht="15.75" customHeight="1">
      <c r="A783" s="259"/>
      <c r="B783" s="275"/>
      <c r="C783" s="275"/>
      <c r="D783" s="276"/>
    </row>
    <row r="784" ht="15.75" customHeight="1">
      <c r="A784" s="259"/>
      <c r="B784" s="275"/>
      <c r="C784" s="275"/>
      <c r="D784" s="276"/>
    </row>
    <row r="785" ht="15.75" customHeight="1">
      <c r="A785" s="259"/>
      <c r="B785" s="275"/>
      <c r="C785" s="275"/>
      <c r="D785" s="276"/>
    </row>
    <row r="786" ht="15.75" customHeight="1">
      <c r="A786" s="259"/>
      <c r="B786" s="275"/>
      <c r="C786" s="275"/>
      <c r="D786" s="276"/>
    </row>
    <row r="787" ht="15.75" customHeight="1">
      <c r="A787" s="259"/>
      <c r="B787" s="275"/>
      <c r="C787" s="275"/>
      <c r="D787" s="276"/>
    </row>
    <row r="788" ht="15.75" customHeight="1">
      <c r="A788" s="259"/>
      <c r="B788" s="275"/>
      <c r="C788" s="275"/>
      <c r="D788" s="276"/>
    </row>
    <row r="789" ht="15.75" customHeight="1">
      <c r="A789" s="259"/>
      <c r="B789" s="275"/>
      <c r="C789" s="275"/>
      <c r="D789" s="276"/>
    </row>
    <row r="790" ht="15.75" customHeight="1">
      <c r="A790" s="259"/>
      <c r="B790" s="275"/>
      <c r="C790" s="275"/>
      <c r="D790" s="276"/>
    </row>
    <row r="791" ht="15.75" customHeight="1">
      <c r="A791" s="259"/>
      <c r="B791" s="275"/>
      <c r="C791" s="275"/>
      <c r="D791" s="276"/>
    </row>
    <row r="792" ht="15.75" customHeight="1">
      <c r="A792" s="259"/>
      <c r="B792" s="275"/>
      <c r="C792" s="275"/>
      <c r="D792" s="276"/>
    </row>
    <row r="793" ht="15.75" customHeight="1">
      <c r="A793" s="259"/>
      <c r="B793" s="275"/>
      <c r="C793" s="275"/>
      <c r="D793" s="276"/>
    </row>
    <row r="794" ht="15.75" customHeight="1">
      <c r="A794" s="259"/>
      <c r="B794" s="275"/>
      <c r="C794" s="275"/>
      <c r="D794" s="276"/>
    </row>
    <row r="795" ht="15.75" customHeight="1">
      <c r="A795" s="259"/>
      <c r="B795" s="275"/>
      <c r="C795" s="275"/>
      <c r="D795" s="276"/>
    </row>
    <row r="796" ht="15.75" customHeight="1">
      <c r="A796" s="259"/>
      <c r="B796" s="275"/>
      <c r="C796" s="275"/>
      <c r="D796" s="276"/>
    </row>
    <row r="797" ht="15.75" customHeight="1">
      <c r="A797" s="259"/>
      <c r="B797" s="275"/>
      <c r="C797" s="275"/>
      <c r="D797" s="276"/>
    </row>
    <row r="798" ht="15.75" customHeight="1">
      <c r="A798" s="259"/>
      <c r="B798" s="275"/>
      <c r="C798" s="275"/>
      <c r="D798" s="276"/>
    </row>
    <row r="799" ht="15.75" customHeight="1">
      <c r="A799" s="259"/>
      <c r="B799" s="275"/>
      <c r="C799" s="275"/>
      <c r="D799" s="276"/>
    </row>
    <row r="800" ht="15.75" customHeight="1">
      <c r="A800" s="259"/>
      <c r="B800" s="275"/>
      <c r="C800" s="275"/>
      <c r="D800" s="276"/>
    </row>
    <row r="801" ht="15.75" customHeight="1">
      <c r="A801" s="259"/>
      <c r="B801" s="275"/>
      <c r="C801" s="275"/>
      <c r="D801" s="276"/>
    </row>
    <row r="802" ht="15.75" customHeight="1">
      <c r="A802" s="259"/>
      <c r="B802" s="275"/>
      <c r="C802" s="275"/>
      <c r="D802" s="276"/>
    </row>
    <row r="803" ht="15.75" customHeight="1">
      <c r="A803" s="259"/>
      <c r="B803" s="275"/>
      <c r="C803" s="275"/>
      <c r="D803" s="276"/>
    </row>
    <row r="804" ht="15.75" customHeight="1">
      <c r="A804" s="259"/>
      <c r="B804" s="275"/>
      <c r="C804" s="275"/>
      <c r="D804" s="276"/>
    </row>
    <row r="805" ht="15.75" customHeight="1">
      <c r="A805" s="259"/>
      <c r="B805" s="275"/>
      <c r="C805" s="275"/>
      <c r="D805" s="276"/>
    </row>
    <row r="806" ht="15.75" customHeight="1">
      <c r="A806" s="259"/>
      <c r="B806" s="275"/>
      <c r="C806" s="275"/>
      <c r="D806" s="276"/>
    </row>
    <row r="807" ht="15.75" customHeight="1">
      <c r="A807" s="259"/>
      <c r="B807" s="275"/>
      <c r="C807" s="275"/>
      <c r="D807" s="276"/>
    </row>
    <row r="808" ht="15.75" customHeight="1">
      <c r="A808" s="259"/>
      <c r="B808" s="275"/>
      <c r="C808" s="275"/>
      <c r="D808" s="276"/>
    </row>
    <row r="809" ht="15.75" customHeight="1">
      <c r="A809" s="259"/>
      <c r="B809" s="275"/>
      <c r="C809" s="275"/>
      <c r="D809" s="276"/>
    </row>
    <row r="810" ht="15.75" customHeight="1">
      <c r="A810" s="259"/>
      <c r="B810" s="275"/>
      <c r="C810" s="275"/>
      <c r="D810" s="276"/>
    </row>
    <row r="811" ht="15.75" customHeight="1">
      <c r="A811" s="259"/>
      <c r="B811" s="275"/>
      <c r="C811" s="275"/>
      <c r="D811" s="276"/>
    </row>
    <row r="812" ht="15.75" customHeight="1">
      <c r="A812" s="259"/>
      <c r="B812" s="275"/>
      <c r="C812" s="275"/>
      <c r="D812" s="276"/>
    </row>
    <row r="813" ht="15.75" customHeight="1">
      <c r="A813" s="259"/>
      <c r="B813" s="275"/>
      <c r="C813" s="275"/>
      <c r="D813" s="276"/>
    </row>
    <row r="814" ht="15.75" customHeight="1">
      <c r="A814" s="259"/>
      <c r="B814" s="275"/>
      <c r="C814" s="275"/>
      <c r="D814" s="276"/>
    </row>
    <row r="815" ht="15.75" customHeight="1">
      <c r="A815" s="259"/>
      <c r="B815" s="275"/>
      <c r="C815" s="275"/>
      <c r="D815" s="276"/>
    </row>
    <row r="816" ht="15.75" customHeight="1">
      <c r="A816" s="259"/>
      <c r="B816" s="275"/>
      <c r="C816" s="275"/>
      <c r="D816" s="276"/>
    </row>
    <row r="817" ht="15.75" customHeight="1">
      <c r="A817" s="259"/>
      <c r="B817" s="275"/>
      <c r="C817" s="275"/>
      <c r="D817" s="276"/>
    </row>
    <row r="818" ht="15.75" customHeight="1">
      <c r="A818" s="259"/>
      <c r="B818" s="275"/>
      <c r="C818" s="275"/>
      <c r="D818" s="276"/>
    </row>
    <row r="819" ht="15.75" customHeight="1">
      <c r="A819" s="259"/>
      <c r="B819" s="275"/>
      <c r="C819" s="275"/>
      <c r="D819" s="276"/>
    </row>
    <row r="820" ht="15.75" customHeight="1">
      <c r="A820" s="259"/>
      <c r="B820" s="275"/>
      <c r="C820" s="275"/>
      <c r="D820" s="276"/>
    </row>
    <row r="821" ht="15.75" customHeight="1">
      <c r="A821" s="259"/>
      <c r="B821" s="275"/>
      <c r="C821" s="275"/>
      <c r="D821" s="276"/>
    </row>
    <row r="822" ht="15.75" customHeight="1">
      <c r="A822" s="259"/>
      <c r="B822" s="275"/>
      <c r="C822" s="275"/>
      <c r="D822" s="276"/>
    </row>
    <row r="823" ht="15.75" customHeight="1">
      <c r="A823" s="259"/>
      <c r="B823" s="275"/>
      <c r="C823" s="275"/>
      <c r="D823" s="276"/>
    </row>
    <row r="824" ht="15.75" customHeight="1">
      <c r="A824" s="259"/>
      <c r="B824" s="275"/>
      <c r="C824" s="275"/>
      <c r="D824" s="276"/>
    </row>
    <row r="825" ht="15.75" customHeight="1">
      <c r="A825" s="259"/>
      <c r="B825" s="275"/>
      <c r="C825" s="275"/>
      <c r="D825" s="276"/>
    </row>
    <row r="826" ht="15.75" customHeight="1">
      <c r="A826" s="259"/>
      <c r="B826" s="275"/>
      <c r="C826" s="275"/>
      <c r="D826" s="276"/>
    </row>
    <row r="827" ht="15.75" customHeight="1">
      <c r="A827" s="259"/>
      <c r="B827" s="275"/>
      <c r="C827" s="275"/>
      <c r="D827" s="276"/>
    </row>
    <row r="828" ht="15.75" customHeight="1">
      <c r="A828" s="259"/>
      <c r="B828" s="275"/>
      <c r="C828" s="275"/>
      <c r="D828" s="276"/>
    </row>
    <row r="829" ht="15.75" customHeight="1">
      <c r="A829" s="259"/>
      <c r="B829" s="275"/>
      <c r="C829" s="275"/>
      <c r="D829" s="276"/>
    </row>
    <row r="830" ht="15.75" customHeight="1">
      <c r="A830" s="259"/>
      <c r="B830" s="275"/>
      <c r="C830" s="275"/>
      <c r="D830" s="276"/>
    </row>
    <row r="831" ht="15.75" customHeight="1">
      <c r="A831" s="259"/>
      <c r="B831" s="275"/>
      <c r="C831" s="275"/>
      <c r="D831" s="276"/>
    </row>
    <row r="832" ht="15.75" customHeight="1">
      <c r="A832" s="259"/>
      <c r="B832" s="275"/>
      <c r="C832" s="275"/>
      <c r="D832" s="276"/>
    </row>
    <row r="833" ht="15.75" customHeight="1">
      <c r="A833" s="259"/>
      <c r="B833" s="275"/>
      <c r="C833" s="275"/>
      <c r="D833" s="276"/>
    </row>
    <row r="834" ht="15.75" customHeight="1">
      <c r="A834" s="259"/>
      <c r="B834" s="275"/>
      <c r="C834" s="275"/>
      <c r="D834" s="276"/>
    </row>
    <row r="835" ht="15.75" customHeight="1">
      <c r="A835" s="259"/>
      <c r="B835" s="275"/>
      <c r="C835" s="275"/>
      <c r="D835" s="276"/>
    </row>
    <row r="836" ht="15.75" customHeight="1">
      <c r="A836" s="259"/>
      <c r="B836" s="275"/>
      <c r="C836" s="275"/>
      <c r="D836" s="276"/>
    </row>
    <row r="837" ht="15.75" customHeight="1">
      <c r="A837" s="259"/>
      <c r="B837" s="275"/>
      <c r="C837" s="275"/>
      <c r="D837" s="276"/>
    </row>
    <row r="838" ht="15.75" customHeight="1">
      <c r="A838" s="259"/>
      <c r="B838" s="275"/>
      <c r="C838" s="275"/>
      <c r="D838" s="276"/>
    </row>
    <row r="839" ht="15.75" customHeight="1">
      <c r="A839" s="259"/>
      <c r="B839" s="275"/>
      <c r="C839" s="275"/>
      <c r="D839" s="276"/>
    </row>
    <row r="840" ht="15.75" customHeight="1">
      <c r="A840" s="259"/>
      <c r="B840" s="275"/>
      <c r="C840" s="275"/>
      <c r="D840" s="276"/>
    </row>
    <row r="841" ht="15.75" customHeight="1">
      <c r="A841" s="259"/>
      <c r="B841" s="275"/>
      <c r="C841" s="275"/>
      <c r="D841" s="276"/>
    </row>
    <row r="842" ht="15.75" customHeight="1">
      <c r="A842" s="259"/>
      <c r="B842" s="275"/>
      <c r="C842" s="275"/>
      <c r="D842" s="276"/>
    </row>
    <row r="843" ht="15.75" customHeight="1">
      <c r="A843" s="259"/>
      <c r="B843" s="275"/>
      <c r="C843" s="275"/>
      <c r="D843" s="276"/>
    </row>
    <row r="844" ht="15.75" customHeight="1">
      <c r="A844" s="259"/>
      <c r="B844" s="275"/>
      <c r="C844" s="275"/>
      <c r="D844" s="276"/>
    </row>
    <row r="845" ht="15.75" customHeight="1">
      <c r="A845" s="259"/>
      <c r="B845" s="275"/>
      <c r="C845" s="275"/>
      <c r="D845" s="276"/>
    </row>
    <row r="846" ht="15.75" customHeight="1">
      <c r="A846" s="259"/>
      <c r="B846" s="275"/>
      <c r="C846" s="275"/>
      <c r="D846" s="276"/>
    </row>
    <row r="847" ht="15.75" customHeight="1">
      <c r="A847" s="259"/>
      <c r="B847" s="275"/>
      <c r="C847" s="275"/>
      <c r="D847" s="276"/>
    </row>
    <row r="848" ht="15.75" customHeight="1">
      <c r="A848" s="259"/>
      <c r="B848" s="275"/>
      <c r="C848" s="275"/>
      <c r="D848" s="276"/>
    </row>
    <row r="849" ht="15.75" customHeight="1">
      <c r="A849" s="259"/>
      <c r="B849" s="275"/>
      <c r="C849" s="275"/>
      <c r="D849" s="276"/>
    </row>
    <row r="850" ht="15.75" customHeight="1">
      <c r="A850" s="259"/>
      <c r="B850" s="275"/>
      <c r="C850" s="275"/>
      <c r="D850" s="276"/>
    </row>
    <row r="851" ht="15.75" customHeight="1">
      <c r="A851" s="259"/>
      <c r="B851" s="275"/>
      <c r="C851" s="275"/>
      <c r="D851" s="276"/>
    </row>
    <row r="852" ht="15.75" customHeight="1">
      <c r="A852" s="259"/>
      <c r="B852" s="275"/>
      <c r="C852" s="275"/>
      <c r="D852" s="276"/>
    </row>
    <row r="853" ht="15.75" customHeight="1">
      <c r="A853" s="259"/>
      <c r="B853" s="275"/>
      <c r="C853" s="275"/>
      <c r="D853" s="276"/>
    </row>
    <row r="854" ht="15.75" customHeight="1">
      <c r="A854" s="259"/>
      <c r="B854" s="275"/>
      <c r="C854" s="275"/>
      <c r="D854" s="276"/>
    </row>
    <row r="855" ht="15.75" customHeight="1">
      <c r="A855" s="259"/>
      <c r="B855" s="275"/>
      <c r="C855" s="275"/>
      <c r="D855" s="276"/>
    </row>
    <row r="856" ht="15.75" customHeight="1">
      <c r="A856" s="259"/>
      <c r="B856" s="275"/>
      <c r="C856" s="275"/>
      <c r="D856" s="276"/>
    </row>
    <row r="857" ht="15.75" customHeight="1">
      <c r="A857" s="259"/>
      <c r="B857" s="275"/>
      <c r="C857" s="275"/>
      <c r="D857" s="276"/>
    </row>
    <row r="858" ht="15.75" customHeight="1">
      <c r="A858" s="259"/>
      <c r="B858" s="275"/>
      <c r="C858" s="275"/>
      <c r="D858" s="276"/>
    </row>
    <row r="859" ht="15.75" customHeight="1">
      <c r="A859" s="259"/>
      <c r="B859" s="275"/>
      <c r="C859" s="275"/>
      <c r="D859" s="276"/>
    </row>
    <row r="860" ht="15.75" customHeight="1">
      <c r="A860" s="259"/>
      <c r="B860" s="275"/>
      <c r="C860" s="275"/>
      <c r="D860" s="276"/>
    </row>
    <row r="861" ht="15.75" customHeight="1">
      <c r="A861" s="259"/>
      <c r="B861" s="275"/>
      <c r="C861" s="275"/>
      <c r="D861" s="276"/>
    </row>
    <row r="862" ht="15.75" customHeight="1">
      <c r="A862" s="259"/>
      <c r="B862" s="275"/>
      <c r="C862" s="275"/>
      <c r="D862" s="276"/>
    </row>
    <row r="863" ht="15.75" customHeight="1">
      <c r="A863" s="259"/>
      <c r="B863" s="275"/>
      <c r="C863" s="275"/>
      <c r="D863" s="276"/>
    </row>
    <row r="864" ht="15.75" customHeight="1">
      <c r="A864" s="259"/>
      <c r="B864" s="275"/>
      <c r="C864" s="275"/>
      <c r="D864" s="276"/>
    </row>
    <row r="865" ht="15.75" customHeight="1">
      <c r="A865" s="259"/>
      <c r="B865" s="275"/>
      <c r="C865" s="275"/>
      <c r="D865" s="276"/>
    </row>
    <row r="866" ht="15.75" customHeight="1">
      <c r="A866" s="259"/>
      <c r="B866" s="275"/>
      <c r="C866" s="275"/>
      <c r="D866" s="276"/>
    </row>
    <row r="867" ht="15.75" customHeight="1">
      <c r="A867" s="259"/>
      <c r="B867" s="275"/>
      <c r="C867" s="275"/>
      <c r="D867" s="276"/>
    </row>
    <row r="868" ht="15.75" customHeight="1">
      <c r="A868" s="259"/>
      <c r="B868" s="275"/>
      <c r="C868" s="275"/>
      <c r="D868" s="276"/>
    </row>
    <row r="869" ht="15.75" customHeight="1">
      <c r="A869" s="259"/>
      <c r="B869" s="275"/>
      <c r="C869" s="275"/>
      <c r="D869" s="276"/>
    </row>
    <row r="870" ht="15.75" customHeight="1">
      <c r="A870" s="259"/>
      <c r="B870" s="275"/>
      <c r="C870" s="275"/>
      <c r="D870" s="276"/>
    </row>
    <row r="871" ht="15.75" customHeight="1">
      <c r="A871" s="259"/>
      <c r="B871" s="275"/>
      <c r="C871" s="275"/>
      <c r="D871" s="276"/>
    </row>
    <row r="872" ht="15.75" customHeight="1">
      <c r="A872" s="259"/>
      <c r="B872" s="275"/>
      <c r="C872" s="275"/>
      <c r="D872" s="276"/>
    </row>
    <row r="873" ht="15.75" customHeight="1">
      <c r="A873" s="259"/>
      <c r="B873" s="275"/>
      <c r="C873" s="275"/>
      <c r="D873" s="276"/>
    </row>
    <row r="874" ht="15.75" customHeight="1">
      <c r="A874" s="259"/>
      <c r="B874" s="275"/>
      <c r="C874" s="275"/>
      <c r="D874" s="276"/>
    </row>
    <row r="875" ht="15.75" customHeight="1">
      <c r="A875" s="259"/>
      <c r="B875" s="275"/>
      <c r="C875" s="275"/>
      <c r="D875" s="276"/>
    </row>
    <row r="876" ht="15.75" customHeight="1">
      <c r="A876" s="259"/>
      <c r="B876" s="275"/>
      <c r="C876" s="275"/>
      <c r="D876" s="276"/>
    </row>
    <row r="877" ht="15.75" customHeight="1">
      <c r="A877" s="259"/>
      <c r="B877" s="275"/>
      <c r="C877" s="275"/>
      <c r="D877" s="276"/>
    </row>
    <row r="878" ht="15.75" customHeight="1">
      <c r="A878" s="259"/>
      <c r="B878" s="275"/>
      <c r="C878" s="275"/>
      <c r="D878" s="276"/>
    </row>
    <row r="879" ht="15.75" customHeight="1">
      <c r="A879" s="259"/>
      <c r="B879" s="275"/>
      <c r="C879" s="275"/>
      <c r="D879" s="276"/>
    </row>
    <row r="880" ht="15.75" customHeight="1">
      <c r="A880" s="259"/>
      <c r="B880" s="275"/>
      <c r="C880" s="275"/>
      <c r="D880" s="276"/>
    </row>
    <row r="881" ht="15.75" customHeight="1">
      <c r="A881" s="259"/>
      <c r="B881" s="275"/>
      <c r="C881" s="275"/>
      <c r="D881" s="276"/>
    </row>
    <row r="882" ht="15.75" customHeight="1">
      <c r="A882" s="259"/>
      <c r="B882" s="275"/>
      <c r="C882" s="275"/>
      <c r="D882" s="276"/>
    </row>
    <row r="883" ht="15.75" customHeight="1">
      <c r="A883" s="259"/>
      <c r="B883" s="275"/>
      <c r="C883" s="275"/>
      <c r="D883" s="276"/>
    </row>
    <row r="884" ht="15.75" customHeight="1">
      <c r="A884" s="259"/>
      <c r="B884" s="275"/>
      <c r="C884" s="275"/>
      <c r="D884" s="276"/>
    </row>
    <row r="885" ht="15.75" customHeight="1">
      <c r="A885" s="259"/>
      <c r="B885" s="275"/>
      <c r="C885" s="275"/>
      <c r="D885" s="276"/>
    </row>
    <row r="886" ht="15.75" customHeight="1">
      <c r="A886" s="259"/>
      <c r="B886" s="275"/>
      <c r="C886" s="275"/>
      <c r="D886" s="276"/>
    </row>
    <row r="887" ht="15.75" customHeight="1">
      <c r="A887" s="259"/>
      <c r="B887" s="275"/>
      <c r="C887" s="275"/>
      <c r="D887" s="276"/>
    </row>
    <row r="888" ht="15.75" customHeight="1">
      <c r="A888" s="259"/>
      <c r="B888" s="275"/>
      <c r="C888" s="275"/>
      <c r="D888" s="276"/>
    </row>
    <row r="889" ht="15.75" customHeight="1">
      <c r="A889" s="259"/>
      <c r="B889" s="275"/>
      <c r="C889" s="275"/>
      <c r="D889" s="276"/>
    </row>
    <row r="890" ht="15.75" customHeight="1">
      <c r="A890" s="259"/>
      <c r="B890" s="275"/>
      <c r="C890" s="275"/>
      <c r="D890" s="276"/>
    </row>
    <row r="891" ht="15.75" customHeight="1">
      <c r="A891" s="259"/>
      <c r="B891" s="275"/>
      <c r="C891" s="275"/>
      <c r="D891" s="276"/>
    </row>
    <row r="892" ht="15.75" customHeight="1">
      <c r="A892" s="259"/>
      <c r="B892" s="275"/>
      <c r="C892" s="275"/>
      <c r="D892" s="276"/>
    </row>
    <row r="893" ht="15.75" customHeight="1">
      <c r="A893" s="259"/>
      <c r="B893" s="275"/>
      <c r="C893" s="275"/>
      <c r="D893" s="276"/>
    </row>
    <row r="894" ht="15.75" customHeight="1">
      <c r="A894" s="259"/>
      <c r="B894" s="275"/>
      <c r="C894" s="275"/>
      <c r="D894" s="276"/>
    </row>
    <row r="895" ht="15.75" customHeight="1">
      <c r="A895" s="259"/>
      <c r="B895" s="275"/>
      <c r="C895" s="275"/>
      <c r="D895" s="276"/>
    </row>
    <row r="896" ht="15.75" customHeight="1">
      <c r="A896" s="259"/>
      <c r="B896" s="275"/>
      <c r="C896" s="275"/>
      <c r="D896" s="276"/>
    </row>
    <row r="897" ht="15.75" customHeight="1">
      <c r="A897" s="259"/>
      <c r="B897" s="275"/>
      <c r="C897" s="275"/>
      <c r="D897" s="276"/>
    </row>
    <row r="898" ht="15.75" customHeight="1">
      <c r="A898" s="259"/>
      <c r="B898" s="275"/>
      <c r="C898" s="275"/>
      <c r="D898" s="276"/>
    </row>
    <row r="899" ht="15.75" customHeight="1">
      <c r="A899" s="259"/>
      <c r="B899" s="275"/>
      <c r="C899" s="275"/>
      <c r="D899" s="276"/>
    </row>
    <row r="900" ht="15.75" customHeight="1">
      <c r="A900" s="259"/>
      <c r="B900" s="275"/>
      <c r="C900" s="275"/>
      <c r="D900" s="276"/>
    </row>
    <row r="901" ht="15.75" customHeight="1">
      <c r="A901" s="259"/>
      <c r="B901" s="275"/>
      <c r="C901" s="275"/>
      <c r="D901" s="276"/>
    </row>
    <row r="902" ht="15.75" customHeight="1">
      <c r="A902" s="259"/>
      <c r="B902" s="275"/>
      <c r="C902" s="275"/>
      <c r="D902" s="276"/>
    </row>
    <row r="903" ht="15.75" customHeight="1">
      <c r="A903" s="259"/>
      <c r="B903" s="275"/>
      <c r="C903" s="275"/>
      <c r="D903" s="276"/>
    </row>
    <row r="904" ht="15.75" customHeight="1">
      <c r="A904" s="259"/>
      <c r="B904" s="275"/>
      <c r="C904" s="275"/>
      <c r="D904" s="276"/>
    </row>
    <row r="905" ht="15.75" customHeight="1">
      <c r="A905" s="259"/>
      <c r="B905" s="275"/>
      <c r="C905" s="275"/>
      <c r="D905" s="276"/>
    </row>
    <row r="906" ht="15.75" customHeight="1">
      <c r="A906" s="259"/>
      <c r="B906" s="275"/>
      <c r="C906" s="275"/>
      <c r="D906" s="276"/>
    </row>
    <row r="907" ht="15.75" customHeight="1">
      <c r="A907" s="259"/>
      <c r="B907" s="275"/>
      <c r="C907" s="275"/>
      <c r="D907" s="276"/>
    </row>
    <row r="908" ht="15.75" customHeight="1">
      <c r="A908" s="259"/>
      <c r="B908" s="275"/>
      <c r="C908" s="275"/>
      <c r="D908" s="276"/>
    </row>
    <row r="909" ht="15.75" customHeight="1">
      <c r="A909" s="259"/>
      <c r="B909" s="275"/>
      <c r="C909" s="275"/>
      <c r="D909" s="276"/>
    </row>
    <row r="910" ht="15.75" customHeight="1">
      <c r="A910" s="259"/>
      <c r="B910" s="275"/>
      <c r="C910" s="275"/>
      <c r="D910" s="276"/>
    </row>
    <row r="911" ht="15.75" customHeight="1">
      <c r="A911" s="259"/>
      <c r="B911" s="275"/>
      <c r="C911" s="275"/>
      <c r="D911" s="276"/>
    </row>
    <row r="912" ht="15.75" customHeight="1">
      <c r="A912" s="259"/>
      <c r="B912" s="275"/>
      <c r="C912" s="275"/>
      <c r="D912" s="276"/>
    </row>
    <row r="913" ht="15.75" customHeight="1">
      <c r="A913" s="259"/>
      <c r="B913" s="275"/>
      <c r="C913" s="275"/>
      <c r="D913" s="276"/>
    </row>
    <row r="914" ht="15.75" customHeight="1">
      <c r="A914" s="259"/>
      <c r="B914" s="275"/>
      <c r="C914" s="275"/>
      <c r="D914" s="276"/>
    </row>
    <row r="915" ht="15.75" customHeight="1">
      <c r="A915" s="259"/>
      <c r="B915" s="275"/>
      <c r="C915" s="275"/>
      <c r="D915" s="276"/>
    </row>
    <row r="916" ht="15.75" customHeight="1">
      <c r="A916" s="259"/>
      <c r="B916" s="275"/>
      <c r="C916" s="275"/>
      <c r="D916" s="276"/>
    </row>
    <row r="917" ht="15.75" customHeight="1">
      <c r="A917" s="259"/>
      <c r="B917" s="275"/>
      <c r="C917" s="275"/>
      <c r="D917" s="276"/>
    </row>
    <row r="918" ht="15.75" customHeight="1">
      <c r="A918" s="259"/>
      <c r="B918" s="275"/>
      <c r="C918" s="275"/>
      <c r="D918" s="276"/>
    </row>
    <row r="919" ht="15.75" customHeight="1">
      <c r="A919" s="259"/>
      <c r="B919" s="275"/>
      <c r="C919" s="275"/>
      <c r="D919" s="276"/>
    </row>
    <row r="920" ht="15.75" customHeight="1">
      <c r="A920" s="259"/>
      <c r="B920" s="275"/>
      <c r="C920" s="275"/>
      <c r="D920" s="276"/>
    </row>
    <row r="921" ht="15.75" customHeight="1">
      <c r="A921" s="259"/>
      <c r="B921" s="275"/>
      <c r="C921" s="275"/>
      <c r="D921" s="276"/>
    </row>
    <row r="922" ht="15.75" customHeight="1">
      <c r="A922" s="259"/>
      <c r="B922" s="275"/>
      <c r="C922" s="275"/>
      <c r="D922" s="276"/>
    </row>
    <row r="923" ht="15.75" customHeight="1">
      <c r="A923" s="259"/>
      <c r="B923" s="275"/>
      <c r="C923" s="275"/>
      <c r="D923" s="276"/>
    </row>
    <row r="924" ht="15.75" customHeight="1">
      <c r="A924" s="259"/>
      <c r="B924" s="275"/>
      <c r="C924" s="275"/>
      <c r="D924" s="276"/>
    </row>
    <row r="925" ht="15.75" customHeight="1">
      <c r="A925" s="259"/>
      <c r="B925" s="275"/>
      <c r="C925" s="275"/>
      <c r="D925" s="276"/>
    </row>
    <row r="926" ht="15.75" customHeight="1">
      <c r="A926" s="259"/>
      <c r="B926" s="275"/>
      <c r="C926" s="275"/>
      <c r="D926" s="276"/>
    </row>
    <row r="927" ht="15.75" customHeight="1">
      <c r="A927" s="259"/>
      <c r="B927" s="275"/>
      <c r="C927" s="275"/>
      <c r="D927" s="276"/>
    </row>
    <row r="928" ht="15.75" customHeight="1">
      <c r="A928" s="259"/>
      <c r="B928" s="275"/>
      <c r="C928" s="275"/>
      <c r="D928" s="276"/>
    </row>
    <row r="929" ht="15.75" customHeight="1">
      <c r="A929" s="259"/>
      <c r="B929" s="275"/>
      <c r="C929" s="275"/>
      <c r="D929" s="276"/>
    </row>
    <row r="930" ht="15.75" customHeight="1">
      <c r="A930" s="259"/>
      <c r="B930" s="275"/>
      <c r="C930" s="275"/>
      <c r="D930" s="276"/>
    </row>
    <row r="931" ht="15.75" customHeight="1">
      <c r="A931" s="259"/>
      <c r="B931" s="275"/>
      <c r="C931" s="275"/>
      <c r="D931" s="276"/>
    </row>
    <row r="932" ht="15.75" customHeight="1">
      <c r="A932" s="259"/>
      <c r="B932" s="275"/>
      <c r="C932" s="275"/>
      <c r="D932" s="276"/>
    </row>
    <row r="933" ht="15.75" customHeight="1">
      <c r="A933" s="259"/>
      <c r="B933" s="275"/>
      <c r="C933" s="275"/>
      <c r="D933" s="276"/>
    </row>
    <row r="934" ht="15.75" customHeight="1">
      <c r="A934" s="259"/>
      <c r="B934" s="275"/>
      <c r="C934" s="275"/>
      <c r="D934" s="276"/>
    </row>
    <row r="935" ht="15.75" customHeight="1">
      <c r="A935" s="259"/>
      <c r="B935" s="275"/>
      <c r="C935" s="275"/>
      <c r="D935" s="276"/>
    </row>
    <row r="936" ht="15.75" customHeight="1">
      <c r="A936" s="259"/>
      <c r="B936" s="275"/>
      <c r="C936" s="275"/>
      <c r="D936" s="276"/>
    </row>
    <row r="937" ht="15.75" customHeight="1">
      <c r="A937" s="259"/>
      <c r="B937" s="275"/>
      <c r="C937" s="275"/>
      <c r="D937" s="276"/>
    </row>
    <row r="938" ht="15.75" customHeight="1">
      <c r="A938" s="259"/>
      <c r="B938" s="275"/>
      <c r="C938" s="275"/>
      <c r="D938" s="276"/>
    </row>
    <row r="939" ht="15.75" customHeight="1">
      <c r="A939" s="259"/>
      <c r="B939" s="275"/>
      <c r="C939" s="275"/>
      <c r="D939" s="276"/>
    </row>
    <row r="940" ht="15.75" customHeight="1">
      <c r="A940" s="259"/>
      <c r="B940" s="275"/>
      <c r="C940" s="275"/>
      <c r="D940" s="276"/>
    </row>
    <row r="941" ht="15.75" customHeight="1">
      <c r="A941" s="259"/>
      <c r="B941" s="275"/>
      <c r="C941" s="275"/>
      <c r="D941" s="276"/>
    </row>
    <row r="942" ht="15.75" customHeight="1">
      <c r="A942" s="259"/>
      <c r="B942" s="275"/>
      <c r="C942" s="275"/>
      <c r="D942" s="276"/>
    </row>
    <row r="943" ht="15.75" customHeight="1">
      <c r="A943" s="259"/>
      <c r="B943" s="275"/>
      <c r="C943" s="275"/>
      <c r="D943" s="276"/>
    </row>
    <row r="944" ht="15.75" customHeight="1">
      <c r="A944" s="259"/>
      <c r="B944" s="275"/>
      <c r="C944" s="275"/>
      <c r="D944" s="276"/>
    </row>
    <row r="945" ht="15.75" customHeight="1">
      <c r="A945" s="259"/>
      <c r="B945" s="275"/>
      <c r="C945" s="275"/>
      <c r="D945" s="276"/>
    </row>
    <row r="946" ht="15.75" customHeight="1">
      <c r="A946" s="259"/>
      <c r="B946" s="275"/>
      <c r="C946" s="275"/>
      <c r="D946" s="276"/>
    </row>
    <row r="947" ht="15.75" customHeight="1">
      <c r="A947" s="259"/>
      <c r="B947" s="275"/>
      <c r="C947" s="275"/>
      <c r="D947" s="276"/>
    </row>
    <row r="948" ht="15.75" customHeight="1">
      <c r="A948" s="259"/>
      <c r="B948" s="275"/>
      <c r="C948" s="275"/>
      <c r="D948" s="276"/>
    </row>
    <row r="949" ht="15.75" customHeight="1">
      <c r="A949" s="259"/>
      <c r="B949" s="275"/>
      <c r="C949" s="275"/>
      <c r="D949" s="276"/>
    </row>
    <row r="950" ht="15.75" customHeight="1">
      <c r="A950" s="259"/>
      <c r="B950" s="275"/>
      <c r="C950" s="275"/>
      <c r="D950" s="276"/>
    </row>
    <row r="951" ht="15.75" customHeight="1">
      <c r="A951" s="259"/>
      <c r="B951" s="275"/>
      <c r="C951" s="275"/>
      <c r="D951" s="276"/>
    </row>
    <row r="952" ht="15.75" customHeight="1">
      <c r="A952" s="259"/>
      <c r="B952" s="275"/>
      <c r="C952" s="275"/>
      <c r="D952" s="276"/>
    </row>
    <row r="953" ht="15.75" customHeight="1">
      <c r="A953" s="259"/>
      <c r="B953" s="275"/>
      <c r="C953" s="275"/>
      <c r="D953" s="276"/>
    </row>
    <row r="954" ht="15.75" customHeight="1">
      <c r="A954" s="259"/>
      <c r="B954" s="275"/>
      <c r="C954" s="275"/>
      <c r="D954" s="276"/>
    </row>
    <row r="955" ht="15.75" customHeight="1">
      <c r="A955" s="259"/>
      <c r="B955" s="275"/>
      <c r="C955" s="275"/>
      <c r="D955" s="276"/>
    </row>
    <row r="956" ht="15.75" customHeight="1">
      <c r="A956" s="259"/>
      <c r="B956" s="275"/>
      <c r="C956" s="275"/>
      <c r="D956" s="276"/>
    </row>
    <row r="957" ht="15.75" customHeight="1">
      <c r="A957" s="259"/>
      <c r="B957" s="275"/>
      <c r="C957" s="275"/>
      <c r="D957" s="276"/>
    </row>
    <row r="958" ht="15.75" customHeight="1">
      <c r="A958" s="259"/>
      <c r="B958" s="275"/>
      <c r="C958" s="275"/>
      <c r="D958" s="276"/>
    </row>
    <row r="959" ht="15.75" customHeight="1">
      <c r="A959" s="259"/>
      <c r="B959" s="275"/>
      <c r="C959" s="275"/>
      <c r="D959" s="276"/>
    </row>
    <row r="960" ht="15.75" customHeight="1">
      <c r="A960" s="259"/>
      <c r="B960" s="275"/>
      <c r="C960" s="275"/>
      <c r="D960" s="276"/>
    </row>
    <row r="961" ht="15.75" customHeight="1">
      <c r="A961" s="259"/>
      <c r="B961" s="275"/>
      <c r="C961" s="275"/>
      <c r="D961" s="276"/>
    </row>
    <row r="962" ht="15.75" customHeight="1">
      <c r="A962" s="259"/>
      <c r="B962" s="275"/>
      <c r="C962" s="275"/>
      <c r="D962" s="276"/>
    </row>
    <row r="963" ht="15.75" customHeight="1">
      <c r="A963" s="259"/>
      <c r="B963" s="275"/>
      <c r="C963" s="275"/>
      <c r="D963" s="276"/>
    </row>
    <row r="964" ht="15.75" customHeight="1">
      <c r="A964" s="259"/>
      <c r="B964" s="275"/>
      <c r="C964" s="275"/>
      <c r="D964" s="276"/>
    </row>
    <row r="965" ht="15.75" customHeight="1">
      <c r="A965" s="259"/>
      <c r="B965" s="275"/>
      <c r="C965" s="275"/>
      <c r="D965" s="276"/>
    </row>
    <row r="966" ht="15.75" customHeight="1">
      <c r="A966" s="259"/>
      <c r="B966" s="275"/>
      <c r="C966" s="275"/>
      <c r="D966" s="276"/>
    </row>
    <row r="967" ht="15.75" customHeight="1">
      <c r="A967" s="259"/>
      <c r="B967" s="275"/>
      <c r="C967" s="275"/>
      <c r="D967" s="276"/>
    </row>
    <row r="968" ht="15.75" customHeight="1">
      <c r="A968" s="259"/>
      <c r="B968" s="275"/>
      <c r="C968" s="275"/>
      <c r="D968" s="276"/>
    </row>
    <row r="969" ht="15.75" customHeight="1">
      <c r="A969" s="259"/>
      <c r="B969" s="275"/>
      <c r="C969" s="275"/>
      <c r="D969" s="276"/>
    </row>
    <row r="970" ht="15.75" customHeight="1">
      <c r="A970" s="259"/>
      <c r="B970" s="275"/>
      <c r="C970" s="275"/>
      <c r="D970" s="276"/>
    </row>
    <row r="971" ht="15.75" customHeight="1">
      <c r="A971" s="259"/>
      <c r="B971" s="275"/>
      <c r="C971" s="275"/>
      <c r="D971" s="276"/>
    </row>
    <row r="972" ht="15.75" customHeight="1">
      <c r="A972" s="259"/>
      <c r="B972" s="275"/>
      <c r="C972" s="275"/>
      <c r="D972" s="276"/>
    </row>
    <row r="973" ht="15.75" customHeight="1">
      <c r="A973" s="259"/>
      <c r="B973" s="275"/>
      <c r="C973" s="275"/>
      <c r="D973" s="276"/>
    </row>
    <row r="974" ht="15.75" customHeight="1">
      <c r="A974" s="259"/>
      <c r="B974" s="275"/>
      <c r="C974" s="275"/>
      <c r="D974" s="276"/>
    </row>
    <row r="975" ht="15.75" customHeight="1">
      <c r="A975" s="259"/>
      <c r="B975" s="275"/>
      <c r="C975" s="275"/>
      <c r="D975" s="276"/>
    </row>
    <row r="976" ht="15.75" customHeight="1">
      <c r="A976" s="259"/>
      <c r="B976" s="275"/>
      <c r="C976" s="275"/>
      <c r="D976" s="276"/>
    </row>
    <row r="977" ht="15.75" customHeight="1">
      <c r="A977" s="259"/>
      <c r="B977" s="275"/>
      <c r="C977" s="275"/>
      <c r="D977" s="276"/>
    </row>
    <row r="978" ht="15.75" customHeight="1">
      <c r="A978" s="259"/>
      <c r="B978" s="275"/>
      <c r="C978" s="275"/>
      <c r="D978" s="276"/>
    </row>
    <row r="979" ht="15.75" customHeight="1">
      <c r="A979" s="259"/>
      <c r="B979" s="275"/>
      <c r="C979" s="275"/>
      <c r="D979" s="276"/>
    </row>
    <row r="980" ht="15.75" customHeight="1">
      <c r="A980" s="259"/>
      <c r="B980" s="275"/>
      <c r="C980" s="275"/>
      <c r="D980" s="276"/>
    </row>
    <row r="981" ht="15.75" customHeight="1">
      <c r="A981" s="259"/>
      <c r="B981" s="275"/>
      <c r="C981" s="275"/>
      <c r="D981" s="276"/>
    </row>
    <row r="982" ht="15.75" customHeight="1">
      <c r="A982" s="259"/>
      <c r="B982" s="275"/>
      <c r="C982" s="275"/>
      <c r="D982" s="276"/>
    </row>
    <row r="983" ht="15.75" customHeight="1">
      <c r="A983" s="259"/>
      <c r="B983" s="275"/>
      <c r="C983" s="275"/>
      <c r="D983" s="276"/>
    </row>
    <row r="984" ht="15.75" customHeight="1">
      <c r="A984" s="259"/>
      <c r="B984" s="275"/>
      <c r="C984" s="275"/>
      <c r="D984" s="276"/>
    </row>
    <row r="985" ht="15.75" customHeight="1">
      <c r="A985" s="259"/>
      <c r="B985" s="275"/>
      <c r="C985" s="275"/>
      <c r="D985" s="276"/>
    </row>
    <row r="986" ht="15.75" customHeight="1">
      <c r="A986" s="259"/>
      <c r="B986" s="275"/>
      <c r="C986" s="275"/>
      <c r="D986" s="276"/>
    </row>
    <row r="987" ht="15.75" customHeight="1">
      <c r="A987" s="259"/>
      <c r="B987" s="275"/>
      <c r="C987" s="275"/>
      <c r="D987" s="276"/>
    </row>
    <row r="988" ht="15.75" customHeight="1">
      <c r="A988" s="259"/>
      <c r="B988" s="275"/>
      <c r="C988" s="275"/>
      <c r="D988" s="276"/>
    </row>
    <row r="989" ht="15.75" customHeight="1">
      <c r="A989" s="259"/>
      <c r="B989" s="275"/>
      <c r="C989" s="275"/>
      <c r="D989" s="276"/>
    </row>
    <row r="990" ht="15.75" customHeight="1">
      <c r="A990" s="259"/>
      <c r="B990" s="275"/>
      <c r="C990" s="275"/>
      <c r="D990" s="276"/>
    </row>
    <row r="991" ht="15.75" customHeight="1">
      <c r="A991" s="259"/>
      <c r="B991" s="275"/>
      <c r="C991" s="275"/>
      <c r="D991" s="276"/>
    </row>
    <row r="992" ht="15.75" customHeight="1">
      <c r="A992" s="259"/>
      <c r="B992" s="275"/>
      <c r="C992" s="275"/>
      <c r="D992" s="276"/>
    </row>
    <row r="993" ht="15.75" customHeight="1">
      <c r="A993" s="259"/>
      <c r="B993" s="275"/>
      <c r="C993" s="275"/>
      <c r="D993" s="276"/>
    </row>
    <row r="994" ht="15.75" customHeight="1">
      <c r="A994" s="259"/>
      <c r="B994" s="275"/>
      <c r="C994" s="275"/>
      <c r="D994" s="276"/>
    </row>
    <row r="995" ht="15.75" customHeight="1">
      <c r="A995" s="259"/>
      <c r="B995" s="275"/>
      <c r="C995" s="275"/>
      <c r="D995" s="276"/>
    </row>
    <row r="996" ht="15.75" customHeight="1">
      <c r="A996" s="259"/>
      <c r="B996" s="275"/>
      <c r="C996" s="275"/>
      <c r="D996" s="276"/>
    </row>
    <row r="997" ht="15.75" customHeight="1">
      <c r="A997" s="259"/>
      <c r="B997" s="275"/>
      <c r="C997" s="275"/>
      <c r="D997" s="276"/>
    </row>
    <row r="998" ht="15.75" customHeight="1">
      <c r="A998" s="259"/>
      <c r="B998" s="275"/>
      <c r="C998" s="275"/>
      <c r="D998" s="276"/>
    </row>
    <row r="999" ht="15.75" customHeight="1">
      <c r="A999" s="259"/>
      <c r="B999" s="275"/>
      <c r="C999" s="275"/>
      <c r="D999" s="276"/>
    </row>
    <row r="1000" ht="15.75" customHeight="1">
      <c r="A1000" s="259"/>
      <c r="B1000" s="275"/>
      <c r="C1000" s="275"/>
      <c r="D1000" s="276"/>
    </row>
  </sheetData>
  <mergeCells count="1">
    <mergeCell ref="A4:D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2011-12-03T11:30:39Z</dcterms:created>
  <dc:creator>PHONGVU</dc:creator>
</cp:coreProperties>
</file>