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ục nhập Dữ liệu" sheetId="1" r:id="rId4"/>
    <sheet state="visible" name="Báo cáo Bán hàng" sheetId="2" r:id="rId5"/>
    <sheet state="visible" name="Dự báo Bán hàng" sheetId="3" r:id="rId6"/>
  </sheets>
  <definedNames>
    <definedName name="ForecastDate">'Dự báo Bán hàng'!$D$3</definedName>
    <definedName name="fDate">'Dự báo Bán hàng'!$D$3</definedName>
    <definedName name="fDay">'Dự báo Bán hàng'!$H$2</definedName>
    <definedName name="fYear">'Dự báo Bán hàng'!$I$2</definedName>
    <definedName name="fMonth">'Dự báo Bán hàng'!$G$2</definedName>
  </definedNames>
  <calcPr/>
  <extLst>
    <ext uri="GoogleSheetsCustomDataVersion2">
      <go:sheetsCustomData xmlns:go="http://customooxmlschemas.google.com/" r:id="rId7" roundtripDataChecksum="DPMNRP9aFFQk7FQP2/Ydk5z3GoO0z7c5v73/qsypTLQ="/>
    </ext>
  </extLst>
</workbook>
</file>

<file path=xl/sharedStrings.xml><?xml version="1.0" encoding="utf-8"?>
<sst xmlns="http://schemas.openxmlformats.org/spreadsheetml/2006/main" count="95" uniqueCount="59">
  <si>
    <t>gklr</t>
  </si>
  <si>
    <r>
      <rPr>
        <rFont val="Times New Roman"/>
        <color theme="4"/>
        <sz val="22.0"/>
      </rPr>
      <t>MỤC NHẬP DỮ LIỆU</t>
    </r>
    <r>
      <rPr>
        <rFont val="Times New Roman"/>
        <color rgb="FF4E4F4B"/>
        <sz val="22.0"/>
      </rPr>
      <t xml:space="preserve"> HÀNG THÁNG</t>
    </r>
  </si>
  <si>
    <r>
      <rPr>
        <rFont val="Times New Roman"/>
        <color theme="4"/>
        <sz val="22.0"/>
      </rPr>
      <t>BÁO CÁO BÁN HÀNG</t>
    </r>
    <r>
      <rPr>
        <rFont val="Times New Roman"/>
        <color theme="1"/>
        <sz val="22.0"/>
      </rPr>
      <t xml:space="preserve"> HÀNG THÁNG</t>
    </r>
  </si>
  <si>
    <t>TỔNG CỘNG</t>
  </si>
  <si>
    <t>DỰ BÁO</t>
  </si>
  <si>
    <t>NGÀY</t>
  </si>
  <si>
    <t>CÔNG TY</t>
  </si>
  <si>
    <t>SỐ TIỀN</t>
  </si>
  <si>
    <t>THEO KẾ HOẠCH</t>
  </si>
  <si>
    <t>CHI PHÍ</t>
  </si>
  <si>
    <t>DOANH THU</t>
  </si>
  <si>
    <t>THÁNG</t>
  </si>
  <si>
    <t>QUÝ</t>
  </si>
  <si>
    <t>NĂM</t>
  </si>
  <si>
    <t>MONTH NUM (HIDE)</t>
  </si>
  <si>
    <t xml:space="preserve">THÁNG </t>
  </si>
  <si>
    <t xml:space="preserve">QUÝ </t>
  </si>
  <si>
    <t xml:space="preserve">HÀNG NĂM </t>
  </si>
  <si>
    <t xml:space="preserve">THÁNG  </t>
  </si>
  <si>
    <t xml:space="preserve">QUÝ  </t>
  </si>
  <si>
    <t xml:space="preserve">NĂM  </t>
  </si>
  <si>
    <t>A. Datum Corporation</t>
  </si>
  <si>
    <t>Tổng của SỐ TIỀN</t>
  </si>
  <si>
    <t>Contoso Pharmaceuticals</t>
  </si>
  <si>
    <t>Consolidated Messenger</t>
  </si>
  <si>
    <t>Proseware, Inc.</t>
  </si>
  <si>
    <t>Trey Research</t>
  </si>
  <si>
    <t>Trường Mỹ thuật2</t>
  </si>
  <si>
    <t>Quarter 2 Tổng</t>
  </si>
  <si>
    <r>
      <rPr>
        <rFont val="Times New Roman"/>
        <color theme="4"/>
        <sz val="22.0"/>
      </rPr>
      <t>DỰ BÁO BÁN HÀNG</t>
    </r>
    <r>
      <rPr>
        <rFont val="Times New Roman"/>
        <color rgb="FF4E4F4B"/>
        <sz val="22.0"/>
      </rPr>
      <t xml:space="preserve"> HÀNG THÁNG</t>
    </r>
  </si>
  <si>
    <t>Quarter 3 Tổng</t>
  </si>
  <si>
    <t>THÁNG NÀY</t>
  </si>
  <si>
    <t>THỰC TẾ</t>
  </si>
  <si>
    <t>KẾ HOẠCH</t>
  </si>
  <si>
    <t>CHÊNH LỆCH</t>
  </si>
  <si>
    <t>%</t>
  </si>
  <si>
    <t>SỐ THỰC TẾ TÍNH ĐẾN HÔM NAY</t>
  </si>
  <si>
    <t>SỐ THEO KẾ HOẠCH TÍNH ĐẾN HÔM NAY</t>
  </si>
  <si>
    <t>SỐ CHÊNH LỆCH TÍNH ĐẾN HÔM NAY</t>
  </si>
  <si>
    <t>% TÍNH ĐẾN HÔM NAY (YTD)</t>
  </si>
  <si>
    <t>Số lượng</t>
  </si>
  <si>
    <t>Bán hàng</t>
  </si>
  <si>
    <t>Quarter 4 Tổng</t>
  </si>
  <si>
    <t xml:space="preserve"> Tổng năm 2013</t>
  </si>
  <si>
    <t>Tổng Cộng</t>
  </si>
  <si>
    <t>Doanh thu</t>
  </si>
  <si>
    <t>Biên</t>
  </si>
  <si>
    <t>Số Đơn hàng</t>
  </si>
  <si>
    <t>Giá trị Đơn hàng trung bình</t>
  </si>
  <si>
    <t>THÁNG TỚI</t>
  </si>
  <si>
    <t>QUÝ TỚI</t>
  </si>
  <si>
    <t>NĂM TỚI</t>
  </si>
  <si>
    <t>Trường Mỹ thuật</t>
  </si>
  <si>
    <t>LỊCH SỬ BÁN HÀNG</t>
  </si>
  <si>
    <t>DỰ BÁO THÁNG</t>
  </si>
  <si>
    <t>DỰ BÁO QUÝ</t>
  </si>
  <si>
    <t>DỰ BÁO NĂM</t>
  </si>
  <si>
    <t>DÒNG DOANH THU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</si>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</sst>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[$-1010000]d/m/yyyy"/>
    <numFmt numFmtId="165" formatCode="\₫#,##0"/>
    <numFmt numFmtId="166" formatCode="[$-101042A]mmmm"/>
    <numFmt numFmtId="167" formatCode="&quot;Quý &quot;0"/>
    <numFmt numFmtId="168" formatCode="&quot;Quarter &quot;0"/>
    <numFmt numFmtId="169" formatCode="&quot;$&quot;#,##0.00"/>
    <numFmt numFmtId="170" formatCode="\₫#,##0.00"/>
    <numFmt numFmtId="171" formatCode="[$-F800]dddd\,\ mmmm\ dd\,\ yyyy"/>
  </numFmts>
  <fonts count="12">
    <font>
      <sz val="8.0"/>
      <color theme="1"/>
      <name val="Arial"/>
      <scheme val="minor"/>
    </font>
    <font>
      <sz val="8.0"/>
      <color theme="1"/>
      <name val="Times New Roman"/>
    </font>
    <font>
      <sz val="8.0"/>
      <color rgb="FF4E4F4B"/>
      <name val="Times New Roman"/>
    </font>
    <font>
      <sz val="22.0"/>
      <color rgb="FF4E4F4B"/>
      <name val="Times New Roman"/>
    </font>
    <font>
      <sz val="22.0"/>
      <color theme="1"/>
      <name val="Times New Roman"/>
    </font>
    <font>
      <b/>
      <sz val="10.0"/>
      <color theme="5"/>
      <name val="Times New Roman"/>
    </font>
    <font>
      <sz val="10.0"/>
      <color theme="5"/>
      <name val="Times New Roman"/>
    </font>
    <font>
      <b/>
      <sz val="8.0"/>
      <color theme="1"/>
      <name val="Times New Roman"/>
    </font>
    <font>
      <sz val="12.0"/>
      <color rgb="FF3F3F3F"/>
      <name val="Times New Roman"/>
    </font>
    <font>
      <sz val="10.0"/>
      <color theme="0"/>
      <name val="Times New Roman"/>
    </font>
    <font>
      <b/>
      <sz val="8.0"/>
      <color rgb="FF4E4F4B"/>
      <name val="Times New Roman"/>
    </font>
    <font>
      <sz val="10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B4D5BF"/>
        <bgColor rgb="FFB4D5BF"/>
      </patternFill>
    </fill>
    <fill>
      <patternFill patternType="solid">
        <fgColor rgb="FFD1D4D1"/>
        <bgColor rgb="FFD1D4D1"/>
      </patternFill>
    </fill>
    <fill>
      <patternFill patternType="solid">
        <fgColor rgb="FFCDE3D4"/>
        <bgColor rgb="FFCDE3D4"/>
      </patternFill>
    </fill>
    <fill>
      <patternFill patternType="solid">
        <fgColor rgb="FFE6F1E9"/>
        <bgColor rgb="FFE6F1E9"/>
      </patternFill>
    </fill>
  </fills>
  <borders count="11">
    <border/>
    <border>
      <left style="thin">
        <color rgb="FFB8B9B5"/>
      </left>
      <top style="thin">
        <color rgb="FFB8B9B5"/>
      </top>
    </border>
    <border>
      <top style="thin">
        <color rgb="FFB8B9B5"/>
      </top>
    </border>
    <border>
      <right style="thin">
        <color rgb="FFB8B9B5"/>
      </right>
      <top style="thin">
        <color rgb="FFB8B9B5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bottom style="thin">
        <color rgb="FFB8B9B5"/>
      </bottom>
    </border>
    <border>
      <top style="thin">
        <color rgb="FFB8B9B5"/>
      </top>
      <bottom style="thin">
        <color rgb="FFDBDCDA"/>
      </bottom>
    </border>
    <border>
      <left/>
      <right/>
      <top style="thin">
        <color rgb="FFB8B9B5"/>
      </top>
      <bottom style="thin">
        <color rgb="FFDBDCDA"/>
      </bottom>
    </border>
    <border>
      <top style="thin">
        <color rgb="FFDBDCDA"/>
      </top>
      <bottom style="thin">
        <color rgb="FFDBDCDA"/>
      </bottom>
    </border>
    <border>
      <left/>
      <right/>
      <top style="thin">
        <color rgb="FFDBDCDA"/>
      </top>
      <bottom style="thin">
        <color rgb="FFDBDCDA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right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2" numFmtId="0" xfId="0" applyAlignment="1" applyFont="1">
      <alignment horizontal="center" vertical="bottom"/>
    </xf>
    <xf borderId="1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0" fillId="0" fontId="6" numFmtId="0" xfId="0" applyAlignment="1" applyFont="1">
      <alignment vertical="center"/>
    </xf>
    <xf borderId="0" fillId="0" fontId="7" numFmtId="164" xfId="0" applyAlignment="1" applyFont="1" applyNumberFormat="1">
      <alignment horizontal="left" vertical="center"/>
    </xf>
    <xf borderId="0" fillId="0" fontId="7" numFmtId="0" xfId="0" applyAlignment="1" applyFont="1">
      <alignment horizontal="left" shrinkToFit="0" vertical="center" wrapText="1"/>
    </xf>
    <xf borderId="0" fillId="0" fontId="7" numFmtId="165" xfId="0" applyAlignment="1" applyFont="1" applyNumberFormat="1">
      <alignment horizontal="left" vertical="center"/>
    </xf>
    <xf borderId="4" fillId="0" fontId="1" numFmtId="0" xfId="0" applyAlignment="1" applyBorder="1" applyFont="1">
      <alignment vertical="center"/>
    </xf>
    <xf borderId="5" fillId="2" fontId="1" numFmtId="165" xfId="0" applyAlignment="1" applyBorder="1" applyFill="1" applyFont="1" applyNumberFormat="1">
      <alignment horizontal="left" vertical="center"/>
    </xf>
    <xf borderId="4" fillId="0" fontId="6" numFmtId="0" xfId="0" applyAlignment="1" applyBorder="1" applyFont="1">
      <alignment horizontal="right" vertical="center"/>
    </xf>
    <xf borderId="5" fillId="2" fontId="1" numFmtId="166" xfId="0" applyAlignment="1" applyBorder="1" applyFont="1" applyNumberFormat="1">
      <alignment horizontal="left" vertical="center"/>
    </xf>
    <xf borderId="4" fillId="0" fontId="1" numFmtId="167" xfId="0" applyAlignment="1" applyBorder="1" applyFont="1" applyNumberFormat="1">
      <alignment vertical="center"/>
    </xf>
    <xf borderId="4" fillId="0" fontId="1" numFmtId="166" xfId="0" applyAlignment="1" applyBorder="1" applyFont="1" applyNumberFormat="1">
      <alignment vertical="center"/>
    </xf>
    <xf borderId="4" fillId="0" fontId="1" numFmtId="165" xfId="0" applyAlignment="1" applyBorder="1" applyFont="1" applyNumberFormat="1">
      <alignment vertical="center"/>
    </xf>
    <xf borderId="5" fillId="2" fontId="1" numFmtId="167" xfId="0" applyAlignment="1" applyBorder="1" applyFont="1" applyNumberFormat="1">
      <alignment horizontal="left" vertical="center"/>
    </xf>
    <xf borderId="5" fillId="2" fontId="1" numFmtId="0" xfId="0" applyAlignment="1" applyBorder="1" applyFont="1">
      <alignment horizontal="left" vertical="center"/>
    </xf>
    <xf borderId="5" fillId="3" fontId="1" numFmtId="0" xfId="0" applyAlignment="1" applyBorder="1" applyFill="1" applyFont="1">
      <alignment horizontal="left" vertical="center"/>
    </xf>
    <xf borderId="5" fillId="4" fontId="1" numFmtId="165" xfId="0" applyAlignment="1" applyBorder="1" applyFill="1" applyFont="1" applyNumberFormat="1">
      <alignment horizontal="left" vertical="center"/>
    </xf>
    <xf borderId="5" fillId="5" fontId="1" numFmtId="165" xfId="0" applyAlignment="1" applyBorder="1" applyFill="1" applyFont="1" applyNumberFormat="1">
      <alignment horizontal="left" vertical="center"/>
    </xf>
    <xf borderId="0" fillId="0" fontId="8" numFmtId="0" xfId="0" applyAlignment="1" applyFont="1">
      <alignment horizontal="left" vertical="bottom"/>
    </xf>
    <xf borderId="0" fillId="0" fontId="9" numFmtId="14" xfId="0" applyAlignment="1" applyFont="1" applyNumberFormat="1">
      <alignment horizontal="right" vertical="bottom"/>
    </xf>
    <xf borderId="4" fillId="0" fontId="1" numFmtId="168" xfId="0" applyAlignment="1" applyBorder="1" applyFont="1" applyNumberFormat="1">
      <alignment vertical="center"/>
    </xf>
    <xf borderId="6" fillId="0" fontId="5" numFmtId="0" xfId="0" applyAlignment="1" applyBorder="1" applyFont="1">
      <alignment horizontal="left" vertical="center"/>
    </xf>
    <xf borderId="6" fillId="0" fontId="6" numFmtId="169" xfId="0" applyAlignment="1" applyBorder="1" applyFont="1" applyNumberFormat="1">
      <alignment horizontal="left" vertical="center"/>
    </xf>
    <xf borderId="6" fillId="0" fontId="6" numFmtId="169" xfId="0" applyAlignment="1" applyBorder="1" applyFont="1" applyNumberFormat="1">
      <alignment horizontal="left" shrinkToFit="0" vertical="center" wrapText="1"/>
    </xf>
    <xf borderId="7" fillId="0" fontId="10" numFmtId="0" xfId="0" applyAlignment="1" applyBorder="1" applyFont="1">
      <alignment horizontal="left" vertical="center"/>
    </xf>
    <xf borderId="8" fillId="2" fontId="2" numFmtId="170" xfId="0" applyAlignment="1" applyBorder="1" applyFont="1" applyNumberFormat="1">
      <alignment horizontal="left" vertical="center"/>
    </xf>
    <xf borderId="7" fillId="0" fontId="2" numFmtId="170" xfId="0" applyAlignment="1" applyBorder="1" applyFont="1" applyNumberFormat="1">
      <alignment horizontal="left" vertical="center"/>
    </xf>
    <xf borderId="7" fillId="0" fontId="2" numFmtId="170" xfId="0" applyAlignment="1" applyBorder="1" applyFont="1" applyNumberFormat="1">
      <alignment horizontal="right" vertical="center"/>
    </xf>
    <xf borderId="9" fillId="0" fontId="10" numFmtId="0" xfId="0" applyAlignment="1" applyBorder="1" applyFont="1">
      <alignment horizontal="left" vertical="center"/>
    </xf>
    <xf borderId="10" fillId="2" fontId="2" numFmtId="170" xfId="0" applyAlignment="1" applyBorder="1" applyFont="1" applyNumberFormat="1">
      <alignment horizontal="left" vertical="center"/>
    </xf>
    <xf borderId="10" fillId="2" fontId="2" numFmtId="170" xfId="0" applyAlignment="1" applyBorder="1" applyFont="1" applyNumberFormat="1">
      <alignment horizontal="right" vertical="center"/>
    </xf>
    <xf borderId="9" fillId="0" fontId="2" numFmtId="170" xfId="0" applyAlignment="1" applyBorder="1" applyFont="1" applyNumberFormat="1">
      <alignment horizontal="left" vertical="center"/>
    </xf>
    <xf borderId="9" fillId="0" fontId="2" numFmtId="170" xfId="0" applyAlignment="1" applyBorder="1" applyFont="1" applyNumberFormat="1">
      <alignment horizontal="right" vertical="center"/>
    </xf>
    <xf borderId="0" fillId="0" fontId="11" numFmtId="0" xfId="0" applyAlignment="1" applyFont="1">
      <alignment vertical="center"/>
    </xf>
    <xf borderId="6" fillId="0" fontId="6" numFmtId="0" xfId="0" applyAlignment="1" applyBorder="1" applyFont="1">
      <alignment horizontal="left" vertical="center"/>
    </xf>
    <xf borderId="6" fillId="0" fontId="6" numFmtId="169" xfId="0" applyAlignment="1" applyBorder="1" applyFont="1" applyNumberFormat="1">
      <alignment horizontal="left" vertical="bottom"/>
    </xf>
    <xf borderId="0" fillId="0" fontId="1" numFmtId="171" xfId="0" applyAlignment="1" applyFont="1" applyNumberFormat="1">
      <alignment vertical="center"/>
    </xf>
    <xf borderId="2" fillId="0" fontId="10" numFmtId="0" xfId="0" applyAlignment="1" applyBorder="1" applyFont="1">
      <alignment horizontal="left" vertical="bottom"/>
    </xf>
    <xf borderId="2" fillId="0" fontId="10" numFmtId="170" xfId="0" applyAlignment="1" applyBorder="1" applyFont="1" applyNumberFormat="1">
      <alignment horizontal="left" vertical="bottom"/>
    </xf>
    <xf borderId="2" fillId="0" fontId="10" numFmtId="0" xfId="0" applyAlignment="1" applyBorder="1" applyFont="1">
      <alignment horizontal="left" vertical="center"/>
    </xf>
    <xf borderId="2" fillId="0" fontId="10" numFmtId="169" xfId="0" applyAlignment="1" applyBorder="1" applyFont="1" applyNumberFormat="1">
      <alignment horizontal="left" vertical="bottom"/>
    </xf>
    <xf borderId="2" fillId="0" fontId="2" numFmtId="169" xfId="0" applyAlignment="1" applyBorder="1" applyFont="1" applyNumberFormat="1">
      <alignment horizontal="left" vertical="bottom"/>
    </xf>
    <xf borderId="0" fillId="0" fontId="8" numFmtId="169" xfId="0" applyAlignment="1" applyFont="1" applyNumberForma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SỐ TIỀN</c:v>
          </c:tx>
          <c:spPr>
            <a:ln cmpd="sng">
              <a:solidFill>
                <a:srgbClr val="A46675"/>
              </a:solidFill>
            </a:ln>
          </c:spPr>
          <c:marker>
            <c:symbol val="none"/>
          </c:marker>
          <c:cat>
            <c:strRef>
              <c:f>'Mục nhập Dữ liệu'!$B$6:$B$24</c:f>
            </c:strRef>
          </c:cat>
          <c:val>
            <c:numRef>
              <c:f>'Mục nhập Dữ liệu'!$D$6:$D$24</c:f>
              <c:numCache/>
            </c:numRef>
          </c:val>
          <c:smooth val="0"/>
        </c:ser>
        <c:ser>
          <c:idx val="1"/>
          <c:order val="1"/>
          <c:tx>
            <c:v>THEO KẾ HOẠCH</c:v>
          </c:tx>
          <c:spPr>
            <a:ln cmpd="sng">
              <a:solidFill>
                <a:srgbClr val="CFA94E"/>
              </a:solidFill>
            </a:ln>
          </c:spPr>
          <c:marker>
            <c:symbol val="none"/>
          </c:marker>
          <c:cat>
            <c:strRef>
              <c:f>'Mục nhập Dữ liệu'!$B$6:$B$24</c:f>
            </c:strRef>
          </c:cat>
          <c:val>
            <c:numRef>
              <c:f>'Mục nhập Dữ liệu'!$E$6:$E$24</c:f>
              <c:numCache/>
            </c:numRef>
          </c:val>
          <c:smooth val="0"/>
        </c:ser>
        <c:ser>
          <c:idx val="2"/>
          <c:order val="2"/>
          <c:tx>
            <c:v>CHI PHÍ</c:v>
          </c:tx>
          <c:spPr>
            <a:ln cmpd="sng">
              <a:solidFill>
                <a:srgbClr val="7596A9"/>
              </a:solidFill>
            </a:ln>
          </c:spPr>
          <c:marker>
            <c:symbol val="none"/>
          </c:marker>
          <c:cat>
            <c:strRef>
              <c:f>'Mục nhập Dữ liệu'!$B$6:$B$24</c:f>
            </c:strRef>
          </c:cat>
          <c:val>
            <c:numRef>
              <c:f>'Mục nhập Dữ liệu'!$F$6:$F$24</c:f>
              <c:numCache/>
            </c:numRef>
          </c:val>
          <c:smooth val="0"/>
        </c:ser>
        <c:ser>
          <c:idx val="3"/>
          <c:order val="3"/>
          <c:tx>
            <c:v>DOANH THU</c:v>
          </c:tx>
          <c:spPr>
            <a:ln cmpd="sng">
              <a:solidFill>
                <a:srgbClr val="83BA96"/>
              </a:solidFill>
            </a:ln>
          </c:spPr>
          <c:marker>
            <c:symbol val="none"/>
          </c:marker>
          <c:cat>
            <c:strRef>
              <c:f>'Mục nhập Dữ liệu'!$B$6:$B$24</c:f>
            </c:strRef>
          </c:cat>
          <c:val>
            <c:numRef>
              <c:f>'Mục nhập Dữ liệu'!$G$6:$G$24</c:f>
              <c:numCache/>
            </c:numRef>
          </c:val>
          <c:smooth val="0"/>
        </c:ser>
        <c:axId val="1850787959"/>
        <c:axId val="1239195803"/>
      </c:lineChart>
      <c:catAx>
        <c:axId val="18507879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[$-1010000]d/m/yyyy;@" sourceLinked="0"/>
        <c:majorTickMark val="out"/>
        <c:minorTickMark val="none"/>
        <c:spPr/>
        <c:txPr>
          <a:bodyPr rot="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39195803"/>
      </c:catAx>
      <c:valAx>
        <c:axId val="12391958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850787959"/>
      </c:valAx>
    </c:plotArea>
    <c:legend>
      <c:legendPos val="t"/>
      <c:layout>
        <c:manualLayout>
          <c:xMode val="edge"/>
          <c:yMode val="edge"/>
          <c:x val="0.5766960742810374"/>
          <c:y val="0.048780519032404476"/>
        </c:manualLayout>
      </c:layout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varyColors val="0"/>
        <c:ser>
          <c:idx val="0"/>
          <c:order val="0"/>
          <c:tx>
            <c:v>THÁNG  </c:v>
          </c:tx>
          <c:spPr>
            <a:ln cmpd="sng">
              <a:solidFill>
                <a:srgbClr val="83BA96"/>
              </a:solidFill>
            </a:ln>
          </c:spPr>
          <c:marker>
            <c:symbol val="none"/>
          </c:marker>
          <c:cat>
            <c:strRef>
              <c:f>'Mục nhập Dữ liệu'!$B$6:$B$24</c:f>
            </c:strRef>
          </c:cat>
          <c:val>
            <c:numRef>
              <c:f>'Mục nhập Dữ liệu'!$O$6:$O$24</c:f>
              <c:numCache/>
            </c:numRef>
          </c:val>
          <c:smooth val="0"/>
        </c:ser>
        <c:axId val="630665742"/>
        <c:axId val="539277284"/>
      </c:lineChart>
      <c:catAx>
        <c:axId val="6306657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mmm\ yyyy" sourceLinked="0"/>
        <c:majorTickMark val="out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539277284"/>
      </c:catAx>
      <c:valAx>
        <c:axId val="5392772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630665742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varyColors val="0"/>
        <c:ser>
          <c:idx val="0"/>
          <c:order val="0"/>
          <c:tx>
            <c:v>QUÝ  </c:v>
          </c:tx>
          <c:spPr>
            <a:ln cmpd="sng">
              <a:solidFill>
                <a:srgbClr val="83BA96"/>
              </a:solidFill>
            </a:ln>
          </c:spPr>
          <c:marker>
            <c:symbol val="none"/>
          </c:marker>
          <c:cat>
            <c:strRef>
              <c:f>'Mục nhập Dữ liệu'!$B$6:$B$24</c:f>
            </c:strRef>
          </c:cat>
          <c:val>
            <c:numRef>
              <c:f>'Mục nhập Dữ liệu'!$P$6:$P$24</c:f>
              <c:numCache/>
            </c:numRef>
          </c:val>
          <c:smooth val="0"/>
        </c:ser>
        <c:axId val="346548514"/>
        <c:axId val="119784019"/>
      </c:lineChart>
      <c:catAx>
        <c:axId val="3465485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mmm\ yyyy" sourceLinked="0"/>
        <c:majorTickMark val="out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19784019"/>
      </c:catAx>
      <c:valAx>
        <c:axId val="1197840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46548514"/>
      </c:valAx>
    </c:plotArea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varyColors val="0"/>
        <c:ser>
          <c:idx val="0"/>
          <c:order val="0"/>
          <c:tx>
            <c:v>NĂM  </c:v>
          </c:tx>
          <c:spPr>
            <a:ln cmpd="sng">
              <a:solidFill>
                <a:srgbClr val="83BA96"/>
              </a:solidFill>
            </a:ln>
          </c:spPr>
          <c:marker>
            <c:symbol val="none"/>
          </c:marker>
          <c:cat>
            <c:strRef>
              <c:f>'Mục nhập Dữ liệu'!$B$6:$B$24</c:f>
            </c:strRef>
          </c:cat>
          <c:val>
            <c:numRef>
              <c:f>'Mục nhập Dữ liệu'!$Q$6:$Q$24</c:f>
              <c:numCache/>
            </c:numRef>
          </c:val>
          <c:smooth val="0"/>
        </c:ser>
        <c:axId val="399304356"/>
        <c:axId val="1630382339"/>
      </c:lineChart>
      <c:catAx>
        <c:axId val="3993043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mmm\ yyyy" sourceLinked="0"/>
        <c:majorTickMark val="out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630382339"/>
      </c:catAx>
      <c:valAx>
        <c:axId val="163038233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99304356"/>
      </c:valAx>
    </c:plotArea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varyColors val="0"/>
        <c:ser>
          <c:idx val="0"/>
          <c:order val="0"/>
          <c:tx>
            <c:v>DOANH THU</c:v>
          </c:tx>
          <c:spPr>
            <a:ln cmpd="sng">
              <a:solidFill>
                <a:srgbClr val="83BA96"/>
              </a:solidFill>
            </a:ln>
          </c:spPr>
          <c:marker>
            <c:symbol val="none"/>
          </c:marker>
          <c:cat>
            <c:strRef>
              <c:f>'Mục nhập Dữ liệu'!$B$6:$B$24</c:f>
            </c:strRef>
          </c:cat>
          <c:val>
            <c:numRef>
              <c:f>'Mục nhập Dữ liệu'!$G$6:$G$24</c:f>
              <c:numCache/>
            </c:numRef>
          </c:val>
          <c:smooth val="0"/>
        </c:ser>
        <c:axId val="950746194"/>
        <c:axId val="234137754"/>
      </c:lineChart>
      <c:catAx>
        <c:axId val="9507461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mmm\ yyyy" sourceLinked="0"/>
        <c:majorTickMark val="out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234137754"/>
      </c:catAx>
      <c:valAx>
        <c:axId val="23413775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950746194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hyperlink" Target="#'Ba&#769;o%20ca&#769;o%20Ba&#769;n%20ha&#768;ng'!A1" TargetMode="External"/><Relationship Id="rId2" Type="http://schemas.openxmlformats.org/officeDocument/2006/relationships/hyperlink" Target="#'D&#432;&#803;%20ba&#769;o%20Ba&#769;n%20ha&#768;ng'!A1" TargetMode="Externa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hyperlink" Target="#'Mu&#803;c%20nh&#226;&#803;p%20D&#432;&#771;%20li&#234;&#803;u'!A1" TargetMode="External"/><Relationship Id="rId2" Type="http://schemas.openxmlformats.org/officeDocument/2006/relationships/hyperlink" Target="#'D&#432;&#803;%20ba&#769;o%20Ba&#769;n%20ha&#768;ng'!A1" TargetMode="Externa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hyperlink" Target="#'Mu&#803;c%20nh&#226;&#803;p%20D&#432;&#771;%20li&#234;&#803;u'!A1" TargetMode="External"/><Relationship Id="rId7" Type="http://schemas.openxmlformats.org/officeDocument/2006/relationships/hyperlink" Target="#'Ba&#769;o%20ca&#769;o%20Ba&#769;n%20ha&#768;ng'!A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457200</xdr:colOff>
      <xdr:row>1</xdr:row>
      <xdr:rowOff>66675</xdr:rowOff>
    </xdr:from>
    <xdr:ext cx="1762125" cy="238125"/>
    <xdr:sp>
      <xdr:nvSpPr>
        <xdr:cNvPr descr="Bấm để xem trang Báo cáo Bán hàng." id="3" name="Shape 3" title="Nút điều hướng Báo cáo Bán hàng">
          <a:hlinkClick r:id="rId1"/>
        </xdr:cNvPr>
        <xdr:cNvSpPr/>
      </xdr:nvSpPr>
      <xdr:spPr>
        <a:xfrm>
          <a:off x="4469700" y="3665700"/>
          <a:ext cx="1752600" cy="228600"/>
        </a:xfrm>
        <a:prstGeom prst="roundRect">
          <a:avLst>
            <a:gd fmla="val 16667" name="adj"/>
          </a:avLst>
        </a:prstGeom>
        <a:solidFill>
          <a:schemeClr val="accent2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Arial"/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Báo cáo Bán hàng</a:t>
          </a:r>
          <a:endParaRPr sz="1000">
            <a:solidFill>
              <a:schemeClr val="lt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7</xdr:col>
      <xdr:colOff>304800</xdr:colOff>
      <xdr:row>1</xdr:row>
      <xdr:rowOff>66675</xdr:rowOff>
    </xdr:from>
    <xdr:ext cx="1590675" cy="257175"/>
    <xdr:sp>
      <xdr:nvSpPr>
        <xdr:cNvPr descr="Bấm để xem trang Dự báo Bán hàng." id="4" name="Shape 4" title="Nút điều hướng Dự báo Bán hàng">
          <a:hlinkClick r:id="rId2"/>
        </xdr:cNvPr>
        <xdr:cNvSpPr/>
      </xdr:nvSpPr>
      <xdr:spPr>
        <a:xfrm>
          <a:off x="4555425" y="3656175"/>
          <a:ext cx="1581150" cy="247650"/>
        </a:xfrm>
        <a:prstGeom prst="roundRect">
          <a:avLst>
            <a:gd fmla="val 16667" name="adj"/>
          </a:avLst>
        </a:prstGeom>
        <a:solidFill>
          <a:schemeClr val="accent2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Arial"/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Dự báo Bán hàng</a:t>
          </a:r>
          <a:endParaRPr sz="1000">
            <a:solidFill>
              <a:schemeClr val="lt1"/>
            </a:solidFill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1</xdr:row>
      <xdr:rowOff>66675</xdr:rowOff>
    </xdr:from>
    <xdr:ext cx="1352550" cy="238125"/>
    <xdr:sp>
      <xdr:nvSpPr>
        <xdr:cNvPr descr="Bấm để xem trang Mục nhập Dữ liệu" id="5" name="Shape 5" title="Nút điều hướng Mục nhập Dữ liệu">
          <a:hlinkClick r:id="rId1"/>
        </xdr:cNvPr>
        <xdr:cNvSpPr/>
      </xdr:nvSpPr>
      <xdr:spPr>
        <a:xfrm>
          <a:off x="4674488" y="3665700"/>
          <a:ext cx="1343025" cy="228600"/>
        </a:xfrm>
        <a:prstGeom prst="roundRect">
          <a:avLst>
            <a:gd fmla="val 16667" name="adj"/>
          </a:avLst>
        </a:prstGeom>
        <a:solidFill>
          <a:schemeClr val="accent2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Arial"/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Mục nhập Dữ liệu</a:t>
          </a:r>
          <a:endParaRPr sz="1000">
            <a:solidFill>
              <a:schemeClr val="lt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1409700</xdr:colOff>
      <xdr:row>1</xdr:row>
      <xdr:rowOff>66675</xdr:rowOff>
    </xdr:from>
    <xdr:ext cx="1790700" cy="238125"/>
    <xdr:sp>
      <xdr:nvSpPr>
        <xdr:cNvPr descr="Bấm để xem trang Dự báo Bán hàng." id="6" name="Shape 6" title="Nút điều hướng Dự báo Bán hàng">
          <a:hlinkClick r:id="rId2"/>
        </xdr:cNvPr>
        <xdr:cNvSpPr/>
      </xdr:nvSpPr>
      <xdr:spPr>
        <a:xfrm>
          <a:off x="4455413" y="3665700"/>
          <a:ext cx="1781175" cy="228600"/>
        </a:xfrm>
        <a:prstGeom prst="roundRect">
          <a:avLst>
            <a:gd fmla="val 16667" name="adj"/>
          </a:avLst>
        </a:prstGeom>
        <a:solidFill>
          <a:schemeClr val="accent2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Arial"/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Dự báo Bán hàng</a:t>
          </a:r>
          <a:endParaRPr sz="1000">
            <a:solidFill>
              <a:schemeClr val="lt1"/>
            </a:solidFill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15</xdr:row>
      <xdr:rowOff>247650</xdr:rowOff>
    </xdr:from>
    <xdr:ext cx="12258675" cy="1943100"/>
    <xdr:graphicFrame>
      <xdr:nvGraphicFramePr>
        <xdr:cNvPr descr="Biểu đồ lịch sử bán hàng" id="297408953" name="Chart 1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0</xdr:colOff>
      <xdr:row>30</xdr:row>
      <xdr:rowOff>9525</xdr:rowOff>
    </xdr:from>
    <xdr:ext cx="5381625" cy="790575"/>
    <xdr:graphicFrame>
      <xdr:nvGraphicFramePr>
        <xdr:cNvPr descr="Biểu đồ dự báo Tháng" id="1991406412" name="Chart 2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5</xdr:col>
      <xdr:colOff>190500</xdr:colOff>
      <xdr:row>30</xdr:row>
      <xdr:rowOff>9525</xdr:rowOff>
    </xdr:from>
    <xdr:ext cx="6781800" cy="790575"/>
    <xdr:graphicFrame>
      <xdr:nvGraphicFramePr>
        <xdr:cNvPr descr="Biểu đồ dự báo Quý" id="490603123" name="Chart 3" title="Biểu đồ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38</xdr:row>
      <xdr:rowOff>9525</xdr:rowOff>
    </xdr:from>
    <xdr:ext cx="5381625" cy="762000"/>
    <xdr:graphicFrame>
      <xdr:nvGraphicFramePr>
        <xdr:cNvPr descr="Biểu đồ dự báo Năm" id="1113887200" name="Chart 4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5</xdr:col>
      <xdr:colOff>190500</xdr:colOff>
      <xdr:row>38</xdr:row>
      <xdr:rowOff>9525</xdr:rowOff>
    </xdr:from>
    <xdr:ext cx="6781800" cy="762000"/>
    <xdr:graphicFrame>
      <xdr:nvGraphicFramePr>
        <xdr:cNvPr descr="Biểu đồ dòng Doanh thu" id="1733732943" name="Chart 5" title="Biểu đồ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6</xdr:col>
      <xdr:colOff>66675</xdr:colOff>
      <xdr:row>1</xdr:row>
      <xdr:rowOff>66675</xdr:rowOff>
    </xdr:from>
    <xdr:ext cx="1876425" cy="238125"/>
    <xdr:sp>
      <xdr:nvSpPr>
        <xdr:cNvPr descr="Bấm để xem trang Mục nhập Dữ liệu" id="7" name="Shape 7" title="Nút điều hướng Mục nhập Dữ liệu">
          <a:hlinkClick r:id="rId6"/>
        </xdr:cNvPr>
        <xdr:cNvSpPr/>
      </xdr:nvSpPr>
      <xdr:spPr>
        <a:xfrm>
          <a:off x="4412550" y="3665700"/>
          <a:ext cx="1866900" cy="228600"/>
        </a:xfrm>
        <a:prstGeom prst="roundRect">
          <a:avLst>
            <a:gd fmla="val 16667" name="adj"/>
          </a:avLst>
        </a:prstGeom>
        <a:solidFill>
          <a:schemeClr val="accent2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Arial"/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Mục nhập Dữ liệu</a:t>
          </a:r>
          <a:endParaRPr sz="1000">
            <a:solidFill>
              <a:schemeClr val="lt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7</xdr:col>
      <xdr:colOff>581025</xdr:colOff>
      <xdr:row>1</xdr:row>
      <xdr:rowOff>66675</xdr:rowOff>
    </xdr:from>
    <xdr:ext cx="2105025" cy="238125"/>
    <xdr:sp>
      <xdr:nvSpPr>
        <xdr:cNvPr descr="Bấm để xem trang Báo cáo Bán hàng." id="8" name="Shape 8" title="Nút điều hướng Báo cáo Bán hàng">
          <a:hlinkClick r:id="rId7"/>
        </xdr:cNvPr>
        <xdr:cNvSpPr/>
      </xdr:nvSpPr>
      <xdr:spPr>
        <a:xfrm>
          <a:off x="4298250" y="3665700"/>
          <a:ext cx="2095500" cy="228600"/>
        </a:xfrm>
        <a:prstGeom prst="roundRect">
          <a:avLst>
            <a:gd fmla="val 16667" name="adj"/>
          </a:avLst>
        </a:prstGeom>
        <a:solidFill>
          <a:schemeClr val="accent2"/>
        </a:soli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Arial"/>
            <a:buNone/>
          </a:pPr>
          <a:r>
            <a:rPr lang="en-US" sz="1100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Báo cáo Bán hàng</a:t>
          </a:r>
          <a:endParaRPr sz="1000">
            <a:solidFill>
              <a:schemeClr val="lt1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83BA96"/>
      </a:accent1>
      <a:accent2>
        <a:srgbClr val="D18A4E"/>
      </a:accent2>
      <a:accent3>
        <a:srgbClr val="977974"/>
      </a:accent3>
      <a:accent4>
        <a:srgbClr val="CFA94E"/>
      </a:accent4>
      <a:accent5>
        <a:srgbClr val="7596A9"/>
      </a:accent5>
      <a:accent6>
        <a:srgbClr val="A46675"/>
      </a:accent6>
      <a:hlink>
        <a:srgbClr val="7596A9"/>
      </a:hlink>
      <a:folHlink>
        <a:srgbClr val="7596A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4"/>
    <pageSetUpPr fitToPage="1"/>
  </sheetPr>
  <sheetViews>
    <sheetView showGridLines="0" workbookViewId="0"/>
  </sheetViews>
  <sheetFormatPr customHeight="1" defaultColWidth="16.83" defaultRowHeight="15.0"/>
  <cols>
    <col customWidth="1" min="1" max="1" width="2.33"/>
    <col customWidth="1" min="2" max="2" width="14.17"/>
    <col customWidth="1" min="3" max="3" width="31.67"/>
    <col customWidth="1" min="4" max="4" width="20.83"/>
    <col customWidth="1" min="5" max="5" width="25.67"/>
    <col customWidth="1" min="6" max="6" width="14.83"/>
    <col customWidth="1" min="7" max="7" width="19.67"/>
    <col customWidth="1" min="8" max="8" width="16.67"/>
    <col customWidth="1" min="9" max="9" width="20.33"/>
    <col customWidth="1" min="10" max="10" width="15.0"/>
    <col customWidth="1" hidden="1" min="11" max="11" width="15.0"/>
    <col customWidth="1" min="12" max="12" width="18.0"/>
    <col customWidth="1" min="13" max="13" width="19.0"/>
    <col customWidth="1" min="14" max="14" width="19.17"/>
    <col customWidth="1" min="15" max="15" width="16.33"/>
    <col customWidth="1" min="16" max="16" width="19.5"/>
    <col customWidth="1" min="17" max="17" width="19.0"/>
    <col customWidth="1" min="18" max="26" width="10.17"/>
  </cols>
  <sheetData>
    <row r="1" ht="11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>
        <f>365*2</f>
        <v>730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3.75" customHeight="1">
      <c r="A2" s="2"/>
      <c r="B2" s="6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7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8" t="s">
        <v>3</v>
      </c>
      <c r="O3" s="8" t="s">
        <v>4</v>
      </c>
      <c r="R3" s="2"/>
      <c r="S3" s="2"/>
      <c r="T3" s="2"/>
      <c r="U3" s="2"/>
      <c r="V3" s="2"/>
      <c r="W3" s="2"/>
      <c r="X3" s="2"/>
      <c r="Y3" s="2"/>
      <c r="Z3" s="2"/>
    </row>
    <row r="4" ht="11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9"/>
      <c r="M4" s="10"/>
      <c r="N4" s="11"/>
      <c r="O4" s="9"/>
      <c r="P4" s="10"/>
      <c r="Q4" s="11"/>
      <c r="R4" s="2"/>
      <c r="S4" s="2"/>
      <c r="T4" s="2"/>
      <c r="U4" s="2"/>
      <c r="V4" s="2"/>
      <c r="W4" s="2"/>
      <c r="X4" s="2"/>
      <c r="Y4" s="2"/>
      <c r="Z4" s="2"/>
    </row>
    <row r="5" ht="17.25" customHeight="1">
      <c r="A5" s="2"/>
      <c r="B5" s="12" t="s">
        <v>5</v>
      </c>
      <c r="C5" s="12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13" t="s">
        <v>13</v>
      </c>
      <c r="K5" s="13" t="s">
        <v>14</v>
      </c>
      <c r="L5" s="13" t="s">
        <v>15</v>
      </c>
      <c r="M5" s="13" t="s">
        <v>16</v>
      </c>
      <c r="N5" s="13" t="s">
        <v>17</v>
      </c>
      <c r="O5" s="13" t="s">
        <v>18</v>
      </c>
      <c r="P5" s="13" t="s">
        <v>19</v>
      </c>
      <c r="Q5" s="13" t="s">
        <v>20</v>
      </c>
      <c r="R5" s="2"/>
      <c r="S5" s="2"/>
      <c r="T5" s="2"/>
      <c r="U5" s="2"/>
      <c r="V5" s="2"/>
      <c r="W5" s="2"/>
      <c r="X5" s="2"/>
      <c r="Y5" s="2"/>
      <c r="Z5" s="2"/>
    </row>
    <row r="6" ht="17.25" customHeight="1">
      <c r="A6" s="2"/>
      <c r="B6" s="14">
        <f>40657+(365*2)</f>
        <v>41387</v>
      </c>
      <c r="C6" s="15" t="s">
        <v>21</v>
      </c>
      <c r="D6" s="16">
        <v>1.3312E8</v>
      </c>
      <c r="E6" s="16">
        <v>1.2896E8</v>
      </c>
      <c r="F6" s="16">
        <v>9.256E7</v>
      </c>
      <c r="G6" s="18">
        <f>'Mục nhập Dữ liệu'!$D6-'Mục nhập Dữ liệu'!$F6</f>
        <v>40560000</v>
      </c>
      <c r="H6" s="20">
        <f>DATE(YEAR('Mục nhập Dữ liệu'!$B6),MONTH('Mục nhập Dữ liệu'!$B6),1)</f>
        <v>41365</v>
      </c>
      <c r="I6" s="24">
        <f t="array" ref="I6">LOOKUP(MONTH('Mục nhập Dữ liệu'!$H6),{1,1;2,1;3,1;4,2;5,2;6,2;7,3;8,3;9,3;10,4;11,4;12,4})</f>
        <v>2</v>
      </c>
      <c r="J6" s="25">
        <f>YEAR('Mục nhập Dữ liệu'!$B6)</f>
        <v>2013</v>
      </c>
      <c r="K6" s="26">
        <f>MONTH('Mục nhập Dữ liệu'!$B6)</f>
        <v>4</v>
      </c>
      <c r="L6" s="27">
        <f>SUMIFS('Mục nhập Dữ liệu'!$D$6:$D$24,'Mục nhập Dữ liệu'!$B$6:$B$24,"&gt;="&amp;EOMONTH('Mục nhập Dữ liệu'!$B6,-1)+1,'Mục nhập Dữ liệu'!$B$6:$B$24,"&lt;="&amp;EOMONTH('Mục nhập Dữ liệu'!$B6,0))</f>
        <v>303680000</v>
      </c>
      <c r="M6" s="27">
        <f>SUMIFS('Mục nhập Dữ liệu'!$D$6:$D$24,'Mục nhập Dữ liệu'!$B$6:$B$24,"&gt;="&amp;DATE(YEAR('Mục nhập Dữ liệu'!$B6),1,1),'Mục nhập Dữ liệu'!$B$6:$B$24,"&lt;="&amp;DATE(YEAR('Mục nhập Dữ liệu'!$B6),12,31),'Mục nhập Dữ liệu'!$I$6:$I$24,'Mục nhập Dữ liệu'!$I6)</f>
        <v>1056640000</v>
      </c>
      <c r="N6" s="27">
        <f>SUMIFS('Mục nhập Dữ liệu'!$D$6:$D$24,'Mục nhập Dữ liệu'!$B$6:$B$24,"&gt;="&amp;DATE(YEAR('Mục nhập Dữ liệu'!$B6),1,1),'Mục nhập Dữ liệu'!$B$6:$B$24,"&lt;="&amp;DATE(YEAR('Mục nhập Dữ liệu'!$B6),12,31))</f>
        <v>2991040000</v>
      </c>
      <c r="O6" s="28" t="str">
        <f t="array" ref="O6">IFERROR(TREND($L$6:INDEX($L:$L,ROW(),1),$K$6:INDEX($K:$K,ROW(),1),IF(MONTH('Mục nhập Dữ liệu'!$B6)=12,13,MONTH('Mục nhập Dữ liệu'!$B6)+1)),"")</f>
        <v/>
      </c>
      <c r="P6" s="28" t="str">
        <f t="array" ref="P6">IFERROR(TREND($M$6:INDEX($M:$M,ROW(),1),$I$6:INDEX($I:$I,ROW(),1),IF('Mục nhập Dữ liệu'!$I6=4,5,'Mục nhập Dữ liệu'!$I6+1)),"")</f>
        <v/>
      </c>
      <c r="Q6" s="28" t="str">
        <f t="array" ref="Q6">IFERROR(TREND($N$6:INDEX($N:$N,ROW(),1),$J$6:INDEX($J:$J,ROW(),1),'Mục nhập Dữ liệu'!$J6+1),"")</f>
        <v/>
      </c>
      <c r="R6" s="2"/>
      <c r="S6" s="2"/>
      <c r="T6" s="2"/>
      <c r="U6" s="2"/>
      <c r="V6" s="2"/>
      <c r="W6" s="2"/>
      <c r="X6" s="2"/>
      <c r="Y6" s="2"/>
      <c r="Z6" s="2"/>
    </row>
    <row r="7" ht="17.25" customHeight="1">
      <c r="A7" s="2"/>
      <c r="B7" s="14">
        <f>40659+(365*2)</f>
        <v>41389</v>
      </c>
      <c r="C7" s="15" t="s">
        <v>23</v>
      </c>
      <c r="D7" s="16">
        <v>1.7056E8</v>
      </c>
      <c r="E7" s="16">
        <v>1.664E8</v>
      </c>
      <c r="F7" s="16">
        <v>1.3312E8</v>
      </c>
      <c r="G7" s="18">
        <f>'Mục nhập Dữ liệu'!$D7-'Mục nhập Dữ liệu'!$F7</f>
        <v>37440000</v>
      </c>
      <c r="H7" s="20">
        <f>DATE(YEAR('Mục nhập Dữ liệu'!$B7),MONTH('Mục nhập Dữ liệu'!$B7),1)</f>
        <v>41365</v>
      </c>
      <c r="I7" s="24">
        <f t="array" ref="I7">LOOKUP(MONTH('Mục nhập Dữ liệu'!$H7),{1,1;2,1;3,1;4,2;5,2;6,2;7,3;8,3;9,3;10,4;11,4;12,4})</f>
        <v>2</v>
      </c>
      <c r="J7" s="25">
        <f>YEAR('Mục nhập Dữ liệu'!$B7)</f>
        <v>2013</v>
      </c>
      <c r="K7" s="26">
        <f>MONTH('Mục nhập Dữ liệu'!$B7)</f>
        <v>4</v>
      </c>
      <c r="L7" s="27">
        <f>SUMIFS('Mục nhập Dữ liệu'!$D$6:$D$24,'Mục nhập Dữ liệu'!$B$6:$B$24,"&gt;="&amp;EOMONTH('Mục nhập Dữ liệu'!$B7,-1)+1,'Mục nhập Dữ liệu'!$B$6:$B$24,"&lt;="&amp;EOMONTH('Mục nhập Dữ liệu'!$B7,0))</f>
        <v>303680000</v>
      </c>
      <c r="M7" s="27">
        <f>SUMIFS('Mục nhập Dữ liệu'!$D$6:$D$24,'Mục nhập Dữ liệu'!$B$6:$B$24,"&gt;="&amp;DATE(YEAR('Mục nhập Dữ liệu'!$B7),1,1),'Mục nhập Dữ liệu'!$B$6:$B$24,"&lt;="&amp;DATE(YEAR('Mục nhập Dữ liệu'!$B7),12,31),'Mục nhập Dữ liệu'!$I$6:$I$24,'Mục nhập Dữ liệu'!$I7)</f>
        <v>1056640000</v>
      </c>
      <c r="N7" s="27">
        <f>SUMIFS('Mục nhập Dữ liệu'!$D$6:$D$24,'Mục nhập Dữ liệu'!$B$6:$B$24,"&gt;="&amp;DATE(YEAR('Mục nhập Dữ liệu'!$B7),1,1),'Mục nhập Dữ liệu'!$B$6:$B$24,"&lt;="&amp;DATE(YEAR('Mục nhập Dữ liệu'!$B7),12,31))</f>
        <v>2991040000</v>
      </c>
      <c r="O7" s="28" t="str">
        <f t="array" ref="O7">IFERROR(TREND($L$6:INDEX($L:$L,ROW(),1),$K$6:INDEX($K:$K,ROW(),1),IF(MONTH('Mục nhập Dữ liệu'!$B7)=12,13,MONTH('Mục nhập Dữ liệu'!$B7)+1)),"")</f>
        <v/>
      </c>
      <c r="P7" s="28" t="str">
        <f t="array" ref="P7">IFERROR(TREND($M$6:INDEX($M:$M,ROW(),1),$I$6:INDEX($I:$I,ROW(),1),IF('Mục nhập Dữ liệu'!$I7=4,5,'Mục nhập Dữ liệu'!$I7+1)),"")</f>
        <v/>
      </c>
      <c r="Q7" s="28" t="str">
        <f t="array" ref="Q7">IFERROR(TREND($N$6:INDEX($N:$N,ROW(),1),$J$6:INDEX($J:$J,ROW(),1),'Mục nhập Dữ liệu'!$J7+1),"")</f>
        <v/>
      </c>
      <c r="R7" s="2"/>
      <c r="S7" s="2"/>
      <c r="T7" s="2"/>
      <c r="U7" s="2"/>
      <c r="V7" s="2"/>
      <c r="W7" s="2"/>
      <c r="X7" s="2"/>
      <c r="Y7" s="2"/>
      <c r="Z7" s="2"/>
    </row>
    <row r="8" ht="17.25" customHeight="1">
      <c r="A8" s="2"/>
      <c r="B8" s="14">
        <f>40671+(365*2)</f>
        <v>41401</v>
      </c>
      <c r="C8" s="15" t="s">
        <v>24</v>
      </c>
      <c r="D8" s="16">
        <v>9.152E7</v>
      </c>
      <c r="E8" s="16">
        <v>8.736E7</v>
      </c>
      <c r="F8" s="16">
        <v>5.408E7</v>
      </c>
      <c r="G8" s="18">
        <f>'Mục nhập Dữ liệu'!$D8-'Mục nhập Dữ liệu'!$F8</f>
        <v>37440000</v>
      </c>
      <c r="H8" s="20">
        <f>DATE(YEAR('Mục nhập Dữ liệu'!$B8),MONTH('Mục nhập Dữ liệu'!$B8),1)</f>
        <v>41395</v>
      </c>
      <c r="I8" s="24">
        <f t="array" ref="I8">LOOKUP(MONTH('Mục nhập Dữ liệu'!$H8),{1,1;2,1;3,1;4,2;5,2;6,2;7,3;8,3;9,3;10,4;11,4;12,4})</f>
        <v>2</v>
      </c>
      <c r="J8" s="25">
        <f>YEAR('Mục nhập Dữ liệu'!$B8)</f>
        <v>2013</v>
      </c>
      <c r="K8" s="26">
        <f>MONTH('Mục nhập Dữ liệu'!$B8)</f>
        <v>5</v>
      </c>
      <c r="L8" s="27">
        <f>SUMIFS('Mục nhập Dữ liệu'!$D$6:$D$24,'Mục nhập Dữ liệu'!$B$6:$B$24,"&gt;="&amp;EOMONTH('Mục nhập Dữ liệu'!$B8,-1)+1,'Mục nhập Dữ liệu'!$B$6:$B$24,"&lt;="&amp;EOMONTH('Mục nhập Dữ liệu'!$B8,0))</f>
        <v>453440000</v>
      </c>
      <c r="M8" s="27">
        <f>SUMIFS('Mục nhập Dữ liệu'!$D$6:$D$24,'Mục nhập Dữ liệu'!$B$6:$B$24,"&gt;="&amp;DATE(YEAR('Mục nhập Dữ liệu'!$B8),1,1),'Mục nhập Dữ liệu'!$B$6:$B$24,"&lt;="&amp;DATE(YEAR('Mục nhập Dữ liệu'!$B8),12,31),'Mục nhập Dữ liệu'!$I$6:$I$24,'Mục nhập Dữ liệu'!$I8)</f>
        <v>1056640000</v>
      </c>
      <c r="N8" s="27">
        <f>SUMIFS('Mục nhập Dữ liệu'!$D$6:$D$24,'Mục nhập Dữ liệu'!$B$6:$B$24,"&gt;="&amp;DATE(YEAR('Mục nhập Dữ liệu'!$B8),1,1),'Mục nhập Dữ liệu'!$B$6:$B$24,"&lt;="&amp;DATE(YEAR('Mục nhập Dữ liệu'!$B8),12,31))</f>
        <v>2991040000</v>
      </c>
      <c r="O8" s="28">
        <f t="array" ref="O8">IFERROR(TREND($L$6:INDEX($L:$L,ROW(),1),$K$6:INDEX($K:$K,ROW(),1),IF(MONTH('Mục nhập Dữ liệu'!$B8)=12,13,MONTH('Mục nhập Dữ liệu'!$B8)+1)),"")</f>
        <v>603200000</v>
      </c>
      <c r="P8" s="28" t="str">
        <f t="array" ref="P8">IFERROR(TREND($M$6:INDEX($M:$M,ROW(),1),$I$6:INDEX($I:$I,ROW(),1),IF('Mục nhập Dữ liệu'!$I8=4,5,'Mục nhập Dữ liệu'!$I8+1)),"")</f>
        <v/>
      </c>
      <c r="Q8" s="28" t="str">
        <f t="array" ref="Q8">IFERROR(TREND($N$6:INDEX($N:$N,ROW(),1),$J$6:INDEX($J:$J,ROW(),1),'Mục nhập Dữ liệu'!$J8+1),"")</f>
        <v/>
      </c>
      <c r="R8" s="2"/>
      <c r="S8" s="2"/>
      <c r="T8" s="2"/>
      <c r="U8" s="2"/>
      <c r="V8" s="2"/>
      <c r="W8" s="2"/>
      <c r="X8" s="2"/>
      <c r="Y8" s="2"/>
      <c r="Z8" s="2"/>
    </row>
    <row r="9" ht="17.25" customHeight="1">
      <c r="A9" s="2"/>
      <c r="B9" s="14">
        <f t="shared" ref="B9:B10" si="1">40678+(365*2)</f>
        <v>41408</v>
      </c>
      <c r="C9" s="15" t="s">
        <v>25</v>
      </c>
      <c r="D9" s="16">
        <v>1.1232E8</v>
      </c>
      <c r="E9" s="16">
        <v>1.144E8</v>
      </c>
      <c r="F9" s="16">
        <v>9.36E7</v>
      </c>
      <c r="G9" s="18">
        <f>'Mục nhập Dữ liệu'!$D9-'Mục nhập Dữ liệu'!$F9</f>
        <v>18720000</v>
      </c>
      <c r="H9" s="20">
        <f>DATE(YEAR('Mục nhập Dữ liệu'!$B9),MONTH('Mục nhập Dữ liệu'!$B9),1)</f>
        <v>41395</v>
      </c>
      <c r="I9" s="24">
        <f t="array" ref="I9">LOOKUP(MONTH('Mục nhập Dữ liệu'!$H9),{1,1;2,1;3,1;4,2;5,2;6,2;7,3;8,3;9,3;10,4;11,4;12,4})</f>
        <v>2</v>
      </c>
      <c r="J9" s="25">
        <f>YEAR('Mục nhập Dữ liệu'!$B9)</f>
        <v>2013</v>
      </c>
      <c r="K9" s="26">
        <f>MONTH('Mục nhập Dữ liệu'!$B9)</f>
        <v>5</v>
      </c>
      <c r="L9" s="27">
        <f>SUMIFS('Mục nhập Dữ liệu'!$D$6:$D$24,'Mục nhập Dữ liệu'!$B$6:$B$24,"&gt;="&amp;EOMONTH('Mục nhập Dữ liệu'!$B9,-1)+1,'Mục nhập Dữ liệu'!$B$6:$B$24,"&lt;="&amp;EOMONTH('Mục nhập Dữ liệu'!$B9,0))</f>
        <v>453440000</v>
      </c>
      <c r="M9" s="27">
        <f>SUMIFS('Mục nhập Dữ liệu'!$D$6:$D$24,'Mục nhập Dữ liệu'!$B$6:$B$24,"&gt;="&amp;DATE(YEAR('Mục nhập Dữ liệu'!$B9),1,1),'Mục nhập Dữ liệu'!$B$6:$B$24,"&lt;="&amp;DATE(YEAR('Mục nhập Dữ liệu'!$B9),12,31),'Mục nhập Dữ liệu'!$I$6:$I$24,'Mục nhập Dữ liệu'!$I9)</f>
        <v>1056640000</v>
      </c>
      <c r="N9" s="27">
        <f>SUMIFS('Mục nhập Dữ liệu'!$D$6:$D$24,'Mục nhập Dữ liệu'!$B$6:$B$24,"&gt;="&amp;DATE(YEAR('Mục nhập Dữ liệu'!$B9),1,1),'Mục nhập Dữ liệu'!$B$6:$B$24,"&lt;="&amp;DATE(YEAR('Mục nhập Dữ liệu'!$B9),12,31))</f>
        <v>2991040000</v>
      </c>
      <c r="O9" s="28">
        <f t="array" ref="O9">IFERROR(TREND($L$6:INDEX($L:$L,ROW(),1),$K$6:INDEX($K:$K,ROW(),1),IF(MONTH('Mục nhập Dữ liệu'!$B9)=12,13,MONTH('Mục nhập Dữ liệu'!$B9)+1)),"")</f>
        <v>603200000</v>
      </c>
      <c r="P9" s="28" t="str">
        <f t="array" ref="P9">IFERROR(TREND($M$6:INDEX($M:$M,ROW(),1),$I$6:INDEX($I:$I,ROW(),1),IF('Mục nhập Dữ liệu'!$I9=4,5,'Mục nhập Dữ liệu'!$I9+1)),"")</f>
        <v/>
      </c>
      <c r="Q9" s="28" t="str">
        <f t="array" ref="Q9">IFERROR(TREND($N$6:INDEX($N:$N,ROW(),1),$J$6:INDEX($J:$J,ROW(),1),'Mục nhập Dữ liệu'!$J9+1),"")</f>
        <v/>
      </c>
      <c r="R9" s="2"/>
      <c r="S9" s="2"/>
      <c r="T9" s="2"/>
      <c r="U9" s="2"/>
      <c r="V9" s="2"/>
      <c r="W9" s="2"/>
      <c r="X9" s="2"/>
      <c r="Y9" s="2"/>
      <c r="Z9" s="2"/>
    </row>
    <row r="10" ht="17.25" customHeight="1">
      <c r="A10" s="2"/>
      <c r="B10" s="14">
        <f t="shared" si="1"/>
        <v>41408</v>
      </c>
      <c r="C10" s="15" t="s">
        <v>52</v>
      </c>
      <c r="D10" s="16">
        <v>1.2064E8</v>
      </c>
      <c r="E10" s="16">
        <v>1.248E8</v>
      </c>
      <c r="F10" s="16">
        <v>9.36E7</v>
      </c>
      <c r="G10" s="18">
        <f>'Mục nhập Dữ liệu'!$D10-'Mục nhập Dữ liệu'!$F10</f>
        <v>27040000</v>
      </c>
      <c r="H10" s="20">
        <f>DATE(YEAR('Mục nhập Dữ liệu'!$B10),MONTH('Mục nhập Dữ liệu'!$B10),1)</f>
        <v>41395</v>
      </c>
      <c r="I10" s="24">
        <f t="array" ref="I10">LOOKUP(MONTH('Mục nhập Dữ liệu'!$H10),{1,1;2,1;3,1;4,2;5,2;6,2;7,3;8,3;9,3;10,4;11,4;12,4})</f>
        <v>2</v>
      </c>
      <c r="J10" s="25">
        <f>YEAR('Mục nhập Dữ liệu'!$B10)</f>
        <v>2013</v>
      </c>
      <c r="K10" s="26">
        <f>MONTH('Mục nhập Dữ liệu'!$B10)</f>
        <v>5</v>
      </c>
      <c r="L10" s="27">
        <f>SUMIFS('Mục nhập Dữ liệu'!$D$6:$D$24,'Mục nhập Dữ liệu'!$B$6:$B$24,"&gt;="&amp;EOMONTH('Mục nhập Dữ liệu'!$B10,-1)+1,'Mục nhập Dữ liệu'!$B$6:$B$24,"&lt;="&amp;EOMONTH('Mục nhập Dữ liệu'!$B10,0))</f>
        <v>453440000</v>
      </c>
      <c r="M10" s="27">
        <f>SUMIFS('Mục nhập Dữ liệu'!$D$6:$D$24,'Mục nhập Dữ liệu'!$B$6:$B$24,"&gt;="&amp;DATE(YEAR('Mục nhập Dữ liệu'!$B10),1,1),'Mục nhập Dữ liệu'!$B$6:$B$24,"&lt;="&amp;DATE(YEAR('Mục nhập Dữ liệu'!$B10),12,31),'Mục nhập Dữ liệu'!$I$6:$I$24,'Mục nhập Dữ liệu'!$I10)</f>
        <v>1056640000</v>
      </c>
      <c r="N10" s="27">
        <f>SUMIFS('Mục nhập Dữ liệu'!$D$6:$D$24,'Mục nhập Dữ liệu'!$B$6:$B$24,"&gt;="&amp;DATE(YEAR('Mục nhập Dữ liệu'!$B10),1,1),'Mục nhập Dữ liệu'!$B$6:$B$24,"&lt;="&amp;DATE(YEAR('Mục nhập Dữ liệu'!$B10),12,31))</f>
        <v>2991040000</v>
      </c>
      <c r="O10" s="28">
        <f t="array" ref="O10">IFERROR(TREND($L$6:INDEX($L:$L,ROW(),1),$K$6:INDEX($K:$K,ROW(),1),IF(MONTH('Mục nhập Dữ liệu'!$B10)=12,13,MONTH('Mục nhập Dữ liệu'!$B10)+1)),"")</f>
        <v>603200000</v>
      </c>
      <c r="P10" s="28">
        <f t="array" ref="P10">IFERROR(TREND($M$6:INDEX($M:$M,ROW(),1),$I$6:INDEX($I:$I,ROW(),1),IF('Mục nhập Dữ liệu'!$I10=4,5,'Mục nhập Dữ liệu'!$I10+1)),"")</f>
        <v>1056640000</v>
      </c>
      <c r="Q10" s="28">
        <f t="array" ref="Q10">IFERROR(TREND($N$6:INDEX($N:$N,ROW(),1),$J$6:INDEX($J:$J,ROW(),1),'Mục nhập Dữ liệu'!$J10+1),"")</f>
        <v>2993137152</v>
      </c>
      <c r="R10" s="2"/>
      <c r="S10" s="2"/>
      <c r="T10" s="2"/>
      <c r="U10" s="2"/>
      <c r="V10" s="2"/>
      <c r="W10" s="2"/>
      <c r="X10" s="2"/>
      <c r="Y10" s="2"/>
      <c r="Z10" s="2"/>
    </row>
    <row r="11" ht="17.25" customHeight="1">
      <c r="A11" s="2"/>
      <c r="B11" s="14">
        <f>40693+(365*2)</f>
        <v>41423</v>
      </c>
      <c r="C11" s="15" t="s">
        <v>26</v>
      </c>
      <c r="D11" s="16">
        <v>1.2896E8</v>
      </c>
      <c r="E11" s="16">
        <v>1.248E8</v>
      </c>
      <c r="F11" s="16">
        <v>9.36E7</v>
      </c>
      <c r="G11" s="18">
        <f>'Mục nhập Dữ liệu'!$D11-'Mục nhập Dữ liệu'!$F11</f>
        <v>35360000</v>
      </c>
      <c r="H11" s="20">
        <f>DATE(YEAR('Mục nhập Dữ liệu'!$B11),MONTH('Mục nhập Dữ liệu'!$B11),1)</f>
        <v>41395</v>
      </c>
      <c r="I11" s="24">
        <f t="array" ref="I11">LOOKUP(MONTH('Mục nhập Dữ liệu'!$H11),{1,1;2,1;3,1;4,2;5,2;6,2;7,3;8,3;9,3;10,4;11,4;12,4})</f>
        <v>2</v>
      </c>
      <c r="J11" s="25">
        <f>YEAR('Mục nhập Dữ liệu'!$B11)</f>
        <v>2013</v>
      </c>
      <c r="K11" s="26">
        <f>MONTH('Mục nhập Dữ liệu'!$B11)</f>
        <v>5</v>
      </c>
      <c r="L11" s="27">
        <f>SUMIFS('Mục nhập Dữ liệu'!$D$6:$D$24,'Mục nhập Dữ liệu'!$B$6:$B$24,"&gt;="&amp;EOMONTH('Mục nhập Dữ liệu'!$B11,-1)+1,'Mục nhập Dữ liệu'!$B$6:$B$24,"&lt;="&amp;EOMONTH('Mục nhập Dữ liệu'!$B11,0))</f>
        <v>453440000</v>
      </c>
      <c r="M11" s="27">
        <f>SUMIFS('Mục nhập Dữ liệu'!$D$6:$D$24,'Mục nhập Dữ liệu'!$B$6:$B$24,"&gt;="&amp;DATE(YEAR('Mục nhập Dữ liệu'!$B11),1,1),'Mục nhập Dữ liệu'!$B$6:$B$24,"&lt;="&amp;DATE(YEAR('Mục nhập Dữ liệu'!$B11),12,31),'Mục nhập Dữ liệu'!$I$6:$I$24,'Mục nhập Dữ liệu'!$I11)</f>
        <v>1056640000</v>
      </c>
      <c r="N11" s="27">
        <f>SUMIFS('Mục nhập Dữ liệu'!$D$6:$D$24,'Mục nhập Dữ liệu'!$B$6:$B$24,"&gt;="&amp;DATE(YEAR('Mục nhập Dữ liệu'!$B11),1,1),'Mục nhập Dữ liệu'!$B$6:$B$24,"&lt;="&amp;DATE(YEAR('Mục nhập Dữ liệu'!$B11),12,31))</f>
        <v>2991040000</v>
      </c>
      <c r="O11" s="28">
        <f t="array" ref="O11">IFERROR(TREND($L$6:INDEX($L:$L,ROW(),1),$K$6:INDEX($K:$K,ROW(),1),IF(MONTH('Mục nhập Dữ liệu'!$B11)=12,13,MONTH('Mục nhập Dữ liệu'!$B11)+1)),"")</f>
        <v>603200000</v>
      </c>
      <c r="P11" s="28">
        <f t="array" ref="P11">IFERROR(TREND($M$6:INDEX($M:$M,ROW(),1),$I$6:INDEX($I:$I,ROW(),1),IF('Mục nhập Dữ liệu'!$I11=4,5,'Mục nhập Dữ liệu'!$I11+1)),"")</f>
        <v>1325075456</v>
      </c>
      <c r="Q11" s="28">
        <f t="array" ref="Q11">IFERROR(TREND($N$6:INDEX($N:$N,ROW(),1),$J$6:INDEX($J:$J,ROW(),1),'Mục nhập Dữ liệu'!$J11+1),"")</f>
        <v>2993137152</v>
      </c>
      <c r="R11" s="2"/>
      <c r="S11" s="2"/>
      <c r="T11" s="2"/>
      <c r="U11" s="2"/>
      <c r="V11" s="2"/>
      <c r="W11" s="2"/>
      <c r="X11" s="2"/>
      <c r="Y11" s="2"/>
      <c r="Z11" s="2"/>
    </row>
    <row r="12" ht="17.25" customHeight="1">
      <c r="A12" s="2"/>
      <c r="B12" s="14">
        <f>40705+(365*2)</f>
        <v>41435</v>
      </c>
      <c r="C12" s="15" t="s">
        <v>21</v>
      </c>
      <c r="D12" s="16">
        <v>1.4352E8</v>
      </c>
      <c r="E12" s="16">
        <v>1.56E8</v>
      </c>
      <c r="F12" s="16">
        <v>1.1232E8</v>
      </c>
      <c r="G12" s="18">
        <f>'Mục nhập Dữ liệu'!$D12-'Mục nhập Dữ liệu'!$F12</f>
        <v>31200000</v>
      </c>
      <c r="H12" s="20">
        <f>DATE(YEAR('Mục nhập Dữ liệu'!$B12),MONTH('Mục nhập Dữ liệu'!$B12),1)</f>
        <v>41426</v>
      </c>
      <c r="I12" s="24">
        <f t="array" ref="I12">LOOKUP(MONTH('Mục nhập Dữ liệu'!$H12),{1,1;2,1;3,1;4,2;5,2;6,2;7,3;8,3;9,3;10,4;11,4;12,4})</f>
        <v>2</v>
      </c>
      <c r="J12" s="25">
        <f>YEAR('Mục nhập Dữ liệu'!$B12)</f>
        <v>2013</v>
      </c>
      <c r="K12" s="26">
        <f>MONTH('Mục nhập Dữ liệu'!$B12)</f>
        <v>6</v>
      </c>
      <c r="L12" s="27">
        <f>SUMIFS('Mục nhập Dữ liệu'!$D$6:$D$24,'Mục nhập Dữ liệu'!$B$6:$B$24,"&gt;="&amp;EOMONTH('Mục nhập Dữ liệu'!$B12,-1)+1,'Mục nhập Dữ liệu'!$B$6:$B$24,"&lt;="&amp;EOMONTH('Mục nhập Dữ liệu'!$B12,0))</f>
        <v>299520000</v>
      </c>
      <c r="M12" s="27">
        <f>SUMIFS('Mục nhập Dữ liệu'!$D$6:$D$24,'Mục nhập Dữ liệu'!$B$6:$B$24,"&gt;="&amp;DATE(YEAR('Mục nhập Dữ liệu'!$B12),1,1),'Mục nhập Dữ liệu'!$B$6:$B$24,"&lt;="&amp;DATE(YEAR('Mục nhập Dữ liệu'!$B12),12,31),'Mục nhập Dữ liệu'!$I$6:$I$24,'Mục nhập Dữ liệu'!$I12)</f>
        <v>1056640000</v>
      </c>
      <c r="N12" s="27">
        <f>SUMIFS('Mục nhập Dữ liệu'!$D$6:$D$24,'Mục nhập Dữ liệu'!$B$6:$B$24,"&gt;="&amp;DATE(YEAR('Mục nhập Dữ liệu'!$B12),1,1),'Mục nhập Dữ liệu'!$B$6:$B$24,"&lt;="&amp;DATE(YEAR('Mục nhập Dữ liệu'!$B12),12,31))</f>
        <v>2991040000</v>
      </c>
      <c r="O12" s="28">
        <f t="array" ref="O12">IFERROR(TREND($L$6:INDEX($L:$L,ROW(),1),$K$6:INDEX($K:$K,ROW(),1),IF(MONTH('Mục nhập Dữ liệu'!$B12)=12,13,MONTH('Mục nhập Dữ liệu'!$B12)+1)),"")</f>
        <v>449280000</v>
      </c>
      <c r="P12" s="28">
        <f t="array" ref="P12">IFERROR(TREND($M$6:INDEX($M:$M,ROW(),1),$I$6:INDEX($I:$I,ROW(),1),IF('Mục nhập Dữ liệu'!$I12=4,5,'Mục nhập Dữ liệu'!$I12+1)),"")</f>
        <v>1593510912</v>
      </c>
      <c r="Q12" s="28">
        <f t="array" ref="Q12">IFERROR(TREND($N$6:INDEX($N:$N,ROW(),1),$J$6:INDEX($J:$J,ROW(),1),'Mục nhập Dữ liệu'!$J12+1),"")</f>
        <v>2993137152</v>
      </c>
      <c r="R12" s="2"/>
      <c r="S12" s="2"/>
      <c r="T12" s="2"/>
      <c r="U12" s="2"/>
      <c r="V12" s="2"/>
      <c r="W12" s="2"/>
      <c r="X12" s="2"/>
      <c r="Y12" s="2"/>
      <c r="Z12" s="2"/>
    </row>
    <row r="13" ht="17.25" customHeight="1">
      <c r="A13" s="2"/>
      <c r="B13" s="14">
        <f>40716+(365*2)</f>
        <v>41446</v>
      </c>
      <c r="C13" s="15" t="s">
        <v>23</v>
      </c>
      <c r="D13" s="16">
        <v>1.56E8</v>
      </c>
      <c r="E13" s="16">
        <v>1.4976E8</v>
      </c>
      <c r="F13" s="16">
        <v>1.352E8</v>
      </c>
      <c r="G13" s="18">
        <f>'Mục nhập Dữ liệu'!$D13-'Mục nhập Dữ liệu'!$F13</f>
        <v>20800000</v>
      </c>
      <c r="H13" s="20">
        <f>DATE(YEAR('Mục nhập Dữ liệu'!$B13),MONTH('Mục nhập Dữ liệu'!$B13),1)</f>
        <v>41426</v>
      </c>
      <c r="I13" s="24">
        <f t="array" ref="I13">LOOKUP(MONTH('Mục nhập Dữ liệu'!$H13),{1,1;2,1;3,1;4,2;5,2;6,2;7,3;8,3;9,3;10,4;11,4;12,4})</f>
        <v>2</v>
      </c>
      <c r="J13" s="25">
        <f>YEAR('Mục nhập Dữ liệu'!$B13)</f>
        <v>2013</v>
      </c>
      <c r="K13" s="26">
        <f>MONTH('Mục nhập Dữ liệu'!$B13)</f>
        <v>6</v>
      </c>
      <c r="L13" s="27">
        <f>SUMIFS('Mục nhập Dữ liệu'!$D$6:$D$24,'Mục nhập Dữ liệu'!$B$6:$B$24,"&gt;="&amp;EOMONTH('Mục nhập Dữ liệu'!$B13,-1)+1,'Mục nhập Dữ liệu'!$B$6:$B$24,"&lt;="&amp;EOMONTH('Mục nhập Dữ liệu'!$B13,0))</f>
        <v>299520000</v>
      </c>
      <c r="M13" s="27">
        <f>SUMIFS('Mục nhập Dữ liệu'!$D$6:$D$24,'Mục nhập Dữ liệu'!$B$6:$B$24,"&gt;="&amp;DATE(YEAR('Mục nhập Dữ liệu'!$B13),1,1),'Mục nhập Dữ liệu'!$B$6:$B$24,"&lt;="&amp;DATE(YEAR('Mục nhập Dữ liệu'!$B13),12,31),'Mục nhập Dữ liệu'!$I$6:$I$24,'Mục nhập Dữ liệu'!$I13)</f>
        <v>1056640000</v>
      </c>
      <c r="N13" s="27">
        <f>SUMIFS('Mục nhập Dữ liệu'!$D$6:$D$24,'Mục nhập Dữ liệu'!$B$6:$B$24,"&gt;="&amp;DATE(YEAR('Mục nhập Dữ liệu'!$B13),1,1),'Mục nhập Dữ liệu'!$B$6:$B$24,"&lt;="&amp;DATE(YEAR('Mục nhập Dữ liệu'!$B13),12,31))</f>
        <v>2991040000</v>
      </c>
      <c r="O13" s="28">
        <f t="array" ref="O13">IFERROR(TREND($L$6:INDEX($L:$L,ROW(),1),$K$6:INDEX($K:$K,ROW(),1),IF(MONTH('Mục nhập Dữ liệu'!$B13)=12,13,MONTH('Mục nhập Dữ liệu'!$B13)+1)),"")</f>
        <v>373360000</v>
      </c>
      <c r="P13" s="28">
        <f t="array" ref="P13">IFERROR(TREND($M$6:INDEX($M:$M,ROW(),1),$I$6:INDEX($I:$I,ROW(),1),IF('Mục nhập Dữ liệu'!$I13=4,5,'Mục nhập Dữ liệu'!$I13+1)),"")</f>
        <v>1593510912</v>
      </c>
      <c r="Q13" s="28">
        <f t="array" ref="Q13">IFERROR(TREND($N$6:INDEX($N:$N,ROW(),1),$J$6:INDEX($J:$J,ROW(),1),'Mục nhập Dữ liệu'!$J13+1),"")</f>
        <v>2993137152</v>
      </c>
      <c r="R13" s="2"/>
      <c r="S13" s="2"/>
      <c r="T13" s="2"/>
      <c r="U13" s="2"/>
      <c r="V13" s="2"/>
      <c r="W13" s="2"/>
      <c r="X13" s="2"/>
      <c r="Y13" s="2"/>
      <c r="Z13" s="2"/>
    </row>
    <row r="14" ht="17.25" customHeight="1">
      <c r="A14" s="2"/>
      <c r="B14" s="14">
        <f>40731+(365*2)</f>
        <v>41461</v>
      </c>
      <c r="C14" s="15" t="s">
        <v>24</v>
      </c>
      <c r="D14" s="16">
        <v>1.8096E8</v>
      </c>
      <c r="E14" s="16">
        <v>1.768E8</v>
      </c>
      <c r="F14" s="16">
        <v>1.508E8</v>
      </c>
      <c r="G14" s="18">
        <f>'Mục nhập Dữ liệu'!$D14-'Mục nhập Dữ liệu'!$F14</f>
        <v>30160000</v>
      </c>
      <c r="H14" s="20">
        <f>DATE(YEAR('Mục nhập Dữ liệu'!$B14),MONTH('Mục nhập Dữ liệu'!$B14),1)</f>
        <v>41456</v>
      </c>
      <c r="I14" s="24">
        <f t="array" ref="I14">LOOKUP(MONTH('Mục nhập Dữ liệu'!$H14),{1,1;2,1;3,1;4,2;5,2;6,2;7,3;8,3;9,3;10,4;11,4;12,4})</f>
        <v>3</v>
      </c>
      <c r="J14" s="25">
        <f>YEAR('Mục nhập Dữ liệu'!$B14)</f>
        <v>2013</v>
      </c>
      <c r="K14" s="26">
        <f>MONTH('Mục nhập Dữ liệu'!$B14)</f>
        <v>7</v>
      </c>
      <c r="L14" s="27">
        <f>SUMIFS('Mục nhập Dữ liệu'!$D$6:$D$24,'Mục nhập Dữ liệu'!$B$6:$B$24,"&gt;="&amp;EOMONTH('Mục nhập Dữ liệu'!$B14,-1)+1,'Mục nhập Dữ liệu'!$B$6:$B$24,"&lt;="&amp;EOMONTH('Mục nhập Dữ liệu'!$B14,0))</f>
        <v>180960000</v>
      </c>
      <c r="M14" s="27">
        <f>SUMIFS('Mục nhập Dữ liệu'!$D$6:$D$24,'Mục nhập Dữ liệu'!$B$6:$B$24,"&gt;="&amp;DATE(YEAR('Mục nhập Dữ liệu'!$B14),1,1),'Mục nhập Dữ liệu'!$B$6:$B$24,"&lt;="&amp;DATE(YEAR('Mục nhập Dữ liệu'!$B14),12,31),'Mục nhập Dữ liệu'!$I$6:$I$24,'Mục nhập Dữ liệu'!$I14)</f>
        <v>1021280000</v>
      </c>
      <c r="N14" s="27">
        <f>SUMIFS('Mục nhập Dữ liệu'!$D$6:$D$24,'Mục nhập Dữ liệu'!$B$6:$B$24,"&gt;="&amp;DATE(YEAR('Mục nhập Dữ liệu'!$B14),1,1),'Mục nhập Dữ liệu'!$B$6:$B$24,"&lt;="&amp;DATE(YEAR('Mục nhập Dữ liệu'!$B14),12,31))</f>
        <v>2991040000</v>
      </c>
      <c r="O14" s="28">
        <f t="array" ref="O14">IFERROR(TREND($L$6:INDEX($L:$L,ROW(),1),$K$6:INDEX($K:$K,ROW(),1),IF(MONTH('Mục nhập Dữ liệu'!$B14)=12,13,MONTH('Mục nhập Dữ liệu'!$B14)+1)),"")</f>
        <v>224150588.2</v>
      </c>
      <c r="P14" s="28">
        <f t="array" ref="P14">IFERROR(TREND($M$6:INDEX($M:$M,ROW(),1),$I$6:INDEX($I:$I,ROW(),1),IF('Mục nhập Dữ liệu'!$I14=4,5,'Mục nhập Dữ liệu'!$I14+1)),"")</f>
        <v>985920000</v>
      </c>
      <c r="Q14" s="28" t="str">
        <f t="array" ref="Q14">IFERROR(TREND($N$6:INDEX($N:$N,ROW(),1),$J$6:INDEX($J:$J,ROW(),1),'Mục nhập Dữ liệu'!$J14+1),"")</f>
        <v/>
      </c>
      <c r="R14" s="2"/>
      <c r="S14" s="2"/>
      <c r="T14" s="2"/>
      <c r="U14" s="2"/>
      <c r="V14" s="2"/>
      <c r="W14" s="2"/>
      <c r="X14" s="2"/>
      <c r="Y14" s="2"/>
      <c r="Z14" s="2"/>
    </row>
    <row r="15" ht="17.25" customHeight="1">
      <c r="A15" s="2"/>
      <c r="B15" s="14">
        <f>40761+(365*2)</f>
        <v>41491</v>
      </c>
      <c r="C15" s="15" t="s">
        <v>25</v>
      </c>
      <c r="D15" s="16">
        <v>1.768E8</v>
      </c>
      <c r="E15" s="16">
        <v>1.7264E8</v>
      </c>
      <c r="F15" s="16">
        <v>1.4768E8</v>
      </c>
      <c r="G15" s="18">
        <f>'Mục nhập Dữ liệu'!$D15-'Mục nhập Dữ liệu'!$F15</f>
        <v>29120000</v>
      </c>
      <c r="H15" s="20">
        <f>DATE(YEAR('Mục nhập Dữ liệu'!$B15),MONTH('Mục nhập Dữ liệu'!$B15),1)</f>
        <v>41487</v>
      </c>
      <c r="I15" s="24">
        <f t="array" ref="I15">LOOKUP(MONTH('Mục nhập Dữ liệu'!$H15),{1,1;2,1;3,1;4,2;5,2;6,2;7,3;8,3;9,3;10,4;11,4;12,4})</f>
        <v>3</v>
      </c>
      <c r="J15" s="25">
        <f>YEAR('Mục nhập Dữ liệu'!$B15)</f>
        <v>2013</v>
      </c>
      <c r="K15" s="26">
        <f>MONTH('Mục nhập Dữ liệu'!$B15)</f>
        <v>8</v>
      </c>
      <c r="L15" s="27">
        <f>SUMIFS('Mục nhập Dữ liệu'!$D$6:$D$24,'Mục nhập Dữ liệu'!$B$6:$B$24,"&gt;="&amp;EOMONTH('Mục nhập Dữ liệu'!$B15,-1)+1,'Mục nhập Dữ liệu'!$B$6:$B$24,"&lt;="&amp;EOMONTH('Mục nhập Dữ liệu'!$B15,0))</f>
        <v>341120000</v>
      </c>
      <c r="M15" s="27">
        <f>SUMIFS('Mục nhập Dữ liệu'!$D$6:$D$24,'Mục nhập Dữ liệu'!$B$6:$B$24,"&gt;="&amp;DATE(YEAR('Mục nhập Dữ liệu'!$B15),1,1),'Mục nhập Dữ liệu'!$B$6:$B$24,"&lt;="&amp;DATE(YEAR('Mục nhập Dữ liệu'!$B15),12,31),'Mục nhập Dữ liệu'!$I$6:$I$24,'Mục nhập Dữ liệu'!$I15)</f>
        <v>1021280000</v>
      </c>
      <c r="N15" s="27">
        <f>SUMIFS('Mục nhập Dữ liệu'!$D$6:$D$24,'Mục nhập Dữ liệu'!$B$6:$B$24,"&gt;="&amp;DATE(YEAR('Mục nhập Dữ liệu'!$B15),1,1),'Mục nhập Dữ liệu'!$B$6:$B$24,"&lt;="&amp;DATE(YEAR('Mục nhập Dữ liệu'!$B15),12,31))</f>
        <v>2991040000</v>
      </c>
      <c r="O15" s="28">
        <f t="array" ref="O15">IFERROR(TREND($L$6:INDEX($L:$L,ROW(),1),$K$6:INDEX($K:$K,ROW(),1),IF(MONTH('Mục nhập Dữ liệu'!$B15)=12,13,MONTH('Mục nhập Dữ liệu'!$B15)+1)),"")</f>
        <v>259081931</v>
      </c>
      <c r="P15" s="28">
        <f t="array" ref="P15">IFERROR(TREND($M$6:INDEX($M:$M,ROW(),1),$I$6:INDEX($I:$I,ROW(),1),IF('Mục nhập Dữ liệu'!$I15=4,5,'Mục nhập Dữ liệu'!$I15+1)),"")</f>
        <v>985920000</v>
      </c>
      <c r="Q15" s="28">
        <f t="array" ref="Q15">IFERROR(TREND($N$6:INDEX($N:$N,ROW(),1),$J$6:INDEX($J:$J,ROW(),1),'Mục nhập Dữ liệu'!$J15+1),"")</f>
        <v>2993137152</v>
      </c>
      <c r="R15" s="2"/>
      <c r="S15" s="2"/>
      <c r="T15" s="2"/>
      <c r="U15" s="2"/>
      <c r="V15" s="2"/>
      <c r="W15" s="2"/>
      <c r="X15" s="2"/>
      <c r="Y15" s="2"/>
      <c r="Z15" s="2"/>
    </row>
    <row r="16" ht="17.25" customHeight="1">
      <c r="A16" s="2"/>
      <c r="B16" s="14">
        <f>40775+(365*2)</f>
        <v>41505</v>
      </c>
      <c r="C16" s="15" t="s">
        <v>52</v>
      </c>
      <c r="D16" s="16">
        <v>1.6432E8</v>
      </c>
      <c r="E16" s="16">
        <v>1.6016E8</v>
      </c>
      <c r="F16" s="16">
        <v>1.3728E8</v>
      </c>
      <c r="G16" s="18">
        <f>'Mục nhập Dữ liệu'!$D16-'Mục nhập Dữ liệu'!$F16</f>
        <v>27040000</v>
      </c>
      <c r="H16" s="20">
        <f>DATE(YEAR('Mục nhập Dữ liệu'!$B16),MONTH('Mục nhập Dữ liệu'!$B16),1)</f>
        <v>41487</v>
      </c>
      <c r="I16" s="24">
        <f t="array" ref="I16">LOOKUP(MONTH('Mục nhập Dữ liệu'!$H16),{1,1;2,1;3,1;4,2;5,2;6,2;7,3;8,3;9,3;10,4;11,4;12,4})</f>
        <v>3</v>
      </c>
      <c r="J16" s="25">
        <f>YEAR('Mục nhập Dữ liệu'!$B16)</f>
        <v>2013</v>
      </c>
      <c r="K16" s="26">
        <f>MONTH('Mục nhập Dữ liệu'!$B16)</f>
        <v>8</v>
      </c>
      <c r="L16" s="27">
        <f>SUMIFS('Mục nhập Dữ liệu'!$D$6:$D$24,'Mục nhập Dữ liệu'!$B$6:$B$24,"&gt;="&amp;EOMONTH('Mục nhập Dữ liệu'!$B16,-1)+1,'Mục nhập Dữ liệu'!$B$6:$B$24,"&lt;="&amp;EOMONTH('Mục nhập Dữ liệu'!$B16,0))</f>
        <v>341120000</v>
      </c>
      <c r="M16" s="27">
        <f>SUMIFS('Mục nhập Dữ liệu'!$D$6:$D$24,'Mục nhập Dữ liệu'!$B$6:$B$24,"&gt;="&amp;DATE(YEAR('Mục nhập Dữ liệu'!$B16),1,1),'Mục nhập Dữ liệu'!$B$6:$B$24,"&lt;="&amp;DATE(YEAR('Mục nhập Dữ liệu'!$B16),12,31),'Mục nhập Dữ liệu'!$I$6:$I$24,'Mục nhập Dữ liệu'!$I16)</f>
        <v>1021280000</v>
      </c>
      <c r="N16" s="27">
        <f>SUMIFS('Mục nhập Dữ liệu'!$D$6:$D$24,'Mục nhập Dữ liệu'!$B$6:$B$24,"&gt;="&amp;DATE(YEAR('Mục nhập Dữ liệu'!$B16),1,1),'Mục nhập Dữ liệu'!$B$6:$B$24,"&lt;="&amp;DATE(YEAR('Mục nhập Dữ liệu'!$B16),12,31))</f>
        <v>2991040000</v>
      </c>
      <c r="O16" s="28">
        <f t="array" ref="O16">IFERROR(TREND($L$6:INDEX($L:$L,ROW(),1),$K$6:INDEX($K:$K,ROW(),1),IF(MONTH('Mục nhập Dữ liệu'!$B16)=12,13,MONTH('Mục nhập Dữ liệu'!$B16)+1)),"")</f>
        <v>284285405.4</v>
      </c>
      <c r="P16" s="28">
        <f t="array" ref="P16">IFERROR(TREND($M$6:INDEX($M:$M,ROW(),1),$I$6:INDEX($I:$I,ROW(),1),IF('Mục nhập Dữ liệu'!$I16=4,5,'Mục nhập Dữ liệu'!$I16+1)),"")</f>
        <v>985920000</v>
      </c>
      <c r="Q16" s="28">
        <f t="array" ref="Q16">IFERROR(TREND($N$6:INDEX($N:$N,ROW(),1),$J$6:INDEX($J:$J,ROW(),1),'Mục nhập Dữ liệu'!$J16+1),"")</f>
        <v>2988942848</v>
      </c>
      <c r="R16" s="2"/>
      <c r="S16" s="2"/>
      <c r="T16" s="2"/>
      <c r="U16" s="2"/>
      <c r="V16" s="2"/>
      <c r="W16" s="2"/>
      <c r="X16" s="2"/>
      <c r="Y16" s="2"/>
      <c r="Z16" s="2"/>
    </row>
    <row r="17" ht="17.25" customHeight="1">
      <c r="A17" s="2"/>
      <c r="B17" s="14">
        <f>40791+(365*2)</f>
        <v>41521</v>
      </c>
      <c r="C17" s="15" t="s">
        <v>26</v>
      </c>
      <c r="D17" s="16">
        <v>1.8928E8</v>
      </c>
      <c r="E17" s="16">
        <v>1.8512E8</v>
      </c>
      <c r="F17" s="16">
        <v>1.6432E8</v>
      </c>
      <c r="G17" s="18">
        <f>'Mục nhập Dữ liệu'!$D17-'Mục nhập Dữ liệu'!$F17</f>
        <v>24960000</v>
      </c>
      <c r="H17" s="20">
        <f>DATE(YEAR('Mục nhập Dữ liệu'!$B17),MONTH('Mục nhập Dữ liệu'!$B17),1)</f>
        <v>41518</v>
      </c>
      <c r="I17" s="24">
        <f t="array" ref="I17">LOOKUP(MONTH('Mục nhập Dữ liệu'!$H17),{1,1;2,1;3,1;4,2;5,2;6,2;7,3;8,3;9,3;10,4;11,4;12,4})</f>
        <v>3</v>
      </c>
      <c r="J17" s="25">
        <f>YEAR('Mục nhập Dữ liệu'!$B17)</f>
        <v>2013</v>
      </c>
      <c r="K17" s="26">
        <f>MONTH('Mục nhập Dữ liệu'!$B17)</f>
        <v>9</v>
      </c>
      <c r="L17" s="27">
        <f>SUMIFS('Mục nhập Dữ liệu'!$D$6:$D$24,'Mục nhập Dữ liệu'!$B$6:$B$24,"&gt;="&amp;EOMONTH('Mục nhập Dữ liệu'!$B17,-1)+1,'Mục nhập Dữ liệu'!$B$6:$B$24,"&lt;="&amp;EOMONTH('Mục nhập Dữ liệu'!$B17,0))</f>
        <v>499200000</v>
      </c>
      <c r="M17" s="27">
        <f>SUMIFS('Mục nhập Dữ liệu'!$D$6:$D$24,'Mục nhập Dữ liệu'!$B$6:$B$24,"&gt;="&amp;DATE(YEAR('Mục nhập Dữ liệu'!$B17),1,1),'Mục nhập Dữ liệu'!$B$6:$B$24,"&lt;="&amp;DATE(YEAR('Mục nhập Dữ liệu'!$B17),12,31),'Mục nhập Dữ liệu'!$I$6:$I$24,'Mục nhập Dữ liệu'!$I17)</f>
        <v>1021280000</v>
      </c>
      <c r="N17" s="27">
        <f>SUMIFS('Mục nhập Dữ liệu'!$D$6:$D$24,'Mục nhập Dữ liệu'!$B$6:$B$24,"&gt;="&amp;DATE(YEAR('Mục nhập Dữ liệu'!$B17),1,1),'Mục nhập Dữ liệu'!$B$6:$B$24,"&lt;="&amp;DATE(YEAR('Mục nhập Dữ liệu'!$B17),12,31))</f>
        <v>2991040000</v>
      </c>
      <c r="O17" s="28">
        <f t="array" ref="O17">IFERROR(TREND($L$6:INDEX($L:$L,ROW(),1),$K$6:INDEX($K:$K,ROW(),1),IF(MONTH('Mục nhập Dữ liệu'!$B17)=12,13,MONTH('Mục nhập Dữ liệu'!$B17)+1)),"")</f>
        <v>367154666.7</v>
      </c>
      <c r="P17" s="28">
        <f t="array" ref="P17">IFERROR(TREND($M$6:INDEX($M:$M,ROW(),1),$I$6:INDEX($I:$I,ROW(),1),IF('Mục nhập Dữ liệu'!$I17=4,5,'Mục nhập Dữ liệu'!$I17+1)),"")</f>
        <v>985920000</v>
      </c>
      <c r="Q17" s="28" t="str">
        <f t="array" ref="Q17">IFERROR(TREND($N$6:INDEX($N:$N,ROW(),1),$J$6:INDEX($J:$J,ROW(),1),'Mục nhập Dữ liệu'!$J17+1),"")</f>
        <v/>
      </c>
      <c r="R17" s="2"/>
      <c r="S17" s="2"/>
      <c r="T17" s="2"/>
      <c r="U17" s="2"/>
      <c r="V17" s="2"/>
      <c r="W17" s="2"/>
      <c r="X17" s="2"/>
      <c r="Y17" s="2"/>
      <c r="Z17" s="2"/>
    </row>
    <row r="18" ht="17.25" customHeight="1">
      <c r="A18" s="2"/>
      <c r="B18" s="14">
        <f>40807+(365*2)</f>
        <v>41537</v>
      </c>
      <c r="C18" s="15" t="s">
        <v>23</v>
      </c>
      <c r="D18" s="16">
        <v>1.1648E8</v>
      </c>
      <c r="E18" s="16">
        <v>1.2064E8</v>
      </c>
      <c r="F18" s="16">
        <v>9.36E7</v>
      </c>
      <c r="G18" s="18">
        <f>'Mục nhập Dữ liệu'!$D18-'Mục nhập Dữ liệu'!$F18</f>
        <v>22880000</v>
      </c>
      <c r="H18" s="20">
        <f>DATE(YEAR('Mục nhập Dữ liệu'!$B18),MONTH('Mục nhập Dữ liệu'!$B18),1)</f>
        <v>41518</v>
      </c>
      <c r="I18" s="24">
        <f t="array" ref="I18">LOOKUP(MONTH('Mục nhập Dữ liệu'!$H18),{1,1;2,1;3,1;4,2;5,2;6,2;7,3;8,3;9,3;10,4;11,4;12,4})</f>
        <v>3</v>
      </c>
      <c r="J18" s="25">
        <f>YEAR('Mục nhập Dữ liệu'!$B18)</f>
        <v>2013</v>
      </c>
      <c r="K18" s="26">
        <f>MONTH('Mục nhập Dữ liệu'!$B18)</f>
        <v>9</v>
      </c>
      <c r="L18" s="27">
        <f>SUMIFS('Mục nhập Dữ liệu'!$D$6:$D$24,'Mục nhập Dữ liệu'!$B$6:$B$24,"&gt;="&amp;EOMONTH('Mục nhập Dữ liệu'!$B18,-1)+1,'Mục nhập Dữ liệu'!$B$6:$B$24,"&lt;="&amp;EOMONTH('Mục nhập Dữ liệu'!$B18,0))</f>
        <v>499200000</v>
      </c>
      <c r="M18" s="27">
        <f>SUMIFS('Mục nhập Dữ liệu'!$D$6:$D$24,'Mục nhập Dữ liệu'!$B$6:$B$24,"&gt;="&amp;DATE(YEAR('Mục nhập Dữ liệu'!$B18),1,1),'Mục nhập Dữ liệu'!$B$6:$B$24,"&lt;="&amp;DATE(YEAR('Mục nhập Dữ liệu'!$B18),12,31),'Mục nhập Dữ liệu'!$I$6:$I$24,'Mục nhập Dữ liệu'!$I18)</f>
        <v>1021280000</v>
      </c>
      <c r="N18" s="27">
        <f>SUMIFS('Mục nhập Dữ liệu'!$D$6:$D$24,'Mục nhập Dữ liệu'!$B$6:$B$24,"&gt;="&amp;DATE(YEAR('Mục nhập Dữ liệu'!$B18),1,1),'Mục nhập Dữ liệu'!$B$6:$B$24,"&lt;="&amp;DATE(YEAR('Mục nhập Dữ liệu'!$B18),12,31))</f>
        <v>2991040000</v>
      </c>
      <c r="O18" s="28">
        <f t="array" ref="O18">IFERROR(TREND($L$6:INDEX($L:$L,ROW(),1),$K$6:INDEX($K:$K,ROW(),1),IF(MONTH('Mục nhập Dữ liệu'!$B18)=12,13,MONTH('Mục nhập Dữ liệu'!$B18)+1)),"")</f>
        <v>413460562.2</v>
      </c>
      <c r="P18" s="28">
        <f t="array" ref="P18">IFERROR(TREND($M$6:INDEX($M:$M,ROW(),1),$I$6:INDEX($I:$I,ROW(),1),IF('Mục nhập Dữ liệu'!$I18=4,5,'Mục nhập Dữ liệu'!$I18+1)),"")</f>
        <v>985920000</v>
      </c>
      <c r="Q18" s="28" t="str">
        <f t="array" ref="Q18">IFERROR(TREND($N$6:INDEX($N:$N,ROW(),1),$J$6:INDEX($J:$J,ROW(),1),'Mục nhập Dữ liệu'!$J18+1),"")</f>
        <v/>
      </c>
      <c r="R18" s="2"/>
      <c r="S18" s="2"/>
      <c r="T18" s="2"/>
      <c r="U18" s="2"/>
      <c r="V18" s="2"/>
      <c r="W18" s="2"/>
      <c r="X18" s="2"/>
      <c r="Y18" s="2"/>
      <c r="Z18" s="2"/>
    </row>
    <row r="19" ht="17.25" customHeight="1">
      <c r="A19" s="2"/>
      <c r="B19" s="14">
        <f>40812+(365*2)</f>
        <v>41542</v>
      </c>
      <c r="C19" s="15" t="s">
        <v>24</v>
      </c>
      <c r="D19" s="16">
        <v>1.9344E8</v>
      </c>
      <c r="E19" s="16">
        <v>1.8928E8</v>
      </c>
      <c r="F19" s="16">
        <v>1.56E8</v>
      </c>
      <c r="G19" s="18">
        <f>'Mục nhập Dữ liệu'!$D19-'Mục nhập Dữ liệu'!$F19</f>
        <v>37440000</v>
      </c>
      <c r="H19" s="20">
        <f>DATE(YEAR('Mục nhập Dữ liệu'!$B19),MONTH('Mục nhập Dữ liệu'!$B19),1)</f>
        <v>41518</v>
      </c>
      <c r="I19" s="24">
        <f t="array" ref="I19">LOOKUP(MONTH('Mục nhập Dữ liệu'!$H19),{1,1;2,1;3,1;4,2;5,2;6,2;7,3;8,3;9,3;10,4;11,4;12,4})</f>
        <v>3</v>
      </c>
      <c r="J19" s="25">
        <f>YEAR('Mục nhập Dữ liệu'!$B19)</f>
        <v>2013</v>
      </c>
      <c r="K19" s="26">
        <f>MONTH('Mục nhập Dữ liệu'!$B19)</f>
        <v>9</v>
      </c>
      <c r="L19" s="27">
        <f>SUMIFS('Mục nhập Dữ liệu'!$D$6:$D$24,'Mục nhập Dữ liệu'!$B$6:$B$24,"&gt;="&amp;EOMONTH('Mục nhập Dữ liệu'!$B19,-1)+1,'Mục nhập Dữ liệu'!$B$6:$B$24,"&lt;="&amp;EOMONTH('Mục nhập Dữ liệu'!$B19,0))</f>
        <v>499200000</v>
      </c>
      <c r="M19" s="27">
        <f>SUMIFS('Mục nhập Dữ liệu'!$D$6:$D$24,'Mục nhập Dữ liệu'!$B$6:$B$24,"&gt;="&amp;DATE(YEAR('Mục nhập Dữ liệu'!$B19),1,1),'Mục nhập Dữ liệu'!$B$6:$B$24,"&lt;="&amp;DATE(YEAR('Mục nhập Dữ liệu'!$B19),12,31),'Mục nhập Dữ liệu'!$I$6:$I$24,'Mục nhập Dữ liệu'!$I19)</f>
        <v>1021280000</v>
      </c>
      <c r="N19" s="27">
        <f>SUMIFS('Mục nhập Dữ liệu'!$D$6:$D$24,'Mục nhập Dữ liệu'!$B$6:$B$24,"&gt;="&amp;DATE(YEAR('Mục nhập Dữ liệu'!$B19),1,1),'Mục nhập Dữ liệu'!$B$6:$B$24,"&lt;="&amp;DATE(YEAR('Mục nhập Dữ liệu'!$B19),12,31))</f>
        <v>2991040000</v>
      </c>
      <c r="O19" s="28">
        <f t="array" ref="O19">IFERROR(TREND($L$6:INDEX($L:$L,ROW(),1),$K$6:INDEX($K:$K,ROW(),1),IF(MONTH('Mục nhập Dữ liệu'!$B19)=12,13,MONTH('Mục nhập Dữ liệu'!$B19)+1)),"")</f>
        <v>439671446.5</v>
      </c>
      <c r="P19" s="28">
        <f t="array" ref="P19">IFERROR(TREND($M$6:INDEX($M:$M,ROW(),1),$I$6:INDEX($I:$I,ROW(),1),IF('Mục nhập Dữ liệu'!$I19=4,5,'Mục nhập Dữ liệu'!$I19+1)),"")</f>
        <v>985920000</v>
      </c>
      <c r="Q19" s="28">
        <f t="array" ref="Q19">IFERROR(TREND($N$6:INDEX($N:$N,ROW(),1),$J$6:INDEX($J:$J,ROW(),1),'Mục nhập Dữ liệu'!$J19+1),"")</f>
        <v>2991040000</v>
      </c>
      <c r="R19" s="2"/>
      <c r="S19" s="2"/>
      <c r="T19" s="2"/>
      <c r="U19" s="2"/>
      <c r="V19" s="2"/>
      <c r="W19" s="2"/>
      <c r="X19" s="2"/>
      <c r="Y19" s="2"/>
      <c r="Z19" s="2"/>
    </row>
    <row r="20" ht="17.25" customHeight="1">
      <c r="A20" s="2"/>
      <c r="B20" s="14">
        <f>40832+(365*2)</f>
        <v>41562</v>
      </c>
      <c r="C20" s="15" t="s">
        <v>25</v>
      </c>
      <c r="D20" s="16">
        <v>1.8304E8</v>
      </c>
      <c r="E20" s="16">
        <v>1.9448E8</v>
      </c>
      <c r="F20" s="16">
        <v>1.4768E8</v>
      </c>
      <c r="G20" s="18">
        <f>'Mục nhập Dữ liệu'!$D20-'Mục nhập Dữ liệu'!$F20</f>
        <v>35360000</v>
      </c>
      <c r="H20" s="20">
        <f>DATE(YEAR('Mục nhập Dữ liệu'!$B20),MONTH('Mục nhập Dữ liệu'!$B20),1)</f>
        <v>41548</v>
      </c>
      <c r="I20" s="24">
        <f t="array" ref="I20">LOOKUP(MONTH('Mục nhập Dữ liệu'!$H20),{1,1;2,1;3,1;4,2;5,2;6,2;7,3;8,3;9,3;10,4;11,4;12,4})</f>
        <v>4</v>
      </c>
      <c r="J20" s="25">
        <f>YEAR('Mục nhập Dữ liệu'!$B20)</f>
        <v>2013</v>
      </c>
      <c r="K20" s="26">
        <f>MONTH('Mục nhập Dữ liệu'!$B20)</f>
        <v>10</v>
      </c>
      <c r="L20" s="27">
        <f>SUMIFS('Mục nhập Dữ liệu'!$D$6:$D$24,'Mục nhập Dữ liệu'!$B$6:$B$24,"&gt;="&amp;EOMONTH('Mục nhập Dữ liệu'!$B20,-1)+1,'Mục nhập Dữ liệu'!$B$6:$B$24,"&lt;="&amp;EOMONTH('Mục nhập Dữ liệu'!$B20,0))</f>
        <v>183040000</v>
      </c>
      <c r="M20" s="27">
        <f>SUMIFS('Mục nhập Dữ liệu'!$D$6:$D$24,'Mục nhập Dữ liệu'!$B$6:$B$24,"&gt;="&amp;DATE(YEAR('Mục nhập Dữ liệu'!$B20),1,1),'Mục nhập Dữ liệu'!$B$6:$B$24,"&lt;="&amp;DATE(YEAR('Mục nhập Dữ liệu'!$B20),12,31),'Mục nhập Dữ liệu'!$I$6:$I$24,'Mục nhập Dữ liệu'!$I20)</f>
        <v>913120000</v>
      </c>
      <c r="N20" s="27">
        <f>SUMIFS('Mục nhập Dữ liệu'!$D$6:$D$24,'Mục nhập Dữ liệu'!$B$6:$B$24,"&gt;="&amp;DATE(YEAR('Mục nhập Dữ liệu'!$B20),1,1),'Mục nhập Dữ liệu'!$B$6:$B$24,"&lt;="&amp;DATE(YEAR('Mục nhập Dữ liệu'!$B20),12,31))</f>
        <v>2991040000</v>
      </c>
      <c r="O20" s="28">
        <f t="array" ref="O20">IFERROR(TREND($L$6:INDEX($L:$L,ROW(),1),$K$6:INDEX($K:$K,ROW(),1),IF(MONTH('Mục nhập Dữ liệu'!$B20)=12,13,MONTH('Mục nhập Dữ liệu'!$B20)+1)),"")</f>
        <v>373396279.1</v>
      </c>
      <c r="P20" s="28">
        <f t="array" ref="P20">IFERROR(TREND($M$6:INDEX($M:$M,ROW(),1),$I$6:INDEX($I:$I,ROW(),1),IF('Mục nhập Dữ liệu'!$I20=4,5,'Mục nhập Dữ liệu'!$I20+1)),"")</f>
        <v>899769302.3</v>
      </c>
      <c r="Q20" s="28">
        <f t="array" ref="Q20">IFERROR(TREND($N$6:INDEX($N:$N,ROW(),1),$J$6:INDEX($J:$J,ROW(),1),'Mục nhập Dữ liệu'!$J20+1),"")</f>
        <v>2993137152</v>
      </c>
      <c r="R20" s="2"/>
      <c r="S20" s="2"/>
      <c r="T20" s="2"/>
      <c r="U20" s="2"/>
      <c r="V20" s="2"/>
      <c r="W20" s="2"/>
      <c r="X20" s="2"/>
      <c r="Y20" s="2"/>
      <c r="Z20" s="2"/>
    </row>
    <row r="21" ht="17.25" customHeight="1">
      <c r="A21" s="2"/>
      <c r="B21" s="14">
        <f>40853+(365*2)</f>
        <v>41583</v>
      </c>
      <c r="C21" s="15" t="s">
        <v>52</v>
      </c>
      <c r="D21" s="16">
        <v>1.8928E8</v>
      </c>
      <c r="E21" s="16">
        <v>1.9136E8</v>
      </c>
      <c r="F21" s="16">
        <v>1.6328E8</v>
      </c>
      <c r="G21" s="18">
        <f>'Mục nhập Dữ liệu'!$D21-'Mục nhập Dữ liệu'!$F21</f>
        <v>26000000</v>
      </c>
      <c r="H21" s="20">
        <f>DATE(YEAR('Mục nhập Dữ liệu'!$B21),MONTH('Mục nhập Dữ liệu'!$B21),1)</f>
        <v>41579</v>
      </c>
      <c r="I21" s="24">
        <f t="array" ref="I21">LOOKUP(MONTH('Mục nhập Dữ liệu'!$H21),{1,1;2,1;3,1;4,2;5,2;6,2;7,3;8,3;9,3;10,4;11,4;12,4})</f>
        <v>4</v>
      </c>
      <c r="J21" s="25">
        <f>YEAR('Mục nhập Dữ liệu'!$B21)</f>
        <v>2013</v>
      </c>
      <c r="K21" s="26">
        <f>MONTH('Mục nhập Dữ liệu'!$B21)</f>
        <v>11</v>
      </c>
      <c r="L21" s="27">
        <f>SUMIFS('Mục nhập Dữ liệu'!$D$6:$D$24,'Mục nhập Dữ liệu'!$B$6:$B$24,"&gt;="&amp;EOMONTH('Mục nhập Dữ liệu'!$B21,-1)+1,'Mục nhập Dữ liệu'!$B$6:$B$24,"&lt;="&amp;EOMONTH('Mục nhập Dữ liệu'!$B21,0))</f>
        <v>532480000</v>
      </c>
      <c r="M21" s="27">
        <f>SUMIFS('Mục nhập Dữ liệu'!$D$6:$D$24,'Mục nhập Dữ liệu'!$B$6:$B$24,"&gt;="&amp;DATE(YEAR('Mục nhập Dữ liệu'!$B21),1,1),'Mục nhập Dữ liệu'!$B$6:$B$24,"&lt;="&amp;DATE(YEAR('Mục nhập Dữ liệu'!$B21),12,31),'Mục nhập Dữ liệu'!$I$6:$I$24,'Mục nhập Dữ liệu'!$I21)</f>
        <v>913120000</v>
      </c>
      <c r="N21" s="27">
        <f>SUMIFS('Mục nhập Dữ liệu'!$D$6:$D$24,'Mục nhập Dữ liệu'!$B$6:$B$24,"&gt;="&amp;DATE(YEAR('Mục nhập Dữ liệu'!$B21),1,1),'Mục nhập Dữ liệu'!$B$6:$B$24,"&lt;="&amp;DATE(YEAR('Mục nhập Dữ liệu'!$B21),12,31))</f>
        <v>2991040000</v>
      </c>
      <c r="O21" s="28">
        <f t="array" ref="O21">IFERROR(TREND($L$6:INDEX($L:$L,ROW(),1),$K$6:INDEX($K:$K,ROW(),1),IF(MONTH('Mục nhập Dữ liệu'!$B21)=12,13,MONTH('Mục nhập Dữ liệu'!$B21)+1)),"")</f>
        <v>427567506.3</v>
      </c>
      <c r="P21" s="28">
        <f t="array" ref="P21">IFERROR(TREND($M$6:INDEX($M:$M,ROW(),1),$I$6:INDEX($I:$I,ROW(),1),IF('Mục nhập Dữ liệu'!$I21=4,5,'Mục nhập Dữ liệu'!$I21+1)),"")</f>
        <v>880108387.1</v>
      </c>
      <c r="Q21" s="28" t="str">
        <f t="array" ref="Q21">IFERROR(TREND($N$6:INDEX($N:$N,ROW(),1),$J$6:INDEX($J:$J,ROW(),1),'Mục nhập Dữ liệu'!$J21+1),"")</f>
        <v/>
      </c>
      <c r="R21" s="2"/>
      <c r="S21" s="2"/>
      <c r="T21" s="2"/>
      <c r="U21" s="2"/>
      <c r="V21" s="2"/>
      <c r="W21" s="2"/>
      <c r="X21" s="2"/>
      <c r="Y21" s="2"/>
      <c r="Z21" s="2"/>
    </row>
    <row r="22" ht="17.25" customHeight="1">
      <c r="A22" s="2"/>
      <c r="B22" s="14">
        <f>40874+(365*2)</f>
        <v>41604</v>
      </c>
      <c r="C22" s="15" t="s">
        <v>26</v>
      </c>
      <c r="D22" s="16">
        <v>1.872E8</v>
      </c>
      <c r="E22" s="16">
        <v>2.08E8</v>
      </c>
      <c r="F22" s="16">
        <v>1.5756E8</v>
      </c>
      <c r="G22" s="18">
        <f>'Mục nhập Dữ liệu'!$D22-'Mục nhập Dữ liệu'!$F22</f>
        <v>29640000</v>
      </c>
      <c r="H22" s="20">
        <f>DATE(YEAR('Mục nhập Dữ liệu'!$B22),MONTH('Mục nhập Dữ liệu'!$B22),1)</f>
        <v>41579</v>
      </c>
      <c r="I22" s="24">
        <f t="array" ref="I22">LOOKUP(MONTH('Mục nhập Dữ liệu'!$H22),{1,1;2,1;3,1;4,2;5,2;6,2;7,3;8,3;9,3;10,4;11,4;12,4})</f>
        <v>4</v>
      </c>
      <c r="J22" s="25">
        <f>YEAR('Mục nhập Dữ liệu'!$B22)</f>
        <v>2013</v>
      </c>
      <c r="K22" s="26">
        <f>MONTH('Mục nhập Dữ liệu'!$B22)</f>
        <v>11</v>
      </c>
      <c r="L22" s="27">
        <f>SUMIFS('Mục nhập Dữ liệu'!$D$6:$D$24,'Mục nhập Dữ liệu'!$B$6:$B$24,"&gt;="&amp;EOMONTH('Mục nhập Dữ liệu'!$B22,-1)+1,'Mục nhập Dữ liệu'!$B$6:$B$24,"&lt;="&amp;EOMONTH('Mục nhập Dữ liệu'!$B22,0))</f>
        <v>532480000</v>
      </c>
      <c r="M22" s="27">
        <f>SUMIFS('Mục nhập Dữ liệu'!$D$6:$D$24,'Mục nhập Dữ liệu'!$B$6:$B$24,"&gt;="&amp;DATE(YEAR('Mục nhập Dữ liệu'!$B22),1,1),'Mục nhập Dữ liệu'!$B$6:$B$24,"&lt;="&amp;DATE(YEAR('Mục nhập Dữ liệu'!$B22),12,31),'Mục nhập Dữ liệu'!$I$6:$I$24,'Mục nhập Dữ liệu'!$I22)</f>
        <v>913120000</v>
      </c>
      <c r="N22" s="27">
        <f>SUMIFS('Mục nhập Dữ liệu'!$D$6:$D$24,'Mục nhập Dữ liệu'!$B$6:$B$24,"&gt;="&amp;DATE(YEAR('Mục nhập Dữ liệu'!$B22),1,1),'Mục nhập Dữ liệu'!$B$6:$B$24,"&lt;="&amp;DATE(YEAR('Mục nhập Dữ liệu'!$B22),12,31))</f>
        <v>2991040000</v>
      </c>
      <c r="O22" s="28">
        <f t="array" ref="O22">IFERROR(TREND($L$6:INDEX($L:$L,ROW(),1),$K$6:INDEX($K:$K,ROW(),1),IF(MONTH('Mục nhập Dữ liệu'!$B22)=12,13,MONTH('Mục nhập Dữ liệu'!$B22)+1)),"")</f>
        <v>457540494.1</v>
      </c>
      <c r="P22" s="28">
        <f t="array" ref="P22">IFERROR(TREND($M$6:INDEX($M:$M,ROW(),1),$I$6:INDEX($I:$I,ROW(),1),IF('Mục nhập Dữ liệu'!$I22=4,5,'Mục nhập Dữ liệu'!$I22+1)),"")</f>
        <v>869671111.1</v>
      </c>
      <c r="Q22" s="28">
        <f t="array" ref="Q22">IFERROR(TREND($N$6:INDEX($N:$N,ROW(),1),$J$6:INDEX($J:$J,ROW(),1),'Mục nhập Dữ liệu'!$J22+1),"")</f>
        <v>2991040000</v>
      </c>
      <c r="R22" s="2"/>
      <c r="S22" s="2"/>
      <c r="T22" s="2"/>
      <c r="U22" s="2"/>
      <c r="V22" s="2"/>
      <c r="W22" s="2"/>
      <c r="X22" s="2"/>
      <c r="Y22" s="2"/>
      <c r="Z22" s="2"/>
    </row>
    <row r="23" ht="17.25" customHeight="1">
      <c r="A23" s="2"/>
      <c r="B23" s="14">
        <f>40878+(365*2)</f>
        <v>41608</v>
      </c>
      <c r="C23" s="15" t="s">
        <v>26</v>
      </c>
      <c r="D23" s="16">
        <v>1.56E8</v>
      </c>
      <c r="E23" s="16">
        <v>1.664E8</v>
      </c>
      <c r="F23" s="16">
        <v>1.2168E8</v>
      </c>
      <c r="G23" s="18">
        <f>'Mục nhập Dữ liệu'!$D23-'Mục nhập Dữ liệu'!$F23</f>
        <v>34320000</v>
      </c>
      <c r="H23" s="20">
        <f>DATE(YEAR('Mục nhập Dữ liệu'!$B23),MONTH('Mục nhập Dữ liệu'!$B23),1)</f>
        <v>41579</v>
      </c>
      <c r="I23" s="24">
        <f t="array" ref="I23">LOOKUP(MONTH('Mục nhập Dữ liệu'!$H23),{1,1;2,1;3,1;4,2;5,2;6,2;7,3;8,3;9,3;10,4;11,4;12,4})</f>
        <v>4</v>
      </c>
      <c r="J23" s="25">
        <f>YEAR('Mục nhập Dữ liệu'!$B23)</f>
        <v>2013</v>
      </c>
      <c r="K23" s="26">
        <f>MONTH('Mục nhập Dữ liệu'!$B23)</f>
        <v>11</v>
      </c>
      <c r="L23" s="27">
        <f>SUMIFS('Mục nhập Dữ liệu'!$D$6:$D$24,'Mục nhập Dữ liệu'!$B$6:$B$24,"&gt;="&amp;EOMONTH('Mục nhập Dữ liệu'!$B23,-1)+1,'Mục nhập Dữ liệu'!$B$6:$B$24,"&lt;="&amp;EOMONTH('Mục nhập Dữ liệu'!$B23,0))</f>
        <v>532480000</v>
      </c>
      <c r="M23" s="27">
        <f>SUMIFS('Mục nhập Dữ liệu'!$D$6:$D$24,'Mục nhập Dữ liệu'!$B$6:$B$24,"&gt;="&amp;DATE(YEAR('Mục nhập Dữ liệu'!$B23),1,1),'Mục nhập Dữ liệu'!$B$6:$B$24,"&lt;="&amp;DATE(YEAR('Mục nhập Dữ liệu'!$B23),12,31),'Mục nhập Dữ liệu'!$I$6:$I$24,'Mục nhập Dữ liệu'!$I23)</f>
        <v>913120000</v>
      </c>
      <c r="N23" s="27">
        <f>SUMIFS('Mục nhập Dữ liệu'!$D$6:$D$24,'Mục nhập Dữ liệu'!$B$6:$B$24,"&gt;="&amp;DATE(YEAR('Mục nhập Dữ liệu'!$B23),1,1),'Mục nhập Dữ liệu'!$B$6:$B$24,"&lt;="&amp;DATE(YEAR('Mục nhập Dữ liệu'!$B23),12,31))</f>
        <v>2991040000</v>
      </c>
      <c r="O23" s="28">
        <f t="array" ref="O23">IFERROR(TREND($L$6:INDEX($L:$L,ROW(),1),$K$6:INDEX($K:$K,ROW(),1),IF(MONTH('Mục nhập Dữ liệu'!$B23)=12,13,MONTH('Mục nhập Dữ liệu'!$B23)+1)),"")</f>
        <v>476686798.1</v>
      </c>
      <c r="P23" s="28">
        <f t="array" ref="P23">IFERROR(TREND($M$6:INDEX($M:$M,ROW(),1),$I$6:INDEX($I:$I,ROW(),1),IF('Mục nhập Dữ liệu'!$I23=4,5,'Mục nhập Dữ liệu'!$I23+1)),"")</f>
        <v>863200000</v>
      </c>
      <c r="Q23" s="28">
        <f t="array" ref="Q23">IFERROR(TREND($N$6:INDEX($N:$N,ROW(),1),$J$6:INDEX($J:$J,ROW(),1),'Mục nhập Dữ liệu'!$J23+1),"")</f>
        <v>2995234304</v>
      </c>
      <c r="R23" s="2"/>
      <c r="S23" s="2"/>
      <c r="T23" s="2"/>
      <c r="U23" s="2"/>
      <c r="V23" s="2"/>
      <c r="W23" s="2"/>
      <c r="X23" s="2"/>
      <c r="Y23" s="2"/>
      <c r="Z23" s="2"/>
    </row>
    <row r="24" ht="17.25" customHeight="1">
      <c r="A24" s="2"/>
      <c r="B24" s="14">
        <f>40889+(365*2)</f>
        <v>41619</v>
      </c>
      <c r="C24" s="15" t="s">
        <v>23</v>
      </c>
      <c r="D24" s="16">
        <v>1.976E8</v>
      </c>
      <c r="E24" s="16">
        <v>1.9136E8</v>
      </c>
      <c r="F24" s="16">
        <v>1.768E8</v>
      </c>
      <c r="G24" s="18">
        <f>'Mục nhập Dữ liệu'!$D24-'Mục nhập Dữ liệu'!$F24</f>
        <v>20800000</v>
      </c>
      <c r="H24" s="20">
        <f>DATE(YEAR('Mục nhập Dữ liệu'!$B24),MONTH('Mục nhập Dữ liệu'!$B24),1)</f>
        <v>41609</v>
      </c>
      <c r="I24" s="24">
        <f t="array" ref="I24">LOOKUP(MONTH('Mục nhập Dữ liệu'!$H24),{1,1;2,1;3,1;4,2;5,2;6,2;7,3;8,3;9,3;10,4;11,4;12,4})</f>
        <v>4</v>
      </c>
      <c r="J24" s="25">
        <f>YEAR('Mục nhập Dữ liệu'!$B24)</f>
        <v>2013</v>
      </c>
      <c r="K24" s="26">
        <f>MONTH('Mục nhập Dữ liệu'!$B24)</f>
        <v>12</v>
      </c>
      <c r="L24" s="27">
        <f>SUMIFS('Mục nhập Dữ liệu'!$D$6:$D$24,'Mục nhập Dữ liệu'!$B$6:$B$24,"&gt;="&amp;EOMONTH('Mục nhập Dữ liệu'!$B24,-1)+1,'Mục nhập Dữ liệu'!$B$6:$B$24,"&lt;="&amp;EOMONTH('Mục nhập Dữ liệu'!$B24,0))</f>
        <v>197600000</v>
      </c>
      <c r="M24" s="27">
        <f>SUMIFS('Mục nhập Dữ liệu'!$D$6:$D$24,'Mục nhập Dữ liệu'!$B$6:$B$24,"&gt;="&amp;DATE(YEAR('Mục nhập Dữ liệu'!$B24),1,1),'Mục nhập Dữ liệu'!$B$6:$B$24,"&lt;="&amp;DATE(YEAR('Mục nhập Dữ liệu'!$B24),12,31),'Mục nhập Dữ liệu'!$I$6:$I$24,'Mục nhập Dữ liệu'!$I24)</f>
        <v>913120000</v>
      </c>
      <c r="N24" s="27">
        <f>SUMIFS('Mục nhập Dữ liệu'!$D$6:$D$24,'Mục nhập Dữ liệu'!$B$6:$B$24,"&gt;="&amp;DATE(YEAR('Mục nhập Dữ liệu'!$B24),1,1),'Mục nhập Dữ liệu'!$B$6:$B$24,"&lt;="&amp;DATE(YEAR('Mục nhập Dữ liệu'!$B24),12,31))</f>
        <v>2991040000</v>
      </c>
      <c r="O24" s="28">
        <f t="array" ref="O24">IFERROR(TREND($L$6:INDEX($L:$L,ROW(),1),$K$6:INDEX($K:$K,ROW(),1),IF(MONTH('Mục nhập Dữ liệu'!$B24)=12,13,MONTH('Mục nhập Dữ liệu'!$B24)+1)),"")</f>
        <v>426489746.2</v>
      </c>
      <c r="P24" s="28">
        <f t="array" ref="P24">IFERROR(TREND($M$6:INDEX($M:$M,ROW(),1),$I$6:INDEX($I:$I,ROW(),1),IF('Mục nhập Dữ liệu'!$I24=4,5,'Mục nhập Dữ liệu'!$I24+1)),"")</f>
        <v>858795294.1</v>
      </c>
      <c r="Q24" s="28">
        <f t="array" ref="Q24">IFERROR(TREND($N$6:INDEX($N:$N,ROW(),1),$J$6:INDEX($J:$J,ROW(),1),'Mục nhập Dữ liệu'!$J24+1),"")</f>
        <v>2993137152</v>
      </c>
      <c r="R24" s="2"/>
      <c r="S24" s="2"/>
      <c r="T24" s="2"/>
      <c r="U24" s="2"/>
      <c r="V24" s="2"/>
      <c r="W24" s="2"/>
      <c r="X24" s="2"/>
      <c r="Y24" s="2"/>
      <c r="Z24" s="2"/>
    </row>
    <row r="25" ht="17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7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7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7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7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7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7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7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7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7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7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7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7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7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7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7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7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7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7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7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7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7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7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7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7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7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7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7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7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7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7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7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7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7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7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7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7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7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7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7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7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7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7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7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7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7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7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7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7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7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7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7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7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7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7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7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7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7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7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7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7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7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7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7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7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7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7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7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7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7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7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7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7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7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7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7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7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7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7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7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7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7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7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7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7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7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7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7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7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7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7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7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7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7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7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7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7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7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7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7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7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7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7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7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7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7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7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7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7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7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7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7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7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7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7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7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7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7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7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7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7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7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7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7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7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7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7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7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7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7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7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7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7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7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7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7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7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7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7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7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7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7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7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7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7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7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7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7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7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7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7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7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7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7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7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7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7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7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7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7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7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7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7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7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7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7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7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7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7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7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7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7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7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7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7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7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7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7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7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7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7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7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7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7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7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7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7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7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7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7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7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7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7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7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7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7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7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7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7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7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L3:N3"/>
    <mergeCell ref="O3:Q3"/>
  </mergeCells>
  <printOptions horizontalCentered="1"/>
  <pageMargins bottom="0.75" footer="0.0" header="0.0" left="0.25" right="0.25" top="0.7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5"/>
    <pageSetUpPr fitToPage="1"/>
  </sheetPr>
  <sheetViews>
    <sheetView showGridLines="0" workbookViewId="0"/>
  </sheetViews>
  <sheetFormatPr customHeight="1" defaultColWidth="16.83" defaultRowHeight="15.0"/>
  <cols>
    <col customWidth="1" min="1" max="1" width="2.33"/>
    <col customWidth="1" min="2" max="4" width="19.5"/>
    <col customWidth="1" min="5" max="5" width="45.83"/>
    <col customWidth="1" min="6" max="6" width="31.5"/>
    <col customWidth="1" min="7" max="26" width="10.17"/>
  </cols>
  <sheetData>
    <row r="1" ht="11.25" customHeight="1">
      <c r="A1" s="2"/>
      <c r="B1" s="3"/>
      <c r="C1" s="3"/>
      <c r="D1" s="4"/>
      <c r="E1" s="4"/>
      <c r="F1" s="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7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7.25" customHeight="1">
      <c r="A3" s="2"/>
      <c r="B3" s="3"/>
      <c r="C3" s="3"/>
      <c r="D3" s="4"/>
      <c r="E3" s="4"/>
      <c r="F3" s="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7.25" customHeight="1">
      <c r="A4" s="2"/>
      <c r="B4" s="3"/>
      <c r="C4" s="3"/>
      <c r="D4" s="4"/>
      <c r="E4" s="4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7.25" customHeight="1">
      <c r="A5" s="2"/>
      <c r="B5" s="17" t="s">
        <v>13</v>
      </c>
      <c r="C5" s="17" t="s">
        <v>12</v>
      </c>
      <c r="D5" s="17" t="s">
        <v>11</v>
      </c>
      <c r="E5" s="17" t="s">
        <v>6</v>
      </c>
      <c r="F5" s="19" t="s">
        <v>22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7.25" customHeight="1">
      <c r="A6" s="2"/>
      <c r="B6" s="17">
        <v>2013.0</v>
      </c>
      <c r="C6" s="21">
        <v>2.0</v>
      </c>
      <c r="D6" s="22">
        <v>41365.0</v>
      </c>
      <c r="E6" s="17" t="s">
        <v>21</v>
      </c>
      <c r="F6" s="23">
        <v>1.3312E8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7.25" customHeight="1">
      <c r="A7" s="2"/>
      <c r="B7" s="17"/>
      <c r="C7" s="21"/>
      <c r="D7" s="22"/>
      <c r="E7" s="17" t="s">
        <v>23</v>
      </c>
      <c r="F7" s="23">
        <v>1.7056E8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7.25" customHeight="1">
      <c r="A8" s="2"/>
      <c r="B8" s="17"/>
      <c r="C8" s="21"/>
      <c r="D8" s="22">
        <v>41395.0</v>
      </c>
      <c r="E8" s="17" t="s">
        <v>24</v>
      </c>
      <c r="F8" s="23">
        <v>9.152E7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7.25" customHeight="1">
      <c r="A9" s="2"/>
      <c r="B9" s="17"/>
      <c r="C9" s="21"/>
      <c r="D9" s="22"/>
      <c r="E9" s="17" t="s">
        <v>25</v>
      </c>
      <c r="F9" s="23">
        <v>1.1232E8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7.25" customHeight="1">
      <c r="A10" s="2"/>
      <c r="B10" s="17"/>
      <c r="C10" s="21"/>
      <c r="D10" s="22"/>
      <c r="E10" s="17" t="s">
        <v>26</v>
      </c>
      <c r="F10" s="23">
        <v>1.2896E8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7.25" customHeight="1">
      <c r="A11" s="2"/>
      <c r="B11" s="17"/>
      <c r="C11" s="21"/>
      <c r="D11" s="22"/>
      <c r="E11" s="17" t="s">
        <v>27</v>
      </c>
      <c r="F11" s="23">
        <v>1.2064E8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7.25" customHeight="1">
      <c r="A12" s="2"/>
      <c r="B12" s="17"/>
      <c r="C12" s="21"/>
      <c r="D12" s="22">
        <v>41426.0</v>
      </c>
      <c r="E12" s="17" t="s">
        <v>21</v>
      </c>
      <c r="F12" s="23">
        <v>1.4352E8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7.25" customHeight="1">
      <c r="A13" s="2"/>
      <c r="B13" s="17"/>
      <c r="C13" s="21"/>
      <c r="D13" s="22"/>
      <c r="E13" s="17" t="s">
        <v>23</v>
      </c>
      <c r="F13" s="23">
        <v>1.56E8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7.25" customHeight="1">
      <c r="A14" s="2"/>
      <c r="B14" s="17"/>
      <c r="C14" s="21" t="s">
        <v>28</v>
      </c>
      <c r="D14" s="21"/>
      <c r="E14" s="21"/>
      <c r="F14" s="23">
        <v>1.05664E9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7.25" customHeight="1">
      <c r="A15" s="2"/>
      <c r="B15" s="17"/>
      <c r="C15" s="21">
        <v>3.0</v>
      </c>
      <c r="D15" s="22">
        <v>41456.0</v>
      </c>
      <c r="E15" s="17" t="s">
        <v>24</v>
      </c>
      <c r="F15" s="23">
        <v>1.8096E8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7.25" customHeight="1">
      <c r="A16" s="2"/>
      <c r="B16" s="17"/>
      <c r="C16" s="21"/>
      <c r="D16" s="22">
        <v>41487.0</v>
      </c>
      <c r="E16" s="17" t="s">
        <v>25</v>
      </c>
      <c r="F16" s="23">
        <v>1.768E8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7.25" customHeight="1">
      <c r="A17" s="2"/>
      <c r="B17" s="17"/>
      <c r="C17" s="21"/>
      <c r="D17" s="22"/>
      <c r="E17" s="17" t="s">
        <v>27</v>
      </c>
      <c r="F17" s="23">
        <v>1.6432E8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7.25" customHeight="1">
      <c r="A18" s="2"/>
      <c r="B18" s="17"/>
      <c r="C18" s="21"/>
      <c r="D18" s="22">
        <v>41518.0</v>
      </c>
      <c r="E18" s="17" t="s">
        <v>24</v>
      </c>
      <c r="F18" s="23">
        <v>1.9344E8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7.25" customHeight="1">
      <c r="A19" s="2"/>
      <c r="B19" s="17"/>
      <c r="C19" s="21"/>
      <c r="D19" s="22"/>
      <c r="E19" s="17" t="s">
        <v>23</v>
      </c>
      <c r="F19" s="23">
        <v>1.1648E8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7.25" customHeight="1">
      <c r="A20" s="2"/>
      <c r="B20" s="17"/>
      <c r="C20" s="21"/>
      <c r="D20" s="22"/>
      <c r="E20" s="17" t="s">
        <v>26</v>
      </c>
      <c r="F20" s="23">
        <v>1.8928E8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7.25" customHeight="1">
      <c r="A21" s="2"/>
      <c r="B21" s="17"/>
      <c r="C21" s="31" t="s">
        <v>30</v>
      </c>
      <c r="D21" s="17"/>
      <c r="E21" s="17"/>
      <c r="F21" s="23">
        <v>1.02128E9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7.25" customHeight="1">
      <c r="A22" s="2"/>
      <c r="B22" s="17"/>
      <c r="C22" s="21">
        <v>4.0</v>
      </c>
      <c r="D22" s="22">
        <v>41548.0</v>
      </c>
      <c r="E22" s="17" t="s">
        <v>25</v>
      </c>
      <c r="F22" s="23">
        <v>1.8304E8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7.25" customHeight="1">
      <c r="A23" s="2"/>
      <c r="B23" s="17"/>
      <c r="C23" s="21"/>
      <c r="D23" s="22">
        <v>41579.0</v>
      </c>
      <c r="E23" s="17" t="s">
        <v>26</v>
      </c>
      <c r="F23" s="23">
        <v>3.432E8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7.25" customHeight="1">
      <c r="A24" s="2"/>
      <c r="B24" s="17"/>
      <c r="C24" s="21"/>
      <c r="D24" s="22"/>
      <c r="E24" s="17" t="s">
        <v>27</v>
      </c>
      <c r="F24" s="23">
        <v>1.8928E8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7.25" customHeight="1">
      <c r="A25" s="2"/>
      <c r="B25" s="17"/>
      <c r="C25" s="21"/>
      <c r="D25" s="22">
        <v>41609.0</v>
      </c>
      <c r="E25" s="17" t="s">
        <v>23</v>
      </c>
      <c r="F25" s="23">
        <v>1.976E8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7.25" customHeight="1">
      <c r="A26" s="2"/>
      <c r="B26" s="17"/>
      <c r="C26" s="31" t="s">
        <v>42</v>
      </c>
      <c r="D26" s="31"/>
      <c r="E26" s="31"/>
      <c r="F26" s="23">
        <v>9.1312E8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7.25" customHeight="1">
      <c r="A27" s="2"/>
      <c r="B27" s="17" t="s">
        <v>43</v>
      </c>
      <c r="C27" s="17"/>
      <c r="D27" s="17"/>
      <c r="E27" s="17"/>
      <c r="F27" s="23">
        <v>2.99104E9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7.25" customHeight="1">
      <c r="A28" s="2"/>
      <c r="B28" s="17" t="s">
        <v>44</v>
      </c>
      <c r="C28" s="17"/>
      <c r="D28" s="17"/>
      <c r="E28" s="17"/>
      <c r="F28" s="23">
        <v>2.99104E9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7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7.25" customHeight="1">
      <c r="A30" s="2"/>
      <c r="B30" s="3"/>
      <c r="C30" s="3"/>
      <c r="D30" s="4"/>
      <c r="E30" s="4"/>
      <c r="F30" s="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7.25" customHeight="1">
      <c r="A31" s="2"/>
      <c r="B31" s="3"/>
      <c r="C31" s="3"/>
      <c r="D31" s="4"/>
      <c r="E31" s="4"/>
      <c r="F31" s="5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7.25" customHeight="1">
      <c r="A32" s="2"/>
      <c r="B32" s="3"/>
      <c r="C32" s="3"/>
      <c r="D32" s="4"/>
      <c r="E32" s="4"/>
      <c r="F32" s="5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7.25" customHeight="1">
      <c r="A33" s="2"/>
      <c r="B33" s="3"/>
      <c r="C33" s="3"/>
      <c r="D33" s="4"/>
      <c r="E33" s="4"/>
      <c r="F33" s="5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7.25" customHeight="1">
      <c r="A34" s="2"/>
      <c r="B34" s="3"/>
      <c r="C34" s="3"/>
      <c r="D34" s="4"/>
      <c r="E34" s="4"/>
      <c r="F34" s="5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7.25" customHeight="1">
      <c r="A35" s="2"/>
      <c r="B35" s="3"/>
      <c r="C35" s="3"/>
      <c r="D35" s="4"/>
      <c r="E35" s="4"/>
      <c r="F35" s="5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7.25" customHeight="1">
      <c r="A36" s="2"/>
      <c r="B36" s="3"/>
      <c r="C36" s="3"/>
      <c r="D36" s="4"/>
      <c r="E36" s="4"/>
      <c r="F36" s="5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7.25" customHeight="1">
      <c r="A37" s="2"/>
      <c r="B37" s="3"/>
      <c r="C37" s="3"/>
      <c r="D37" s="4"/>
      <c r="E37" s="4"/>
      <c r="F37" s="5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7.25" customHeight="1">
      <c r="A38" s="2"/>
      <c r="B38" s="3"/>
      <c r="C38" s="3"/>
      <c r="D38" s="4"/>
      <c r="E38" s="4"/>
      <c r="F38" s="5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7.25" customHeight="1">
      <c r="A39" s="2"/>
      <c r="B39" s="3"/>
      <c r="C39" s="3"/>
      <c r="D39" s="4"/>
      <c r="E39" s="4"/>
      <c r="F39" s="5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7.25" customHeight="1">
      <c r="A40" s="2"/>
      <c r="B40" s="3"/>
      <c r="C40" s="3"/>
      <c r="D40" s="4"/>
      <c r="E40" s="4"/>
      <c r="F40" s="5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7.25" customHeight="1">
      <c r="A41" s="2"/>
      <c r="B41" s="3"/>
      <c r="C41" s="3"/>
      <c r="D41" s="4"/>
      <c r="E41" s="4"/>
      <c r="F41" s="5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7.25" customHeight="1">
      <c r="A42" s="2"/>
      <c r="B42" s="3"/>
      <c r="C42" s="3"/>
      <c r="D42" s="4"/>
      <c r="E42" s="4"/>
      <c r="F42" s="5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7.25" customHeight="1">
      <c r="A43" s="2"/>
      <c r="B43" s="3"/>
      <c r="C43" s="3"/>
      <c r="D43" s="4"/>
      <c r="E43" s="4"/>
      <c r="F43" s="5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7.25" customHeight="1">
      <c r="A44" s="2"/>
      <c r="B44" s="3"/>
      <c r="C44" s="3"/>
      <c r="D44" s="4"/>
      <c r="E44" s="4"/>
      <c r="F44" s="5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7.25" customHeight="1">
      <c r="A45" s="2"/>
      <c r="B45" s="3"/>
      <c r="C45" s="3"/>
      <c r="D45" s="4"/>
      <c r="E45" s="4"/>
      <c r="F45" s="5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7.25" customHeight="1">
      <c r="A46" s="2"/>
      <c r="B46" s="3"/>
      <c r="C46" s="3"/>
      <c r="D46" s="4"/>
      <c r="E46" s="4"/>
      <c r="F46" s="5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7.25" customHeight="1">
      <c r="A47" s="2"/>
      <c r="B47" s="3"/>
      <c r="C47" s="3"/>
      <c r="D47" s="4"/>
      <c r="E47" s="4"/>
      <c r="F47" s="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7.25" customHeight="1">
      <c r="A48" s="2"/>
      <c r="B48" s="3"/>
      <c r="C48" s="3"/>
      <c r="D48" s="4"/>
      <c r="E48" s="4"/>
      <c r="F48" s="5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7.25" customHeight="1">
      <c r="A49" s="2"/>
      <c r="B49" s="3"/>
      <c r="C49" s="3"/>
      <c r="D49" s="4"/>
      <c r="E49" s="4"/>
      <c r="F49" s="5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7.25" customHeight="1">
      <c r="A50" s="2"/>
      <c r="B50" s="3"/>
      <c r="C50" s="3"/>
      <c r="D50" s="4"/>
      <c r="E50" s="4"/>
      <c r="F50" s="5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7.25" customHeight="1">
      <c r="A51" s="2"/>
      <c r="B51" s="3"/>
      <c r="C51" s="3"/>
      <c r="D51" s="4"/>
      <c r="E51" s="4"/>
      <c r="F51" s="5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7.25" customHeight="1">
      <c r="A52" s="2"/>
      <c r="B52" s="3"/>
      <c r="C52" s="3"/>
      <c r="D52" s="4"/>
      <c r="E52" s="4"/>
      <c r="F52" s="5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7.25" customHeight="1">
      <c r="A53" s="2"/>
      <c r="B53" s="3"/>
      <c r="C53" s="3"/>
      <c r="D53" s="4"/>
      <c r="E53" s="4"/>
      <c r="F53" s="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7.25" customHeight="1">
      <c r="A54" s="2"/>
      <c r="B54" s="3"/>
      <c r="C54" s="3"/>
      <c r="D54" s="4"/>
      <c r="E54" s="4"/>
      <c r="F54" s="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7.25" customHeight="1">
      <c r="A55" s="2"/>
      <c r="B55" s="3"/>
      <c r="C55" s="3"/>
      <c r="D55" s="4"/>
      <c r="E55" s="4"/>
      <c r="F55" s="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7.25" customHeight="1">
      <c r="A56" s="2"/>
      <c r="B56" s="3"/>
      <c r="C56" s="3"/>
      <c r="D56" s="4"/>
      <c r="E56" s="4"/>
      <c r="F56" s="5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7.25" customHeight="1">
      <c r="A57" s="2"/>
      <c r="B57" s="3"/>
      <c r="C57" s="3"/>
      <c r="D57" s="4"/>
      <c r="E57" s="4"/>
      <c r="F57" s="5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7.25" customHeight="1">
      <c r="A58" s="2"/>
      <c r="B58" s="3"/>
      <c r="C58" s="3"/>
      <c r="D58" s="4"/>
      <c r="E58" s="4"/>
      <c r="F58" s="5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7.25" customHeight="1">
      <c r="A59" s="2"/>
      <c r="B59" s="3"/>
      <c r="C59" s="3"/>
      <c r="D59" s="4"/>
      <c r="E59" s="4"/>
      <c r="F59" s="5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7.25" customHeight="1">
      <c r="A60" s="2"/>
      <c r="B60" s="3"/>
      <c r="C60" s="3"/>
      <c r="D60" s="4"/>
      <c r="E60" s="4"/>
      <c r="F60" s="5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7.25" customHeight="1">
      <c r="A61" s="2"/>
      <c r="B61" s="3"/>
      <c r="C61" s="3"/>
      <c r="D61" s="4"/>
      <c r="E61" s="4"/>
      <c r="F61" s="5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7.25" customHeight="1">
      <c r="A62" s="2"/>
      <c r="B62" s="3"/>
      <c r="C62" s="3"/>
      <c r="D62" s="4"/>
      <c r="E62" s="4"/>
      <c r="F62" s="5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7.25" customHeight="1">
      <c r="A63" s="2"/>
      <c r="B63" s="3"/>
      <c r="C63" s="3"/>
      <c r="D63" s="4"/>
      <c r="E63" s="4"/>
      <c r="F63" s="5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7.25" customHeight="1">
      <c r="A64" s="2"/>
      <c r="B64" s="3"/>
      <c r="C64" s="3"/>
      <c r="D64" s="4"/>
      <c r="E64" s="4"/>
      <c r="F64" s="5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7.25" customHeight="1">
      <c r="A65" s="2"/>
      <c r="B65" s="3"/>
      <c r="C65" s="3"/>
      <c r="D65" s="4"/>
      <c r="E65" s="4"/>
      <c r="F65" s="5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7.25" customHeight="1">
      <c r="A66" s="2"/>
      <c r="B66" s="3"/>
      <c r="C66" s="3"/>
      <c r="D66" s="4"/>
      <c r="E66" s="4"/>
      <c r="F66" s="5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7.25" customHeight="1">
      <c r="A67" s="2"/>
      <c r="B67" s="3"/>
      <c r="C67" s="3"/>
      <c r="D67" s="4"/>
      <c r="E67" s="4"/>
      <c r="F67" s="5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7.25" customHeight="1">
      <c r="A68" s="2"/>
      <c r="B68" s="3"/>
      <c r="C68" s="3"/>
      <c r="D68" s="4"/>
      <c r="E68" s="4"/>
      <c r="F68" s="5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7.25" customHeight="1">
      <c r="A69" s="2"/>
      <c r="B69" s="3"/>
      <c r="C69" s="3"/>
      <c r="D69" s="4"/>
      <c r="E69" s="4"/>
      <c r="F69" s="5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7.25" customHeight="1">
      <c r="A70" s="2"/>
      <c r="B70" s="3"/>
      <c r="C70" s="3"/>
      <c r="D70" s="4"/>
      <c r="E70" s="4"/>
      <c r="F70" s="5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7.25" customHeight="1">
      <c r="A71" s="2"/>
      <c r="B71" s="3"/>
      <c r="C71" s="3"/>
      <c r="D71" s="4"/>
      <c r="E71" s="4"/>
      <c r="F71" s="5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7.25" customHeight="1">
      <c r="A72" s="2"/>
      <c r="B72" s="3"/>
      <c r="C72" s="3"/>
      <c r="D72" s="4"/>
      <c r="E72" s="4"/>
      <c r="F72" s="5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7.25" customHeight="1">
      <c r="A73" s="2"/>
      <c r="B73" s="3"/>
      <c r="C73" s="3"/>
      <c r="D73" s="4"/>
      <c r="E73" s="4"/>
      <c r="F73" s="5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7.25" customHeight="1">
      <c r="A74" s="2"/>
      <c r="B74" s="3"/>
      <c r="C74" s="3"/>
      <c r="D74" s="4"/>
      <c r="E74" s="4"/>
      <c r="F74" s="5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7.25" customHeight="1">
      <c r="A75" s="2"/>
      <c r="B75" s="3"/>
      <c r="C75" s="3"/>
      <c r="D75" s="4"/>
      <c r="E75" s="4"/>
      <c r="F75" s="5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7.25" customHeight="1">
      <c r="A76" s="2"/>
      <c r="B76" s="3"/>
      <c r="C76" s="3"/>
      <c r="D76" s="4"/>
      <c r="E76" s="4"/>
      <c r="F76" s="5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7.25" customHeight="1">
      <c r="A77" s="2"/>
      <c r="B77" s="3"/>
      <c r="C77" s="3"/>
      <c r="D77" s="4"/>
      <c r="E77" s="4"/>
      <c r="F77" s="5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7.25" customHeight="1">
      <c r="A78" s="2"/>
      <c r="B78" s="3"/>
      <c r="C78" s="3"/>
      <c r="D78" s="4"/>
      <c r="E78" s="4"/>
      <c r="F78" s="5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7.25" customHeight="1">
      <c r="A79" s="2"/>
      <c r="B79" s="3"/>
      <c r="C79" s="3"/>
      <c r="D79" s="4"/>
      <c r="E79" s="4"/>
      <c r="F79" s="5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7.25" customHeight="1">
      <c r="A80" s="2"/>
      <c r="B80" s="3"/>
      <c r="C80" s="3"/>
      <c r="D80" s="4"/>
      <c r="E80" s="4"/>
      <c r="F80" s="5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7.25" customHeight="1">
      <c r="A81" s="2"/>
      <c r="B81" s="3"/>
      <c r="C81" s="3"/>
      <c r="D81" s="4"/>
      <c r="E81" s="4"/>
      <c r="F81" s="5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7.25" customHeight="1">
      <c r="A82" s="2"/>
      <c r="B82" s="3"/>
      <c r="C82" s="3"/>
      <c r="D82" s="4"/>
      <c r="E82" s="4"/>
      <c r="F82" s="5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7.25" customHeight="1">
      <c r="A83" s="2"/>
      <c r="B83" s="3"/>
      <c r="C83" s="3"/>
      <c r="D83" s="4"/>
      <c r="E83" s="4"/>
      <c r="F83" s="5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7.25" customHeight="1">
      <c r="A84" s="2"/>
      <c r="B84" s="3"/>
      <c r="C84" s="3"/>
      <c r="D84" s="4"/>
      <c r="E84" s="4"/>
      <c r="F84" s="5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7.25" customHeight="1">
      <c r="A85" s="2"/>
      <c r="B85" s="3"/>
      <c r="C85" s="3"/>
      <c r="D85" s="4"/>
      <c r="E85" s="4"/>
      <c r="F85" s="5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7.25" customHeight="1">
      <c r="A86" s="2"/>
      <c r="B86" s="3"/>
      <c r="C86" s="3"/>
      <c r="D86" s="4"/>
      <c r="E86" s="4"/>
      <c r="F86" s="5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7.25" customHeight="1">
      <c r="A87" s="2"/>
      <c r="B87" s="3"/>
      <c r="C87" s="3"/>
      <c r="D87" s="4"/>
      <c r="E87" s="4"/>
      <c r="F87" s="5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7.25" customHeight="1">
      <c r="A88" s="2"/>
      <c r="B88" s="3"/>
      <c r="C88" s="3"/>
      <c r="D88" s="4"/>
      <c r="E88" s="4"/>
      <c r="F88" s="5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7.25" customHeight="1">
      <c r="A89" s="2"/>
      <c r="B89" s="3"/>
      <c r="C89" s="3"/>
      <c r="D89" s="4"/>
      <c r="E89" s="4"/>
      <c r="F89" s="5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7.25" customHeight="1">
      <c r="A90" s="2"/>
      <c r="B90" s="3"/>
      <c r="C90" s="3"/>
      <c r="D90" s="4"/>
      <c r="E90" s="4"/>
      <c r="F90" s="5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7.25" customHeight="1">
      <c r="A91" s="2"/>
      <c r="B91" s="3"/>
      <c r="C91" s="3"/>
      <c r="D91" s="4"/>
      <c r="E91" s="4"/>
      <c r="F91" s="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7.25" customHeight="1">
      <c r="A92" s="2"/>
      <c r="B92" s="3"/>
      <c r="C92" s="3"/>
      <c r="D92" s="4"/>
      <c r="E92" s="4"/>
      <c r="F92" s="5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7.25" customHeight="1">
      <c r="A93" s="2"/>
      <c r="B93" s="3"/>
      <c r="C93" s="3"/>
      <c r="D93" s="4"/>
      <c r="E93" s="4"/>
      <c r="F93" s="5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7.25" customHeight="1">
      <c r="A94" s="2"/>
      <c r="B94" s="3"/>
      <c r="C94" s="3"/>
      <c r="D94" s="4"/>
      <c r="E94" s="4"/>
      <c r="F94" s="5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7.25" customHeight="1">
      <c r="A95" s="2"/>
      <c r="B95" s="3"/>
      <c r="C95" s="3"/>
      <c r="D95" s="4"/>
      <c r="E95" s="4"/>
      <c r="F95" s="5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7.25" customHeight="1">
      <c r="A96" s="2"/>
      <c r="B96" s="3"/>
      <c r="C96" s="3"/>
      <c r="D96" s="4"/>
      <c r="E96" s="4"/>
      <c r="F96" s="5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7.25" customHeight="1">
      <c r="A97" s="2"/>
      <c r="B97" s="3"/>
      <c r="C97" s="3"/>
      <c r="D97" s="4"/>
      <c r="E97" s="4"/>
      <c r="F97" s="5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7.25" customHeight="1">
      <c r="A98" s="2"/>
      <c r="B98" s="3"/>
      <c r="C98" s="3"/>
      <c r="D98" s="4"/>
      <c r="E98" s="4"/>
      <c r="F98" s="5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7.25" customHeight="1">
      <c r="A99" s="2"/>
      <c r="B99" s="3"/>
      <c r="C99" s="3"/>
      <c r="D99" s="4"/>
      <c r="E99" s="4"/>
      <c r="F99" s="5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7.25" customHeight="1">
      <c r="A100" s="2"/>
      <c r="B100" s="3"/>
      <c r="C100" s="3"/>
      <c r="D100" s="4"/>
      <c r="E100" s="4"/>
      <c r="F100" s="5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7.25" customHeight="1">
      <c r="A101" s="2"/>
      <c r="B101" s="3"/>
      <c r="C101" s="3"/>
      <c r="D101" s="4"/>
      <c r="E101" s="4"/>
      <c r="F101" s="5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7.25" customHeight="1">
      <c r="A102" s="2"/>
      <c r="B102" s="3"/>
      <c r="C102" s="3"/>
      <c r="D102" s="4"/>
      <c r="E102" s="4"/>
      <c r="F102" s="5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7.25" customHeight="1">
      <c r="A103" s="2"/>
      <c r="B103" s="3"/>
      <c r="C103" s="3"/>
      <c r="D103" s="4"/>
      <c r="E103" s="4"/>
      <c r="F103" s="5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7.25" customHeight="1">
      <c r="A104" s="2"/>
      <c r="B104" s="3"/>
      <c r="C104" s="3"/>
      <c r="D104" s="4"/>
      <c r="E104" s="4"/>
      <c r="F104" s="5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7.25" customHeight="1">
      <c r="A105" s="2"/>
      <c r="B105" s="3"/>
      <c r="C105" s="3"/>
      <c r="D105" s="4"/>
      <c r="E105" s="4"/>
      <c r="F105" s="5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7.25" customHeight="1">
      <c r="A106" s="2"/>
      <c r="B106" s="3"/>
      <c r="C106" s="3"/>
      <c r="D106" s="4"/>
      <c r="E106" s="4"/>
      <c r="F106" s="5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7.25" customHeight="1">
      <c r="A107" s="2"/>
      <c r="B107" s="3"/>
      <c r="C107" s="3"/>
      <c r="D107" s="4"/>
      <c r="E107" s="4"/>
      <c r="F107" s="5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7.25" customHeight="1">
      <c r="A108" s="2"/>
      <c r="B108" s="3"/>
      <c r="C108" s="3"/>
      <c r="D108" s="4"/>
      <c r="E108" s="4"/>
      <c r="F108" s="5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7.25" customHeight="1">
      <c r="A109" s="2"/>
      <c r="B109" s="3"/>
      <c r="C109" s="3"/>
      <c r="D109" s="4"/>
      <c r="E109" s="4"/>
      <c r="F109" s="5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7.25" customHeight="1">
      <c r="A110" s="2"/>
      <c r="B110" s="3"/>
      <c r="C110" s="3"/>
      <c r="D110" s="4"/>
      <c r="E110" s="4"/>
      <c r="F110" s="5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7.25" customHeight="1">
      <c r="A111" s="2"/>
      <c r="B111" s="3"/>
      <c r="C111" s="3"/>
      <c r="D111" s="4"/>
      <c r="E111" s="4"/>
      <c r="F111" s="5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7.25" customHeight="1">
      <c r="A112" s="2"/>
      <c r="B112" s="3"/>
      <c r="C112" s="3"/>
      <c r="D112" s="4"/>
      <c r="E112" s="4"/>
      <c r="F112" s="5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7.25" customHeight="1">
      <c r="A113" s="2"/>
      <c r="B113" s="3"/>
      <c r="C113" s="3"/>
      <c r="D113" s="4"/>
      <c r="E113" s="4"/>
      <c r="F113" s="5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7.25" customHeight="1">
      <c r="A114" s="2"/>
      <c r="B114" s="3"/>
      <c r="C114" s="3"/>
      <c r="D114" s="4"/>
      <c r="E114" s="4"/>
      <c r="F114" s="5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7.25" customHeight="1">
      <c r="A115" s="2"/>
      <c r="B115" s="3"/>
      <c r="C115" s="3"/>
      <c r="D115" s="4"/>
      <c r="E115" s="4"/>
      <c r="F115" s="5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7.25" customHeight="1">
      <c r="A116" s="2"/>
      <c r="B116" s="3"/>
      <c r="C116" s="3"/>
      <c r="D116" s="4"/>
      <c r="E116" s="4"/>
      <c r="F116" s="5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7.25" customHeight="1">
      <c r="A117" s="2"/>
      <c r="B117" s="3"/>
      <c r="C117" s="3"/>
      <c r="D117" s="4"/>
      <c r="E117" s="4"/>
      <c r="F117" s="5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7.25" customHeight="1">
      <c r="A118" s="2"/>
      <c r="B118" s="3"/>
      <c r="C118" s="3"/>
      <c r="D118" s="4"/>
      <c r="E118" s="4"/>
      <c r="F118" s="5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7.25" customHeight="1">
      <c r="A119" s="2"/>
      <c r="B119" s="3"/>
      <c r="C119" s="3"/>
      <c r="D119" s="4"/>
      <c r="E119" s="4"/>
      <c r="F119" s="5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7.25" customHeight="1">
      <c r="A120" s="2"/>
      <c r="B120" s="3"/>
      <c r="C120" s="3"/>
      <c r="D120" s="4"/>
      <c r="E120" s="4"/>
      <c r="F120" s="5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7.25" customHeight="1">
      <c r="A121" s="2"/>
      <c r="B121" s="3"/>
      <c r="C121" s="3"/>
      <c r="D121" s="4"/>
      <c r="E121" s="4"/>
      <c r="F121" s="5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7.25" customHeight="1">
      <c r="A122" s="2"/>
      <c r="B122" s="3"/>
      <c r="C122" s="3"/>
      <c r="D122" s="4"/>
      <c r="E122" s="4"/>
      <c r="F122" s="5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7.25" customHeight="1">
      <c r="A123" s="2"/>
      <c r="B123" s="3"/>
      <c r="C123" s="3"/>
      <c r="D123" s="4"/>
      <c r="E123" s="4"/>
      <c r="F123" s="5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7.25" customHeight="1">
      <c r="A124" s="2"/>
      <c r="B124" s="3"/>
      <c r="C124" s="3"/>
      <c r="D124" s="4"/>
      <c r="E124" s="4"/>
      <c r="F124" s="5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7.25" customHeight="1">
      <c r="A125" s="2"/>
      <c r="B125" s="3"/>
      <c r="C125" s="3"/>
      <c r="D125" s="4"/>
      <c r="E125" s="4"/>
      <c r="F125" s="5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7.25" customHeight="1">
      <c r="A126" s="2"/>
      <c r="B126" s="3"/>
      <c r="C126" s="3"/>
      <c r="D126" s="4"/>
      <c r="E126" s="4"/>
      <c r="F126" s="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7.25" customHeight="1">
      <c r="A127" s="2"/>
      <c r="B127" s="3"/>
      <c r="C127" s="3"/>
      <c r="D127" s="4"/>
      <c r="E127" s="4"/>
      <c r="F127" s="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7.25" customHeight="1">
      <c r="A128" s="2"/>
      <c r="B128" s="3"/>
      <c r="C128" s="3"/>
      <c r="D128" s="4"/>
      <c r="E128" s="4"/>
      <c r="F128" s="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7.25" customHeight="1">
      <c r="A129" s="2"/>
      <c r="B129" s="3"/>
      <c r="C129" s="3"/>
      <c r="D129" s="4"/>
      <c r="E129" s="4"/>
      <c r="F129" s="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7.25" customHeight="1">
      <c r="A130" s="2"/>
      <c r="B130" s="3"/>
      <c r="C130" s="3"/>
      <c r="D130" s="4"/>
      <c r="E130" s="4"/>
      <c r="F130" s="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7.25" customHeight="1">
      <c r="A131" s="2"/>
      <c r="B131" s="3"/>
      <c r="C131" s="3"/>
      <c r="D131" s="4"/>
      <c r="E131" s="4"/>
      <c r="F131" s="5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7.25" customHeight="1">
      <c r="A132" s="2"/>
      <c r="B132" s="3"/>
      <c r="C132" s="3"/>
      <c r="D132" s="4"/>
      <c r="E132" s="4"/>
      <c r="F132" s="5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7.25" customHeight="1">
      <c r="A133" s="2"/>
      <c r="B133" s="3"/>
      <c r="C133" s="3"/>
      <c r="D133" s="4"/>
      <c r="E133" s="4"/>
      <c r="F133" s="5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7.25" customHeight="1">
      <c r="A134" s="2"/>
      <c r="B134" s="3"/>
      <c r="C134" s="3"/>
      <c r="D134" s="4"/>
      <c r="E134" s="4"/>
      <c r="F134" s="5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7.25" customHeight="1">
      <c r="A135" s="2"/>
      <c r="B135" s="3"/>
      <c r="C135" s="3"/>
      <c r="D135" s="4"/>
      <c r="E135" s="4"/>
      <c r="F135" s="5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7.25" customHeight="1">
      <c r="A136" s="2"/>
      <c r="B136" s="3"/>
      <c r="C136" s="3"/>
      <c r="D136" s="4"/>
      <c r="E136" s="4"/>
      <c r="F136" s="5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7.25" customHeight="1">
      <c r="A137" s="2"/>
      <c r="B137" s="3"/>
      <c r="C137" s="3"/>
      <c r="D137" s="4"/>
      <c r="E137" s="4"/>
      <c r="F137" s="5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7.25" customHeight="1">
      <c r="A138" s="2"/>
      <c r="B138" s="3"/>
      <c r="C138" s="3"/>
      <c r="D138" s="4"/>
      <c r="E138" s="4"/>
      <c r="F138" s="5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7.25" customHeight="1">
      <c r="A139" s="2"/>
      <c r="B139" s="3"/>
      <c r="C139" s="3"/>
      <c r="D139" s="4"/>
      <c r="E139" s="4"/>
      <c r="F139" s="5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7.25" customHeight="1">
      <c r="A140" s="2"/>
      <c r="B140" s="3"/>
      <c r="C140" s="3"/>
      <c r="D140" s="4"/>
      <c r="E140" s="4"/>
      <c r="F140" s="5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7.25" customHeight="1">
      <c r="A141" s="2"/>
      <c r="B141" s="3"/>
      <c r="C141" s="3"/>
      <c r="D141" s="4"/>
      <c r="E141" s="4"/>
      <c r="F141" s="5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7.25" customHeight="1">
      <c r="A142" s="2"/>
      <c r="B142" s="3"/>
      <c r="C142" s="3"/>
      <c r="D142" s="4"/>
      <c r="E142" s="4"/>
      <c r="F142" s="5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7.25" customHeight="1">
      <c r="A143" s="2"/>
      <c r="B143" s="3"/>
      <c r="C143" s="3"/>
      <c r="D143" s="4"/>
      <c r="E143" s="4"/>
      <c r="F143" s="5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7.25" customHeight="1">
      <c r="A144" s="2"/>
      <c r="B144" s="3"/>
      <c r="C144" s="3"/>
      <c r="D144" s="4"/>
      <c r="E144" s="4"/>
      <c r="F144" s="5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7.25" customHeight="1">
      <c r="A145" s="2"/>
      <c r="B145" s="3"/>
      <c r="C145" s="3"/>
      <c r="D145" s="4"/>
      <c r="E145" s="4"/>
      <c r="F145" s="5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7.25" customHeight="1">
      <c r="A146" s="2"/>
      <c r="B146" s="3"/>
      <c r="C146" s="3"/>
      <c r="D146" s="4"/>
      <c r="E146" s="4"/>
      <c r="F146" s="5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7.25" customHeight="1">
      <c r="A147" s="2"/>
      <c r="B147" s="3"/>
      <c r="C147" s="3"/>
      <c r="D147" s="4"/>
      <c r="E147" s="4"/>
      <c r="F147" s="5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7.25" customHeight="1">
      <c r="A148" s="2"/>
      <c r="B148" s="3"/>
      <c r="C148" s="3"/>
      <c r="D148" s="4"/>
      <c r="E148" s="4"/>
      <c r="F148" s="5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7.25" customHeight="1">
      <c r="A149" s="2"/>
      <c r="B149" s="3"/>
      <c r="C149" s="3"/>
      <c r="D149" s="4"/>
      <c r="E149" s="4"/>
      <c r="F149" s="5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7.25" customHeight="1">
      <c r="A150" s="2"/>
      <c r="B150" s="3"/>
      <c r="C150" s="3"/>
      <c r="D150" s="4"/>
      <c r="E150" s="4"/>
      <c r="F150" s="5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7.25" customHeight="1">
      <c r="A151" s="2"/>
      <c r="B151" s="3"/>
      <c r="C151" s="3"/>
      <c r="D151" s="4"/>
      <c r="E151" s="4"/>
      <c r="F151" s="5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7.25" customHeight="1">
      <c r="A152" s="2"/>
      <c r="B152" s="3"/>
      <c r="C152" s="3"/>
      <c r="D152" s="4"/>
      <c r="E152" s="4"/>
      <c r="F152" s="5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7.25" customHeight="1">
      <c r="A153" s="2"/>
      <c r="B153" s="3"/>
      <c r="C153" s="3"/>
      <c r="D153" s="4"/>
      <c r="E153" s="4"/>
      <c r="F153" s="5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7.25" customHeight="1">
      <c r="A154" s="2"/>
      <c r="B154" s="3"/>
      <c r="C154" s="3"/>
      <c r="D154" s="4"/>
      <c r="E154" s="4"/>
      <c r="F154" s="5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7.25" customHeight="1">
      <c r="A155" s="2"/>
      <c r="B155" s="3"/>
      <c r="C155" s="3"/>
      <c r="D155" s="4"/>
      <c r="E155" s="4"/>
      <c r="F155" s="5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7.25" customHeight="1">
      <c r="A156" s="2"/>
      <c r="B156" s="3"/>
      <c r="C156" s="3"/>
      <c r="D156" s="4"/>
      <c r="E156" s="4"/>
      <c r="F156" s="5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7.25" customHeight="1">
      <c r="A157" s="2"/>
      <c r="B157" s="3"/>
      <c r="C157" s="3"/>
      <c r="D157" s="4"/>
      <c r="E157" s="4"/>
      <c r="F157" s="5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7.25" customHeight="1">
      <c r="A158" s="2"/>
      <c r="B158" s="3"/>
      <c r="C158" s="3"/>
      <c r="D158" s="4"/>
      <c r="E158" s="4"/>
      <c r="F158" s="5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7.25" customHeight="1">
      <c r="A159" s="2"/>
      <c r="B159" s="3"/>
      <c r="C159" s="3"/>
      <c r="D159" s="4"/>
      <c r="E159" s="4"/>
      <c r="F159" s="5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7.25" customHeight="1">
      <c r="A160" s="2"/>
      <c r="B160" s="3"/>
      <c r="C160" s="3"/>
      <c r="D160" s="4"/>
      <c r="E160" s="4"/>
      <c r="F160" s="5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7.25" customHeight="1">
      <c r="A161" s="2"/>
      <c r="B161" s="3"/>
      <c r="C161" s="3"/>
      <c r="D161" s="4"/>
      <c r="E161" s="4"/>
      <c r="F161" s="5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7.25" customHeight="1">
      <c r="A162" s="2"/>
      <c r="B162" s="3"/>
      <c r="C162" s="3"/>
      <c r="D162" s="4"/>
      <c r="E162" s="4"/>
      <c r="F162" s="5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7.25" customHeight="1">
      <c r="A163" s="2"/>
      <c r="B163" s="3"/>
      <c r="C163" s="3"/>
      <c r="D163" s="4"/>
      <c r="E163" s="4"/>
      <c r="F163" s="5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7.25" customHeight="1">
      <c r="A164" s="2"/>
      <c r="B164" s="3"/>
      <c r="C164" s="3"/>
      <c r="D164" s="4"/>
      <c r="E164" s="4"/>
      <c r="F164" s="5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7.25" customHeight="1">
      <c r="A165" s="2"/>
      <c r="B165" s="3"/>
      <c r="C165" s="3"/>
      <c r="D165" s="4"/>
      <c r="E165" s="4"/>
      <c r="F165" s="5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7.25" customHeight="1">
      <c r="A166" s="2"/>
      <c r="B166" s="3"/>
      <c r="C166" s="3"/>
      <c r="D166" s="4"/>
      <c r="E166" s="4"/>
      <c r="F166" s="5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7.25" customHeight="1">
      <c r="A167" s="2"/>
      <c r="B167" s="3"/>
      <c r="C167" s="3"/>
      <c r="D167" s="4"/>
      <c r="E167" s="4"/>
      <c r="F167" s="5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7.25" customHeight="1">
      <c r="A168" s="2"/>
      <c r="B168" s="3"/>
      <c r="C168" s="3"/>
      <c r="D168" s="4"/>
      <c r="E168" s="4"/>
      <c r="F168" s="5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7.25" customHeight="1">
      <c r="A169" s="2"/>
      <c r="B169" s="3"/>
      <c r="C169" s="3"/>
      <c r="D169" s="4"/>
      <c r="E169" s="4"/>
      <c r="F169" s="5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7.25" customHeight="1">
      <c r="A170" s="2"/>
      <c r="B170" s="3"/>
      <c r="C170" s="3"/>
      <c r="D170" s="4"/>
      <c r="E170" s="4"/>
      <c r="F170" s="5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7.25" customHeight="1">
      <c r="A171" s="2"/>
      <c r="B171" s="3"/>
      <c r="C171" s="3"/>
      <c r="D171" s="4"/>
      <c r="E171" s="4"/>
      <c r="F171" s="5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7.25" customHeight="1">
      <c r="A172" s="2"/>
      <c r="B172" s="3"/>
      <c r="C172" s="3"/>
      <c r="D172" s="4"/>
      <c r="E172" s="4"/>
      <c r="F172" s="5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7.25" customHeight="1">
      <c r="A173" s="2"/>
      <c r="B173" s="3"/>
      <c r="C173" s="3"/>
      <c r="D173" s="4"/>
      <c r="E173" s="4"/>
      <c r="F173" s="5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7.25" customHeight="1">
      <c r="A174" s="2"/>
      <c r="B174" s="3"/>
      <c r="C174" s="3"/>
      <c r="D174" s="4"/>
      <c r="E174" s="4"/>
      <c r="F174" s="5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7.25" customHeight="1">
      <c r="A175" s="2"/>
      <c r="B175" s="3"/>
      <c r="C175" s="3"/>
      <c r="D175" s="4"/>
      <c r="E175" s="4"/>
      <c r="F175" s="5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7.25" customHeight="1">
      <c r="A176" s="2"/>
      <c r="B176" s="3"/>
      <c r="C176" s="3"/>
      <c r="D176" s="4"/>
      <c r="E176" s="4"/>
      <c r="F176" s="5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7.25" customHeight="1">
      <c r="A177" s="2"/>
      <c r="B177" s="3"/>
      <c r="C177" s="3"/>
      <c r="D177" s="4"/>
      <c r="E177" s="4"/>
      <c r="F177" s="5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7.25" customHeight="1">
      <c r="A178" s="2"/>
      <c r="B178" s="3"/>
      <c r="C178" s="3"/>
      <c r="D178" s="4"/>
      <c r="E178" s="4"/>
      <c r="F178" s="5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7.25" customHeight="1">
      <c r="A179" s="2"/>
      <c r="B179" s="3"/>
      <c r="C179" s="3"/>
      <c r="D179" s="4"/>
      <c r="E179" s="4"/>
      <c r="F179" s="5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7.25" customHeight="1">
      <c r="A180" s="2"/>
      <c r="B180" s="3"/>
      <c r="C180" s="3"/>
      <c r="D180" s="4"/>
      <c r="E180" s="4"/>
      <c r="F180" s="5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7.25" customHeight="1">
      <c r="A181" s="2"/>
      <c r="B181" s="3"/>
      <c r="C181" s="3"/>
      <c r="D181" s="4"/>
      <c r="E181" s="4"/>
      <c r="F181" s="5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7.25" customHeight="1">
      <c r="A182" s="2"/>
      <c r="B182" s="3"/>
      <c r="C182" s="3"/>
      <c r="D182" s="4"/>
      <c r="E182" s="4"/>
      <c r="F182" s="5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7.25" customHeight="1">
      <c r="A183" s="2"/>
      <c r="B183" s="3"/>
      <c r="C183" s="3"/>
      <c r="D183" s="4"/>
      <c r="E183" s="4"/>
      <c r="F183" s="5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7.25" customHeight="1">
      <c r="A184" s="2"/>
      <c r="B184" s="3"/>
      <c r="C184" s="3"/>
      <c r="D184" s="4"/>
      <c r="E184" s="4"/>
      <c r="F184" s="5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7.25" customHeight="1">
      <c r="A185" s="2"/>
      <c r="B185" s="3"/>
      <c r="C185" s="3"/>
      <c r="D185" s="4"/>
      <c r="E185" s="4"/>
      <c r="F185" s="5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7.25" customHeight="1">
      <c r="A186" s="2"/>
      <c r="B186" s="3"/>
      <c r="C186" s="3"/>
      <c r="D186" s="4"/>
      <c r="E186" s="4"/>
      <c r="F186" s="5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7.25" customHeight="1">
      <c r="A187" s="2"/>
      <c r="B187" s="3"/>
      <c r="C187" s="3"/>
      <c r="D187" s="4"/>
      <c r="E187" s="4"/>
      <c r="F187" s="5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7.25" customHeight="1">
      <c r="A188" s="2"/>
      <c r="B188" s="3"/>
      <c r="C188" s="3"/>
      <c r="D188" s="4"/>
      <c r="E188" s="4"/>
      <c r="F188" s="5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7.25" customHeight="1">
      <c r="A189" s="2"/>
      <c r="B189" s="3"/>
      <c r="C189" s="3"/>
      <c r="D189" s="4"/>
      <c r="E189" s="4"/>
      <c r="F189" s="5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7.25" customHeight="1">
      <c r="A190" s="2"/>
      <c r="B190" s="3"/>
      <c r="C190" s="3"/>
      <c r="D190" s="4"/>
      <c r="E190" s="4"/>
      <c r="F190" s="5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7.25" customHeight="1">
      <c r="A191" s="2"/>
      <c r="B191" s="3"/>
      <c r="C191" s="3"/>
      <c r="D191" s="4"/>
      <c r="E191" s="4"/>
      <c r="F191" s="5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7.25" customHeight="1">
      <c r="A192" s="2"/>
      <c r="B192" s="3"/>
      <c r="C192" s="3"/>
      <c r="D192" s="4"/>
      <c r="E192" s="4"/>
      <c r="F192" s="5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7.25" customHeight="1">
      <c r="A193" s="2"/>
      <c r="B193" s="3"/>
      <c r="C193" s="3"/>
      <c r="D193" s="4"/>
      <c r="E193" s="4"/>
      <c r="F193" s="5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7.25" customHeight="1">
      <c r="A194" s="2"/>
      <c r="B194" s="3"/>
      <c r="C194" s="3"/>
      <c r="D194" s="4"/>
      <c r="E194" s="4"/>
      <c r="F194" s="5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7.25" customHeight="1">
      <c r="A195" s="2"/>
      <c r="B195" s="3"/>
      <c r="C195" s="3"/>
      <c r="D195" s="4"/>
      <c r="E195" s="4"/>
      <c r="F195" s="5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7.25" customHeight="1">
      <c r="A196" s="2"/>
      <c r="B196" s="3"/>
      <c r="C196" s="3"/>
      <c r="D196" s="4"/>
      <c r="E196" s="4"/>
      <c r="F196" s="5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7.25" customHeight="1">
      <c r="A197" s="2"/>
      <c r="B197" s="3"/>
      <c r="C197" s="3"/>
      <c r="D197" s="4"/>
      <c r="E197" s="4"/>
      <c r="F197" s="5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7.25" customHeight="1">
      <c r="A198" s="2"/>
      <c r="B198" s="3"/>
      <c r="C198" s="3"/>
      <c r="D198" s="4"/>
      <c r="E198" s="4"/>
      <c r="F198" s="5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7.25" customHeight="1">
      <c r="A199" s="2"/>
      <c r="B199" s="3"/>
      <c r="C199" s="3"/>
      <c r="D199" s="4"/>
      <c r="E199" s="4"/>
      <c r="F199" s="5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7.25" customHeight="1">
      <c r="A200" s="2"/>
      <c r="B200" s="3"/>
      <c r="C200" s="3"/>
      <c r="D200" s="4"/>
      <c r="E200" s="4"/>
      <c r="F200" s="5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7.25" customHeight="1">
      <c r="A201" s="2"/>
      <c r="B201" s="3"/>
      <c r="C201" s="3"/>
      <c r="D201" s="4"/>
      <c r="E201" s="4"/>
      <c r="F201" s="5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7.25" customHeight="1">
      <c r="A202" s="2"/>
      <c r="B202" s="3"/>
      <c r="C202" s="3"/>
      <c r="D202" s="4"/>
      <c r="E202" s="4"/>
      <c r="F202" s="5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7.25" customHeight="1">
      <c r="A203" s="2"/>
      <c r="B203" s="3"/>
      <c r="C203" s="3"/>
      <c r="D203" s="4"/>
      <c r="E203" s="4"/>
      <c r="F203" s="5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7.25" customHeight="1">
      <c r="A204" s="2"/>
      <c r="B204" s="3"/>
      <c r="C204" s="3"/>
      <c r="D204" s="4"/>
      <c r="E204" s="4"/>
      <c r="F204" s="5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7.25" customHeight="1">
      <c r="A205" s="2"/>
      <c r="B205" s="3"/>
      <c r="C205" s="3"/>
      <c r="D205" s="4"/>
      <c r="E205" s="4"/>
      <c r="F205" s="5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7.25" customHeight="1">
      <c r="A206" s="2"/>
      <c r="B206" s="3"/>
      <c r="C206" s="3"/>
      <c r="D206" s="4"/>
      <c r="E206" s="4"/>
      <c r="F206" s="5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7.25" customHeight="1">
      <c r="A207" s="2"/>
      <c r="B207" s="3"/>
      <c r="C207" s="3"/>
      <c r="D207" s="4"/>
      <c r="E207" s="4"/>
      <c r="F207" s="5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7.25" customHeight="1">
      <c r="A208" s="2"/>
      <c r="B208" s="3"/>
      <c r="C208" s="3"/>
      <c r="D208" s="4"/>
      <c r="E208" s="4"/>
      <c r="F208" s="5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7.25" customHeight="1">
      <c r="A209" s="2"/>
      <c r="B209" s="3"/>
      <c r="C209" s="3"/>
      <c r="D209" s="4"/>
      <c r="E209" s="4"/>
      <c r="F209" s="5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7.25" customHeight="1">
      <c r="A210" s="2"/>
      <c r="B210" s="3"/>
      <c r="C210" s="3"/>
      <c r="D210" s="4"/>
      <c r="E210" s="4"/>
      <c r="F210" s="5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7.25" customHeight="1">
      <c r="A211" s="2"/>
      <c r="B211" s="3"/>
      <c r="C211" s="3"/>
      <c r="D211" s="4"/>
      <c r="E211" s="4"/>
      <c r="F211" s="5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7.25" customHeight="1">
      <c r="A212" s="2"/>
      <c r="B212" s="3"/>
      <c r="C212" s="3"/>
      <c r="D212" s="4"/>
      <c r="E212" s="4"/>
      <c r="F212" s="5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7.25" customHeight="1">
      <c r="A213" s="2"/>
      <c r="B213" s="3"/>
      <c r="C213" s="3"/>
      <c r="D213" s="4"/>
      <c r="E213" s="4"/>
      <c r="F213" s="5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7.25" customHeight="1">
      <c r="A214" s="2"/>
      <c r="B214" s="3"/>
      <c r="C214" s="3"/>
      <c r="D214" s="4"/>
      <c r="E214" s="4"/>
      <c r="F214" s="5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7.25" customHeight="1">
      <c r="A215" s="2"/>
      <c r="B215" s="3"/>
      <c r="C215" s="3"/>
      <c r="D215" s="4"/>
      <c r="E215" s="4"/>
      <c r="F215" s="5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7.25" customHeight="1">
      <c r="A216" s="2"/>
      <c r="B216" s="3"/>
      <c r="C216" s="3"/>
      <c r="D216" s="4"/>
      <c r="E216" s="4"/>
      <c r="F216" s="5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7.25" customHeight="1">
      <c r="A217" s="2"/>
      <c r="B217" s="3"/>
      <c r="C217" s="3"/>
      <c r="D217" s="4"/>
      <c r="E217" s="4"/>
      <c r="F217" s="5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7.25" customHeight="1">
      <c r="A218" s="2"/>
      <c r="B218" s="3"/>
      <c r="C218" s="3"/>
      <c r="D218" s="4"/>
      <c r="E218" s="4"/>
      <c r="F218" s="5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7.25" customHeight="1">
      <c r="A219" s="2"/>
      <c r="B219" s="3"/>
      <c r="C219" s="3"/>
      <c r="D219" s="4"/>
      <c r="E219" s="4"/>
      <c r="F219" s="5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7.25" customHeight="1">
      <c r="A220" s="2"/>
      <c r="B220" s="3"/>
      <c r="C220" s="3"/>
      <c r="D220" s="4"/>
      <c r="E220" s="4"/>
      <c r="F220" s="5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7.25" customHeight="1">
      <c r="A221" s="2"/>
      <c r="B221" s="3"/>
      <c r="C221" s="3"/>
      <c r="D221" s="4"/>
      <c r="E221" s="4"/>
      <c r="F221" s="5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7.25" customHeight="1">
      <c r="A222" s="2"/>
      <c r="B222" s="3"/>
      <c r="C222" s="3"/>
      <c r="D222" s="4"/>
      <c r="E222" s="4"/>
      <c r="F222" s="5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7.25" customHeight="1">
      <c r="A223" s="2"/>
      <c r="B223" s="3"/>
      <c r="C223" s="3"/>
      <c r="D223" s="4"/>
      <c r="E223" s="4"/>
      <c r="F223" s="5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7.25" customHeight="1">
      <c r="A224" s="2"/>
      <c r="B224" s="3"/>
      <c r="C224" s="3"/>
      <c r="D224" s="4"/>
      <c r="E224" s="4"/>
      <c r="F224" s="5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7.25" customHeight="1">
      <c r="A225" s="2"/>
      <c r="B225" s="3"/>
      <c r="C225" s="3"/>
      <c r="D225" s="4"/>
      <c r="E225" s="4"/>
      <c r="F225" s="5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7.25" customHeight="1">
      <c r="A226" s="2"/>
      <c r="B226" s="3"/>
      <c r="C226" s="3"/>
      <c r="D226" s="4"/>
      <c r="E226" s="4"/>
      <c r="F226" s="5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7.25" customHeight="1">
      <c r="A227" s="2"/>
      <c r="B227" s="3"/>
      <c r="C227" s="3"/>
      <c r="D227" s="4"/>
      <c r="E227" s="4"/>
      <c r="F227" s="5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7.25" customHeight="1">
      <c r="A228" s="2"/>
      <c r="B228" s="3"/>
      <c r="C228" s="3"/>
      <c r="D228" s="4"/>
      <c r="E228" s="4"/>
      <c r="F228" s="5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/>
  <pageMargins bottom="0.75" footer="0.0" header="0.0" left="0.25" right="0.25" top="0.75"/>
  <pageSetup fitToHeight="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7"/>
    <pageSetUpPr fitToPage="1"/>
  </sheetPr>
  <sheetViews>
    <sheetView showGridLines="0" workbookViewId="0"/>
  </sheetViews>
  <sheetFormatPr customHeight="1" defaultColWidth="16.83" defaultRowHeight="15.0"/>
  <cols>
    <col customWidth="1" min="1" max="1" width="2.33"/>
    <col customWidth="1" min="2" max="2" width="35.83"/>
    <col customWidth="1" min="3" max="6" width="18.67"/>
    <col customWidth="1" min="7" max="7" width="26.67"/>
    <col customWidth="1" min="8" max="8" width="30.0"/>
    <col customWidth="1" min="9" max="9" width="31.67"/>
    <col customWidth="1" min="10" max="10" width="26.67"/>
    <col customWidth="1" min="11" max="15" width="10.83"/>
    <col customWidth="1" min="16" max="26" width="10.17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1.25" customHeight="1">
      <c r="A2" s="2"/>
      <c r="B2" s="6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7.75" customHeight="1">
      <c r="A3" s="2"/>
      <c r="B3" s="29" t="str">
        <f>"NGÀY HÔM NAY: "&amp;TEXT(TODAY(),"[$-F800]dddd, mmmm dd, yyyy")</f>
        <v>NGÀY HÔM NAY: Thứ Hai, tháng 8 17, 2026</v>
      </c>
      <c r="C3" s="2"/>
      <c r="D3" s="30">
        <f>--TRIM(RIGHT(B3,LEN(B3)-FIND(":",B3)))</f>
        <v>46251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1.25" customHeight="1">
      <c r="A5" s="2"/>
      <c r="B5" s="32" t="s">
        <v>31</v>
      </c>
      <c r="C5" s="33" t="s">
        <v>32</v>
      </c>
      <c r="D5" s="33" t="s">
        <v>33</v>
      </c>
      <c r="E5" s="33" t="s">
        <v>34</v>
      </c>
      <c r="F5" s="33" t="s">
        <v>35</v>
      </c>
      <c r="G5" s="34" t="s">
        <v>36</v>
      </c>
      <c r="H5" s="34" t="s">
        <v>37</v>
      </c>
      <c r="I5" s="34" t="s">
        <v>38</v>
      </c>
      <c r="J5" s="34" t="s">
        <v>39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2"/>
      <c r="B6" s="35" t="s">
        <v>40</v>
      </c>
      <c r="C6" s="36">
        <f>COUNTIF('Mục nhập Dữ liệu'!$B$6:$B$24,"&gt;="&amp;DATE(fYear,MONTH(fDate),1))-COUNTIF('Mục nhập Dữ liệu'!$B$6:$B$24,"&gt;"&amp;EOMONTH(fDate,0))</f>
        <v>19</v>
      </c>
      <c r="D6" s="37"/>
      <c r="E6" s="37"/>
      <c r="F6" s="37"/>
      <c r="G6" s="36">
        <f>COUNTIF('Mục nhập Dữ liệu'!$B$6:$B$24,"&lt;="&amp;EOMONTH(fDate,0))</f>
        <v>19</v>
      </c>
      <c r="H6" s="37"/>
      <c r="I6" s="37"/>
      <c r="J6" s="38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2"/>
      <c r="B7" s="39" t="s">
        <v>41</v>
      </c>
      <c r="C7" s="40">
        <f>SUMIF('Mục nhập Dữ liệu'!$B$6:$B$24,"&gt;="&amp;DATE(fYear,MONTH(fDate),1),'Mục nhập Dữ liệu'!$D$6:$D$24)-SUMIF('Mục nhập Dữ liệu'!$B$6:$B$24,"&gt;"&amp;EOMONTH(fDate,0),'Mục nhập Dữ liệu'!$D$6:$D$24)</f>
        <v>2991040000</v>
      </c>
      <c r="D7" s="40">
        <f>SUMIF('Mục nhập Dữ liệu'!$B$6:$B$24,"&gt;="&amp;DATE(fYear,MONTH(fDate),1),'Mục nhập Dữ liệu'!$E$6:$E$24)-SUMIF('Mục nhập Dữ liệu'!$B$6:$B$24,"&gt;"&amp;EOMONTH(fDate,0),'Mục nhập Dữ liệu'!$E$6:$E$24)</f>
        <v>3008720000</v>
      </c>
      <c r="E7" s="40">
        <f t="shared" ref="E7:E8" si="1">D7-C7</f>
        <v>17680000</v>
      </c>
      <c r="F7" s="40">
        <f t="shared" ref="F7:F8" si="2">IFERROR(D7/C7,"-")</f>
        <v>1.005910987</v>
      </c>
      <c r="G7" s="40">
        <f>SUMIF('Mục nhập Dữ liệu'!$B$6:$B$24,"&lt;="&amp;EOMONTH(fDate,0),'Mục nhập Dữ liệu'!$D$6:$D$24)</f>
        <v>2991040000</v>
      </c>
      <c r="H7" s="40">
        <f>SUMIF('Mục nhập Dữ liệu'!$B$6:$B$24,"&lt;="&amp;EOMONTH(fDate,0),'Mục nhập Dữ liệu'!$E$6:$E$24)</f>
        <v>3008720000</v>
      </c>
      <c r="I7" s="40">
        <f t="shared" ref="I7:I8" si="3">H7-G7</f>
        <v>17680000</v>
      </c>
      <c r="J7" s="41">
        <f t="shared" ref="J7:J8" si="4">IFERROR(H7/G7,"")</f>
        <v>1.005910987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0" customHeight="1">
      <c r="A8" s="2"/>
      <c r="B8" s="39" t="s">
        <v>45</v>
      </c>
      <c r="C8" s="40">
        <f>(SUMIF('Mục nhập Dữ liệu'!$B$6:$B$24,"&gt;="&amp;DATE(fYear,MONTH(fDate),1),'Mục nhập Dữ liệu'!$D$6:$D$24)-SUMIF('Mục nhập Dữ liệu'!$B$6:$B$24,"&gt;"&amp;EOMONTH(fDate,0),'Mục nhập Dữ liệu'!$D$6:$D$24))-(SUMIF('Mục nhập Dữ liệu'!$B$6:$B$24,"&gt;="&amp;DATE(fYear,MONTH(fDate),1),'Mục nhập Dữ liệu'!$F$6:$F$24)-SUMIF('Mục nhập Dữ liệu'!$B$6:$B$24,"&gt;"&amp;EOMONTH(fDate,0),'Mục nhập Dữ liệu'!$F$6:$F$24))</f>
        <v>566280000</v>
      </c>
      <c r="D8" s="40">
        <f>(SUMIF('Mục nhập Dữ liệu'!$B$6:$B$24,"&gt;="&amp;DATE(fYear,MONTH(fDate),1),'Mục nhập Dữ liệu'!$E$6:$E$24)-SUMIF('Mục nhập Dữ liệu'!$B$6:$B$24,"&gt;"&amp;EOMONTH(fDate,0),'Mục nhập Dữ liệu'!$E$6:$E$24))-(SUMIF('Mục nhập Dữ liệu'!$B$6:$B$24,"&gt;="&amp;DATE(fYear,MONTH(fDate),1),'Mục nhập Dữ liệu'!$F$6:$F$24)-SUMIF('Mục nhập Dữ liệu'!$B$6:$B$24,"&gt;"&amp;EOMONTH(fDate,0),'Mục nhập Dữ liệu'!$F$6:$F$24))</f>
        <v>583960000</v>
      </c>
      <c r="E8" s="40">
        <f t="shared" si="1"/>
        <v>17680000</v>
      </c>
      <c r="F8" s="40">
        <f t="shared" si="2"/>
        <v>1.031221304</v>
      </c>
      <c r="G8" s="40">
        <f>SUMIF('Mục nhập Dữ liệu'!$B$6:$B$24,"&lt;="&amp;EOMONTH(fDate,0),'Mục nhập Dữ liệu'!$F$6:$F$24)</f>
        <v>2424760000</v>
      </c>
      <c r="H8" s="40">
        <f>SUMIF('Mục nhập Dữ liệu'!$B$6:$B$24,"&lt;="&amp;EOMONTH(fDate,0),'Mục nhập Dữ liệu'!$F$6:$F$24)</f>
        <v>2424760000</v>
      </c>
      <c r="I8" s="40">
        <f t="shared" si="3"/>
        <v>0</v>
      </c>
      <c r="J8" s="41">
        <f t="shared" si="4"/>
        <v>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2"/>
      <c r="B9" s="39" t="s">
        <v>46</v>
      </c>
      <c r="C9" s="40">
        <f t="shared" ref="C9:D9" si="5">IFERROR(C8/C7,"-")</f>
        <v>0.189325452</v>
      </c>
      <c r="D9" s="40">
        <f t="shared" si="5"/>
        <v>0.1940891808</v>
      </c>
      <c r="E9" s="40"/>
      <c r="F9" s="40">
        <f>IFERROR(F8/F7,"-")</f>
        <v>1.025161587</v>
      </c>
      <c r="G9" s="40">
        <f t="shared" ref="G9:H9" si="6">IFERROR(G8/G7,"")</f>
        <v>0.810674548</v>
      </c>
      <c r="H9" s="40">
        <f t="shared" si="6"/>
        <v>0.8059108192</v>
      </c>
      <c r="I9" s="40"/>
      <c r="J9" s="41">
        <f>IFERROR(J8/J7,"")</f>
        <v>0.994123747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0" customHeight="1">
      <c r="A10" s="2"/>
      <c r="B10" s="39" t="s">
        <v>47</v>
      </c>
      <c r="C10" s="40">
        <f>COUNTIF('Mục nhập Dữ liệu'!$B$6:$B$24,"&gt;="&amp;DATE(fYear,MONTH(fDate),1))-COUNTIF('Mục nhập Dữ liệu'!$B$6:$B$24,"&gt;"&amp;EOMONTH(fDate,0))</f>
        <v>19</v>
      </c>
      <c r="D10" s="42"/>
      <c r="E10" s="42"/>
      <c r="F10" s="42"/>
      <c r="G10" s="40">
        <f>COUNTIF('Mục nhập Dữ liệu'!$B$6:$B$24,"&gt;"&amp;EOMONTH(fDate,0))</f>
        <v>0</v>
      </c>
      <c r="H10" s="42"/>
      <c r="I10" s="42"/>
      <c r="J10" s="43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0" customHeight="1">
      <c r="A11" s="2"/>
      <c r="B11" s="39" t="s">
        <v>48</v>
      </c>
      <c r="C11" s="40">
        <f>IFERROR(C7/C10,"-")</f>
        <v>157423157.9</v>
      </c>
      <c r="D11" s="42"/>
      <c r="E11" s="42"/>
      <c r="F11" s="42"/>
      <c r="G11" s="40" t="str">
        <f>IFERROR(G7/G10,"-")</f>
        <v>-</v>
      </c>
      <c r="H11" s="42"/>
      <c r="I11" s="42"/>
      <c r="J11" s="43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7.0" customHeight="1">
      <c r="A12" s="2"/>
      <c r="B12" s="44"/>
      <c r="C12" s="44"/>
      <c r="D12" s="44"/>
      <c r="E12" s="44"/>
      <c r="F12" s="44"/>
      <c r="G12" s="44"/>
      <c r="H12" s="44"/>
      <c r="I12" s="44"/>
      <c r="J12" s="4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33" t="s">
        <v>49</v>
      </c>
      <c r="C13" s="33"/>
      <c r="D13" s="33" t="s">
        <v>49</v>
      </c>
      <c r="E13" s="45"/>
      <c r="F13" s="33" t="s">
        <v>50</v>
      </c>
      <c r="G13" s="45"/>
      <c r="H13" s="33"/>
      <c r="I13" s="33" t="s">
        <v>51</v>
      </c>
      <c r="J13" s="46"/>
      <c r="K13" s="2"/>
      <c r="L13" s="2"/>
      <c r="M13" s="2"/>
      <c r="N13" s="2"/>
      <c r="O13" s="4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1.25" customHeight="1">
      <c r="A14" s="2"/>
      <c r="B14" s="48" t="s">
        <v>41</v>
      </c>
      <c r="C14" s="48"/>
      <c r="D14" s="49">
        <f t="array" ref="D14">TREND('Mục nhập Dữ liệu'!$L$6:$L$24,'Mục nhập Dữ liệu'!$K$6:$K$24,IF(MONTH(fDate)=12,13,MONTH(fDate)+1))</f>
        <v>397302876.5</v>
      </c>
      <c r="E14" s="50"/>
      <c r="F14" s="49">
        <f t="array" ref="F14">TREND('Mục nhập Dữ liệu'!$M$6:$M$24,'Mục nhập Dữ liệu'!$K$6:$K$24,IF(MONTH(fDate)=12,13,MONTH(fDate)+1))</f>
        <v>979482910.3</v>
      </c>
      <c r="G14" s="50"/>
      <c r="H14" s="51"/>
      <c r="I14" s="49">
        <f t="array" ref="I14">TREND('Mục nhập Dữ liệu'!$N$6:$N$24,'Mục nhập Dữ liệu'!$K$6:$K$24,IF(MONTH(fDate)=12,13,MONTH(fDate)+1))</f>
        <v>2991040000</v>
      </c>
      <c r="J14" s="5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7.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7.0" customHeight="1">
      <c r="A16" s="53"/>
      <c r="B16" s="53" t="s">
        <v>53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ht="11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1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1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1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1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1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1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1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1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1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1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1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7.0" customHeight="1">
      <c r="A30" s="53"/>
      <c r="B30" s="53" t="s">
        <v>54</v>
      </c>
      <c r="C30" s="53"/>
      <c r="D30" s="53"/>
      <c r="E30" s="53"/>
      <c r="F30" s="53" t="s">
        <v>55</v>
      </c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ht="11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1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1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1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1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1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1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7.0" customHeight="1">
      <c r="A38" s="53"/>
      <c r="B38" s="53" t="s">
        <v>56</v>
      </c>
      <c r="C38" s="53"/>
      <c r="D38" s="53"/>
      <c r="E38" s="53"/>
      <c r="F38" s="53" t="s">
        <v>57</v>
      </c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ht="11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1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1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1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1.25" customHeight="1">
      <c r="A43" s="2"/>
      <c r="B43" s="2"/>
      <c r="C43" s="2"/>
      <c r="D43" s="2"/>
      <c r="E43" s="2"/>
      <c r="F43" s="2"/>
      <c r="G43" s="2"/>
      <c r="H43" s="2"/>
      <c r="I43" s="2"/>
      <c r="J43" s="2" t="s">
        <v>58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1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1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1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1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1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1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1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1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1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1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1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horizontalCentered="1" verticalCentered="1"/>
  <pageMargins bottom="0.75" footer="0.0" header="0.0" left="0.25" right="0.25" top="0.75"/>
  <pageSetup orientation="landscape"/>
  <drawing r:id="rId1"/>
</worksheet>
</file>