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uong dan" sheetId="1" state="visible" r:id="rId1"/>
    <sheet xmlns:r="http://schemas.openxmlformats.org/officeDocument/2006/relationships" name="Tham so" sheetId="2" state="visible" r:id="rId2"/>
    <sheet xmlns:r="http://schemas.openxmlformats.org/officeDocument/2006/relationships" name="Cham cong theo gio" sheetId="3" state="visible" r:id="rId3"/>
    <sheet xmlns:r="http://schemas.openxmlformats.org/officeDocument/2006/relationships" name="Gio vao ra (chi tiet)" sheetId="4" state="visible" r:id="rId4"/>
    <sheet xmlns:r="http://schemas.openxmlformats.org/officeDocument/2006/relationships" name="Tinh luong theo gio" sheetId="5" state="visible" r:id="rId5"/>
  </sheets>
  <definedNames/>
  <calcPr calcId="124519" fullCalcOnLoad="1"/>
</workbook>
</file>

<file path=xl/styles.xml><?xml version="1.0" encoding="utf-8"?>
<styleSheet xmlns="http://schemas.openxmlformats.org/spreadsheetml/2006/main">
  <numFmts count="2">
    <numFmt numFmtId="164" formatCode="0.0"/>
    <numFmt numFmtId="165" formatCode="hh:mm"/>
  </numFmts>
  <fonts count="7">
    <font>
      <name val="Calibri"/>
      <family val="2"/>
      <color theme="1"/>
      <sz val="11"/>
      <scheme val="minor"/>
    </font>
    <font>
      <b val="1"/>
      <sz val="13"/>
    </font>
    <font>
      <b val="1"/>
    </font>
    <font>
      <b val="1"/>
      <sz val="14"/>
    </font>
    <font>
      <b val="1"/>
      <sz val="9"/>
    </font>
    <font>
      <b val="1"/>
      <color rgb="009C0006"/>
      <sz val="9"/>
    </font>
    <font/>
  </fonts>
  <fills count="7">
    <fill>
      <patternFill/>
    </fill>
    <fill>
      <patternFill patternType="gray125"/>
    </fill>
    <fill>
      <patternFill patternType="solid">
        <fgColor rgb="00DCE6F1"/>
      </patternFill>
    </fill>
    <fill>
      <patternFill patternType="solid">
        <fgColor rgb="00FFF2CC"/>
      </patternFill>
    </fill>
    <fill>
      <patternFill patternType="solid">
        <fgColor rgb="00C6E0B4"/>
      </patternFill>
    </fill>
    <fill>
      <patternFill patternType="solid">
        <fgColor rgb="00FFC7CE"/>
      </patternFill>
    </fill>
    <fill>
      <patternFill patternType="solid">
        <fgColor rgb="00FCE4D6"/>
      </patternFill>
    </fill>
  </fills>
  <borders count="9">
    <border>
      <left/>
      <right/>
      <top/>
      <bottom/>
      <diagonal/>
    </border>
    <border>
      <left style="thin"/>
      <right style="thin"/>
      <top style="thin"/>
      <bottom style="thin"/>
    </border>
    <border>
      <left style="thin"/>
      <right/>
      <top/>
      <bottom/>
      <diagonal/>
    </border>
    <border>
      <left style="thin"/>
      <right style="thin"/>
      <top/>
      <bottom/>
      <diagonal/>
    </border>
    <border>
      <left style="thin"/>
      <right style="thin"/>
      <top/>
      <bottom style="thin"/>
      <diagonal/>
    </border>
    <border>
      <left/>
      <right/>
      <top style="thin"/>
      <bottom/>
      <diagonal/>
    </border>
    <border>
      <left/>
      <right style="thin"/>
      <top style="thin"/>
      <bottom/>
      <diagonal/>
    </border>
    <border>
      <left/>
      <right/>
      <top style="thin"/>
      <bottom style="thin"/>
      <diagonal/>
    </border>
    <border>
      <left/>
      <right style="thin"/>
      <top style="thin"/>
      <bottom style="thin"/>
      <diagonal/>
    </border>
  </borders>
  <cellStyleXfs count="1">
    <xf numFmtId="0" fontId="0" fillId="0" borderId="0"/>
  </cellStyleXfs>
  <cellXfs count="33">
    <xf numFmtId="0" fontId="0" fillId="0" borderId="0" pivotButton="0" quotePrefix="0" xfId="0"/>
    <xf numFmtId="0" fontId="1" fillId="0" borderId="0" pivotButton="0" quotePrefix="0" xfId="0"/>
    <xf numFmtId="3" fontId="0" fillId="0" borderId="0" pivotButton="0" quotePrefix="0" xfId="0"/>
    <xf numFmtId="3" fontId="2" fillId="0" borderId="0" pivotButton="0" quotePrefix="0" xfId="0"/>
    <xf numFmtId="0" fontId="2" fillId="0" borderId="0" pivotButton="0" quotePrefix="0" xfId="0"/>
    <xf numFmtId="2" fontId="0" fillId="0" borderId="0" pivotButton="0" quotePrefix="0" xfId="0"/>
    <xf numFmtId="0" fontId="0" fillId="0" borderId="0" applyAlignment="1" pivotButton="0" quotePrefix="0" xfId="0">
      <alignment vertical="top" wrapText="1"/>
    </xf>
    <xf numFmtId="0" fontId="3" fillId="0" borderId="0" applyAlignment="1" pivotButton="0" quotePrefix="0" xfId="0">
      <alignment horizontal="center" vertical="center" wrapText="1"/>
    </xf>
    <xf numFmtId="0" fontId="0" fillId="0" borderId="0" applyAlignment="1" pivotButton="0" quotePrefix="0" xfId="0">
      <alignment horizontal="center" vertical="center" wrapText="1"/>
    </xf>
    <xf numFmtId="0" fontId="2" fillId="2" borderId="1" applyAlignment="1" pivotButton="0" quotePrefix="0" xfId="0">
      <alignment horizontal="center" vertical="center" wrapText="1"/>
    </xf>
    <xf numFmtId="0" fontId="2" fillId="4" borderId="1" applyAlignment="1" pivotButton="0" quotePrefix="0" xfId="0">
      <alignment horizontal="center" vertical="center" wrapText="1"/>
    </xf>
    <xf numFmtId="0" fontId="2" fillId="5" borderId="1" applyAlignment="1" pivotButton="0" quotePrefix="0" xfId="0">
      <alignment horizontal="center" vertical="center" wrapText="1"/>
    </xf>
    <xf numFmtId="0" fontId="0" fillId="0" borderId="4" pivotButton="0" quotePrefix="0" xfId="0"/>
    <xf numFmtId="0" fontId="4" fillId="3" borderId="1" applyAlignment="1" pivotButton="0" quotePrefix="0" xfId="0">
      <alignment horizontal="center" vertical="center" wrapText="1"/>
    </xf>
    <xf numFmtId="0" fontId="0" fillId="0" borderId="1" applyAlignment="1" pivotButton="0" quotePrefix="0" xfId="0">
      <alignment horizontal="center" vertical="center" wrapText="1"/>
    </xf>
    <xf numFmtId="0" fontId="0" fillId="0" borderId="1" pivotButton="0" quotePrefix="0" xfId="0"/>
    <xf numFmtId="164" fontId="0" fillId="0" borderId="1" applyAlignment="1" pivotButton="0" quotePrefix="0" xfId="0">
      <alignment horizontal="center" vertical="center" wrapText="1"/>
    </xf>
    <xf numFmtId="164" fontId="2" fillId="0" borderId="1" applyAlignment="1" pivotButton="0" quotePrefix="0" xfId="0">
      <alignment horizontal="center" vertical="center" wrapText="1"/>
    </xf>
    <xf numFmtId="0" fontId="5" fillId="0" borderId="1" applyAlignment="1" pivotButton="0" quotePrefix="0" xfId="0">
      <alignment horizontal="center" vertical="center" wrapText="1"/>
    </xf>
    <xf numFmtId="0" fontId="2" fillId="0" borderId="1" pivotButton="0" quotePrefix="0" xfId="0"/>
    <xf numFmtId="0" fontId="1" fillId="0" borderId="0" applyAlignment="1" pivotButton="0" quotePrefix="0" xfId="0">
      <alignment horizontal="center" vertical="center" wrapText="1"/>
    </xf>
    <xf numFmtId="0" fontId="2" fillId="3" borderId="1" applyAlignment="1" pivotButton="0" quotePrefix="0" xfId="0">
      <alignment horizontal="center" vertical="center" wrapText="1"/>
    </xf>
    <xf numFmtId="165" fontId="0" fillId="0" borderId="1" applyAlignment="1" pivotButton="0" quotePrefix="0" xfId="0">
      <alignment horizontal="center" vertical="center" wrapText="1"/>
    </xf>
    <xf numFmtId="2" fontId="2" fillId="0" borderId="1" applyAlignment="1" pivotButton="0" quotePrefix="0" xfId="0">
      <alignment horizontal="center" vertical="center" wrapText="1"/>
    </xf>
    <xf numFmtId="0" fontId="6" fillId="0" borderId="0" pivotButton="0" quotePrefix="0" xfId="0"/>
    <xf numFmtId="0" fontId="0" fillId="0" borderId="7" pivotButton="0" quotePrefix="0" xfId="0"/>
    <xf numFmtId="0" fontId="0" fillId="0" borderId="8" pivotButton="0" quotePrefix="0" xfId="0"/>
    <xf numFmtId="0" fontId="4" fillId="2" borderId="1" applyAlignment="1" pivotButton="0" quotePrefix="0" xfId="0">
      <alignment horizontal="center" vertical="center" wrapText="1"/>
    </xf>
    <xf numFmtId="0" fontId="4" fillId="5" borderId="1" applyAlignment="1" pivotButton="0" quotePrefix="0" xfId="0">
      <alignment horizontal="center" vertical="center" wrapText="1"/>
    </xf>
    <xf numFmtId="0" fontId="4" fillId="6" borderId="1" applyAlignment="1" pivotButton="0" quotePrefix="0" xfId="0">
      <alignment horizontal="center" vertical="center" wrapText="1"/>
    </xf>
    <xf numFmtId="0" fontId="4" fillId="4" borderId="1" applyAlignment="1" pivotButton="0" quotePrefix="0" xfId="0">
      <alignment horizontal="center" vertical="center" wrapText="1"/>
    </xf>
    <xf numFmtId="3" fontId="0" fillId="0" borderId="1" pivotButton="0" quotePrefix="0" xfId="0"/>
    <xf numFmtId="3" fontId="2" fillId="0"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39"/>
  <sheetViews>
    <sheetView workbookViewId="0">
      <selection activeCell="A1" sqref="A1"/>
    </sheetView>
  </sheetViews>
  <sheetFormatPr baseColWidth="8" defaultRowHeight="15"/>
  <cols>
    <col width="30" customWidth="1" min="1" max="1"/>
    <col width="104" customWidth="1" min="2" max="2"/>
  </cols>
  <sheetData>
    <row r="1">
      <c r="A1" s="1" t="inlineStr">
        <is>
          <t>HƯỚNG DẪN SỬ DỤNG</t>
        </is>
      </c>
      <c r="B1" s="6" t="inlineStr"/>
    </row>
    <row r="2">
      <c r="A2" s="24" t="inlineStr"/>
      <c r="B2" s="6" t="inlineStr"/>
    </row>
    <row r="3">
      <c r="A3" s="4" t="inlineStr">
        <is>
          <t>THỨ TỰ LÀM</t>
        </is>
      </c>
      <c r="B3" s="6" t="inlineStr"/>
    </row>
    <row r="4">
      <c r="A4" s="24" t="inlineStr">
        <is>
          <t>Bước 1</t>
        </is>
      </c>
      <c r="B4" s="6" t="inlineStr">
        <is>
          <t>Mở sheet 'Tham so', chọn Vùng áp dụng (1 đến 4) ở ô B3. Mọi thứ khác tự cập nhật theo vùng.</t>
        </is>
      </c>
    </row>
    <row r="5">
      <c r="A5" s="24" t="inlineStr">
        <is>
          <t>Bước 2</t>
        </is>
      </c>
      <c r="B5" s="6" t="inlineStr">
        <is>
          <t>Mở sheet 'Cham cong theo gio'. Ở DÒNG 5, đánh dấu loại ngày cho từng ngày trong tháng: T, N hoặc L.</t>
        </is>
      </c>
    </row>
    <row r="6">
      <c r="A6" s="24" t="inlineStr">
        <is>
          <t>Bước 3</t>
        </is>
      </c>
      <c r="B6" s="6" t="inlineStr">
        <is>
          <t>Nhập mã nhân viên, họ tên, và SỐ GIỜ LÀM THỰC TẾ từng ngày. Bảy cột bên phải tự tính.</t>
        </is>
      </c>
    </row>
    <row r="7">
      <c r="A7" s="24" t="inlineStr">
        <is>
          <t>Bước 4</t>
        </is>
      </c>
      <c r="B7" s="6" t="inlineStr">
        <is>
          <t>Mở sheet 'Tinh luong theo gio'. Nhập đơn giá 1 giờ, lương đóng BH, số người phụ thuộc, và giờ làm đêm nếu có.</t>
        </is>
      </c>
    </row>
    <row r="8">
      <c r="A8" s="24" t="inlineStr">
        <is>
          <t>Bước 5</t>
        </is>
      </c>
      <c r="B8" s="6" t="inlineStr">
        <is>
          <t>Đọc cột E. Nếu hiện 'DƯỚI TỐI THIỂU' thì phải tăng đơn giá giờ.</t>
        </is>
      </c>
    </row>
    <row r="9">
      <c r="A9" s="24" t="inlineStr"/>
      <c r="B9" s="6" t="inlineStr"/>
    </row>
    <row r="10">
      <c r="A10" s="4" t="inlineStr">
        <is>
          <t>BA ĐIỀU FILE NÀY LÀM MÀ CÁC MẪU KHÁC THƯỜNG KHÔNG CÓ</t>
        </is>
      </c>
      <c r="B10" s="6" t="inlineStr"/>
    </row>
    <row r="11" ht="46" customHeight="1">
      <c r="A11" s="24" t="inlineStr">
        <is>
          <t>1. Kiểm tra lương tối thiểu GIỜ</t>
        </is>
      </c>
      <c r="B11" s="6" t="inlineStr">
        <is>
          <t>Nghị định 293/2025/NĐ-CP quy định mức lương tối thiểu theo GIỜ riêng cho từng vùng, từ 01/01/2026: vùng I 25.500, vùng II 22.700, vùng III 20.000, vùng IV 17.800 đồng/giờ. Trả thấp hơn mức này là vi phạm. Cột E của sheet tính lương tự so sánh và cảnh báo.</t>
        </is>
      </c>
    </row>
    <row r="12" ht="46" customHeight="1">
      <c r="A12" s="24" t="inlineStr">
        <is>
          <t>2. Phân loại giờ theo loại ngày</t>
        </is>
      </c>
      <c r="B12" s="6" t="inlineStr">
        <is>
          <t>Ngày nghỉ hằng tuần và ngày lễ thì TOÀN BỘ số giờ là làm thêm, không phải chỉ phần vượt 8 giờ. Nhiều bảng Excel tính sai chỗ này, lấy 8 giờ đầu của ngày nghỉ làm giờ thường.</t>
        </is>
      </c>
    </row>
    <row r="13" ht="46" customHeight="1">
      <c r="A13" s="24" t="inlineStr">
        <is>
          <t>3. Phần làm thêm được miễn thuế TNCN</t>
        </is>
      </c>
      <c r="B13" s="6" t="inlineStr">
        <is>
          <t>Chỉ phần trả CAO HƠN mức giờ bình thường được miễn thuế, không phải toàn bộ tiền làm thêm. Với OT 150% thì miễn 50%, OT 200% miễn 100%, OT 300% miễn 200%, OT đêm 210% miễn 110%. Cột Z tính đúng việc này, công thức lấy hệ số trừ 1 nên tự đúng nếu sửa hệ số ở sheet Tham so.</t>
        </is>
      </c>
    </row>
    <row r="14">
      <c r="A14" s="24" t="inlineStr"/>
      <c r="B14" s="6" t="inlineStr"/>
    </row>
    <row r="15">
      <c r="A15" s="4" t="inlineStr">
        <is>
          <t>HAI MỨC TRẦN BẢO HIỂM KHÁC NHAU</t>
        </is>
      </c>
      <c r="B15" s="6" t="inlineStr"/>
    </row>
    <row r="16">
      <c r="A16" s="24" t="inlineStr">
        <is>
          <t>BHXH và BHYT</t>
        </is>
      </c>
      <c r="B16" s="6" t="inlineStr">
        <is>
          <t>Trần = 20 x mức tham chiếu = 20 x 2.530.000 = 50.600.000 đồng (mức tham chiếu áp dụng từ 01/7/2026).</t>
        </is>
      </c>
    </row>
    <row r="17">
      <c r="A17" s="24" t="inlineStr">
        <is>
          <t>BHTN</t>
        </is>
      </c>
      <c r="B17" s="6" t="inlineStr">
        <is>
          <t>Trần RIÊNG = 20 x lương tối thiểu THÁNG của vùng. Vùng I là 20 x 5.310.000 = 106.200.000 đồng.</t>
        </is>
      </c>
    </row>
    <row r="18">
      <c r="A18" s="24" t="inlineStr">
        <is>
          <t>Vì sao quan trọng</t>
        </is>
      </c>
      <c r="B18" s="6" t="inlineStr">
        <is>
          <t>Hai con số cách nhau hơn hai lần. Dùng chung một trần thì sai với mọi người có lương trên 50,6 triệu đồng.</t>
        </is>
      </c>
    </row>
    <row r="19">
      <c r="A19" s="24" t="inlineStr"/>
      <c r="B19" s="6" t="inlineStr"/>
    </row>
    <row r="20">
      <c r="A20" s="4" t="inlineStr">
        <is>
          <t>CÔNG THỨC CA QUA ĐÊM</t>
        </is>
      </c>
      <c r="B20" s="6" t="inlineStr"/>
    </row>
    <row r="21">
      <c r="A21" s="24" t="inlineStr">
        <is>
          <t>Vấn đề</t>
        </is>
      </c>
      <c r="B21" s="6" t="inlineStr">
        <is>
          <t>Vào 22h, ra 6h sáng hôm sau. Phép trừ thông thường ra số âm.</t>
        </is>
      </c>
    </row>
    <row r="22">
      <c r="A22" s="24" t="inlineStr">
        <is>
          <t>Cách xử lý</t>
        </is>
      </c>
      <c r="B22" s="6">
        <f>MOD(Giờ ra − Giờ vào, 1)*24 — xem sheet 'Gio vao ra (chi tiet)', cột G.</f>
        <v/>
      </c>
    </row>
    <row r="23">
      <c r="A23" s="24" t="inlineStr">
        <is>
          <t>Định dạng ô tổng</t>
        </is>
      </c>
      <c r="B23" s="6" t="inlineStr">
        <is>
          <t>Dùng [h]:mm nếu muốn hiện dạng giờ:phút. Không có dấu ngoặc vuông thì tổng quá 24 giờ bị hiện sai.</t>
        </is>
      </c>
    </row>
    <row r="24">
      <c r="A24" s="24" t="inlineStr"/>
      <c r="B24" s="6" t="inlineStr"/>
    </row>
    <row r="25">
      <c r="A25" s="4" t="inlineStr">
        <is>
          <t>GIỚI HẠN GIỜ LÀM THÊM</t>
        </is>
      </c>
      <c r="B25" s="6" t="inlineStr"/>
    </row>
    <row r="26">
      <c r="A26" s="24" t="inlineStr">
        <is>
          <t>Theo tháng</t>
        </is>
      </c>
      <c r="B26" s="6" t="inlineStr">
        <is>
          <t>Không quá 40 giờ. Cột cuối sheet chấm công tự cảnh báo khi vượt.</t>
        </is>
      </c>
    </row>
    <row r="27" ht="46" customHeight="1">
      <c r="A27" s="24" t="inlineStr">
        <is>
          <t>Theo năm</t>
        </is>
      </c>
      <c r="B27" s="6" t="inlineStr">
        <is>
          <t>Không quá 200 giờ. Một số ngành nghề theo quy định được tới 300 giờ/năm. File này KHÔNG theo dõi giới hạn năm, cần theo dõi lũy kế 12 tháng riêng.</t>
        </is>
      </c>
    </row>
    <row r="28">
      <c r="A28" s="24" t="inlineStr">
        <is>
          <t>Lưu ý</t>
        </is>
      </c>
      <c r="B28" s="6" t="inlineStr">
        <is>
          <t>40 giờ mỗi tháng trong 12 tháng là 480 giờ, vượt xa mức 200 giờ một năm. Hai giới hạn này độc lập nhau.</t>
        </is>
      </c>
    </row>
    <row r="29">
      <c r="A29" s="24" t="inlineStr"/>
      <c r="B29" s="6" t="inlineStr"/>
    </row>
    <row r="30">
      <c r="A30" s="4" t="inlineStr">
        <is>
          <t>NHỮNG GÌ FILE NÀY KHÔNG LÀM</t>
        </is>
      </c>
      <c r="B30" s="6" t="inlineStr"/>
    </row>
    <row r="31">
      <c r="A31" s="24" t="inlineStr">
        <is>
          <t>-</t>
        </is>
      </c>
      <c r="B31" s="6" t="inlineStr">
        <is>
          <t>Không theo dõi giới hạn 200 giờ/năm theo từng người (cần bảng lũy kế riêng).</t>
        </is>
      </c>
    </row>
    <row r="32">
      <c r="A32" s="24" t="inlineStr">
        <is>
          <t>-</t>
        </is>
      </c>
      <c r="B32" s="6" t="inlineStr">
        <is>
          <t>Không tính phần doanh nghiệp đóng bảo hiểm (21,5%), đây là chi phí theo dõi riêng.</t>
        </is>
      </c>
    </row>
    <row r="33">
      <c r="A33" s="24" t="inlineStr">
        <is>
          <t>-</t>
        </is>
      </c>
      <c r="B33" s="6" t="inlineStr">
        <is>
          <t>Không xử lý nghỉ phép, nghỉ hưởng bảo hiểm xã hội, tạm ứng, khấu trừ khác. Thêm cột nếu cần.</t>
        </is>
      </c>
    </row>
    <row r="34">
      <c r="A34" s="24" t="inlineStr">
        <is>
          <t>-</t>
        </is>
      </c>
      <c r="B34" s="6" t="inlineStr">
        <is>
          <t>Không kiểm tra điều kiện làm thêm giờ có sự đồng ý của người lao động. Đây là nghĩa vụ hồ sơ riêng.</t>
        </is>
      </c>
    </row>
    <row r="35">
      <c r="A35" s="24" t="inlineStr"/>
      <c r="B35" s="6" t="inlineStr"/>
    </row>
    <row r="36">
      <c r="A36" s="4" t="inlineStr">
        <is>
          <t>THÊM DÒNG NHÂN VIÊN</t>
        </is>
      </c>
      <c r="B36" s="6" t="inlineStr"/>
    </row>
    <row r="37" ht="46" customHeight="1">
      <c r="A37" s="24" t="inlineStr"/>
      <c r="B37" s="6" t="inlineStr">
        <is>
          <t>File có 15 dòng. Để thêm, chọn một dòng Ở GIỮA (ví dụ dòng 10), chèn dòng, rồi kéo công thức xuống. Phải chèn ở cả hai sheet 'Cham cong theo gio' và 'Tinh luong theo gio' để hai sheet khớp dòng nhau. Không chèn ở dòng cuối để tránh làm lệch dòng TỔNG.</t>
        </is>
      </c>
    </row>
    <row r="38">
      <c r="A38" s="24" t="inlineStr"/>
      <c r="B38" s="6" t="inlineStr"/>
    </row>
    <row r="39" ht="46" customHeight="1">
      <c r="A39" s="24" t="inlineStr"/>
      <c r="B39" s="6" t="inlineStr">
        <is>
          <t>Mẫu mang tính tham khảo, cần đối chiếu Bộ luật Lao động 2019 (Điều 98, 105, 106, 107), Nghị định 293/2025/NĐ-CP, Nghị quyết 110/2025/UBTVQH15 và quy định về thuế TNCN, bảo hiểm hiện hành.</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43"/>
  <sheetViews>
    <sheetView workbookViewId="0">
      <selection activeCell="A1" sqref="A1"/>
    </sheetView>
  </sheetViews>
  <sheetFormatPr baseColWidth="8" defaultRowHeight="15"/>
  <cols>
    <col width="46" customWidth="1" min="1" max="1"/>
    <col width="94" customWidth="1" min="2" max="2"/>
  </cols>
  <sheetData>
    <row r="1">
      <c r="A1" s="1" t="inlineStr">
        <is>
          <t>THAM SỐ TÍNH LƯƠNG THEO GIỜ 2026</t>
        </is>
      </c>
    </row>
    <row r="2"/>
    <row r="3">
      <c r="A3" t="inlineStr">
        <is>
          <t>Vùng áp dụng (nhập 1, 2, 3 hoặc 4)</t>
        </is>
      </c>
      <c r="B3" s="2" t="n">
        <v>1</v>
      </c>
    </row>
    <row r="4">
      <c r="A4" t="inlineStr">
        <is>
          <t>Lương tối thiểu GIỜ của vùng đã chọn</t>
        </is>
      </c>
      <c r="B4" s="3">
        <f>CHOOSE(B3,25500,22700,20000,17800)</f>
        <v/>
      </c>
    </row>
    <row r="5">
      <c r="A5" t="inlineStr">
        <is>
          <t>Lương tối thiểu THÁNG của vùng đã chọn</t>
        </is>
      </c>
      <c r="B5" s="3">
        <f>CHOOSE(B3,5310000,4730000,4140000,3700000)</f>
        <v/>
      </c>
    </row>
    <row r="6"/>
    <row r="7">
      <c r="A7" t="inlineStr">
        <is>
          <t>Số giờ làm việc bình thường 1 ngày</t>
        </is>
      </c>
      <c r="B7" s="2" t="n">
        <v>8</v>
      </c>
    </row>
    <row r="8">
      <c r="A8" t="inlineStr">
        <is>
          <t>Số ngày làm việc tiêu chuẩn 1 tháng</t>
        </is>
      </c>
      <c r="B8" s="2" t="n">
        <v>26</v>
      </c>
    </row>
    <row r="9">
      <c r="A9" t="inlineStr">
        <is>
          <t>Số giờ làm việc tiêu chuẩn 1 tháng</t>
        </is>
      </c>
      <c r="B9" s="3">
        <f>B7*B8</f>
        <v/>
      </c>
    </row>
    <row r="10"/>
    <row r="11">
      <c r="A11" s="4" t="inlineStr">
        <is>
          <t>HỆ SỐ LÀM THÊM GIỜ</t>
        </is>
      </c>
    </row>
    <row r="12">
      <c r="A12" t="inlineStr">
        <is>
          <t>Ngày thường</t>
        </is>
      </c>
      <c r="B12" s="5" t="n">
        <v>1.5</v>
      </c>
    </row>
    <row r="13">
      <c r="A13" t="inlineStr">
        <is>
          <t>Ngày nghỉ hằng tuần</t>
        </is>
      </c>
      <c r="B13" s="5" t="n">
        <v>2</v>
      </c>
    </row>
    <row r="14">
      <c r="A14" t="inlineStr">
        <is>
          <t>Ngày lễ, tết</t>
        </is>
      </c>
      <c r="B14" s="5" t="n">
        <v>3</v>
      </c>
    </row>
    <row r="15">
      <c r="A15" t="inlineStr">
        <is>
          <t>Làm thêm ban đêm, ngày thường</t>
        </is>
      </c>
      <c r="B15" s="5" t="n">
        <v>2.1</v>
      </c>
    </row>
    <row r="16">
      <c r="A16" t="inlineStr">
        <is>
          <t>Ca đêm trong giờ bình thường (phụ cấp thêm)</t>
        </is>
      </c>
      <c r="B16" s="5" t="n">
        <v>0.3</v>
      </c>
    </row>
    <row r="17"/>
    <row r="18">
      <c r="A18" s="4" t="inlineStr">
        <is>
          <t>BẢO HIỂM NGƯỜI LAO ĐỘNG ĐÓNG</t>
        </is>
      </c>
    </row>
    <row r="19">
      <c r="A19" t="inlineStr">
        <is>
          <t>Mức tham chiếu</t>
        </is>
      </c>
      <c r="B19" s="2" t="n">
        <v>2530000</v>
      </c>
    </row>
    <row r="20">
      <c r="A20" t="inlineStr">
        <is>
          <t>Trần đóng BHXH và BHYT = 20 x mức tham chiếu</t>
        </is>
      </c>
      <c r="B20" s="3">
        <f>B19*20</f>
        <v/>
      </c>
    </row>
    <row r="21">
      <c r="A21" t="inlineStr">
        <is>
          <t>Trần đóng BHTN = 20 x lương tối thiểu tháng</t>
        </is>
      </c>
      <c r="B21" s="3">
        <f>B5*20</f>
        <v/>
      </c>
    </row>
    <row r="22">
      <c r="A22" t="inlineStr">
        <is>
          <t>Tỷ lệ BHXH</t>
        </is>
      </c>
      <c r="B22" s="5" t="n">
        <v>0.08</v>
      </c>
    </row>
    <row r="23">
      <c r="A23" t="inlineStr">
        <is>
          <t>Tỷ lệ BHYT</t>
        </is>
      </c>
      <c r="B23" s="5" t="n">
        <v>0.015</v>
      </c>
    </row>
    <row r="24">
      <c r="A24" t="inlineStr">
        <is>
          <t>Tỷ lệ BHTN</t>
        </is>
      </c>
      <c r="B24" s="5" t="n">
        <v>0.01</v>
      </c>
    </row>
    <row r="25"/>
    <row r="26">
      <c r="A26" s="4" t="inlineStr">
        <is>
          <t>THUẾ THU NHẬP CÁ NHÂN</t>
        </is>
      </c>
    </row>
    <row r="27">
      <c r="A27" t="inlineStr">
        <is>
          <t>Giảm trừ bản thân</t>
        </is>
      </c>
      <c r="B27" s="2" t="n">
        <v>15500000</v>
      </c>
    </row>
    <row r="28">
      <c r="A28" t="inlineStr">
        <is>
          <t>Giảm trừ mỗi người phụ thuộc</t>
        </is>
      </c>
      <c r="B28" s="2" t="n">
        <v>6200000</v>
      </c>
    </row>
    <row r="29"/>
    <row r="30">
      <c r="A30" s="4" t="inlineStr">
        <is>
          <t>GIỚI HẠN GIỜ LÀM THÊM</t>
        </is>
      </c>
    </row>
    <row r="31">
      <c r="A31" t="inlineStr">
        <is>
          <t>Tối đa 1 tháng (giờ)</t>
        </is>
      </c>
      <c r="B31" s="2" t="n">
        <v>40</v>
      </c>
    </row>
    <row r="32">
      <c r="A32" t="inlineStr">
        <is>
          <t>Tối đa 1 năm (giờ)</t>
        </is>
      </c>
      <c r="B32" s="2" t="n">
        <v>200</v>
      </c>
    </row>
    <row r="33"/>
    <row r="34">
      <c r="A34" s="4" t="inlineStr">
        <is>
          <t>CĂN CỨ PHÁP LÝ</t>
        </is>
      </c>
    </row>
    <row r="35">
      <c r="A35" t="inlineStr">
        <is>
          <t>Lương tối thiểu vùng (tháng và giờ)</t>
        </is>
      </c>
      <c r="B35" s="6" t="inlineStr">
        <is>
          <t>Nghị định 293/2025/NĐ-CP, từ 01/01/2026. Mức GIỜ: vùng I 25.500 / II 22.700 / III 20.000 / IV 17.800 đồng/giờ</t>
        </is>
      </c>
    </row>
    <row r="36">
      <c r="A36" t="inlineStr">
        <is>
          <t>Hệ số làm thêm giờ</t>
        </is>
      </c>
      <c r="B36" s="6" t="inlineStr">
        <is>
          <t>Điều 98 Bộ luật Lao động 2019: ít nhất 150% ngày thường, 200% ngày nghỉ hằng tuần, 300% ngày lễ tết</t>
        </is>
      </c>
    </row>
    <row r="37">
      <c r="A37" t="inlineStr">
        <is>
          <t>Làm thêm ban đêm</t>
        </is>
      </c>
      <c r="B37" s="6" t="inlineStr">
        <is>
          <t>210% ngày thường, 270% ngày nghỉ tuần, 390% ngày lễ. Ban đêm là 22h đến 6h sáng (Điều 106 BLLĐ 2019)</t>
        </is>
      </c>
    </row>
    <row r="38">
      <c r="A38" t="inlineStr">
        <is>
          <t>Giới hạn giờ làm thêm</t>
        </is>
      </c>
      <c r="B38" s="6" t="inlineStr">
        <is>
          <t>Điều 107 BLLĐ 2019: không quá 40 giờ/tháng và 200 giờ/năm. Một số ngành nghề theo quy định được tới 300 giờ/năm</t>
        </is>
      </c>
    </row>
    <row r="39">
      <c r="A39" t="inlineStr">
        <is>
          <t>Giảm trừ gia cảnh</t>
        </is>
      </c>
      <c r="B39" s="6" t="inlineStr">
        <is>
          <t>Nghị quyết 110/2025/UBTVQH15, từ 01/01/2026</t>
        </is>
      </c>
    </row>
    <row r="40">
      <c r="A40" t="inlineStr">
        <is>
          <t>Biểu thuế TNCN</t>
        </is>
      </c>
      <c r="B40" s="6" t="inlineStr">
        <is>
          <t>5 bậc, áp dụng kỳ tính thuế 2026: đến 10tr 5% / trên 10-30tr 10% / trên 30-60tr 20% / trên 60-100tr 30% / trên 100tr 35%</t>
        </is>
      </c>
    </row>
    <row r="41">
      <c r="A41" t="inlineStr">
        <is>
          <t>Mức tham chiếu 2.530.000</t>
        </is>
      </c>
      <c r="B41" s="6" t="inlineStr">
        <is>
          <t>Từ 01/7/2026</t>
        </is>
      </c>
    </row>
    <row r="42">
      <c r="A42" s="4" t="inlineStr"/>
      <c r="B42" s="6" t="inlineStr"/>
    </row>
    <row r="43">
      <c r="A43" t="inlineStr">
        <is>
          <t>LƯU Ý</t>
        </is>
      </c>
      <c r="B43" t="inlineStr">
        <is>
          <t>Chỉ sửa giá trị ở cột B. Hai sheet Cham cong và Tinh luong đều lấy tham số từ đây, nên sửa một chỗ là cả file cập nhật.</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O27"/>
  <sheetViews>
    <sheetView workbookViewId="0">
      <pane xSplit="3" ySplit="5" topLeftCell="D6" activePane="bottomRight" state="frozen"/>
      <selection pane="topRight" activeCell="A1" sqref="A1"/>
      <selection pane="bottomLeft" activeCell="A1" sqref="A1"/>
      <selection pane="bottomRight" activeCell="A1" sqref="A1"/>
    </sheetView>
  </sheetViews>
  <sheetFormatPr baseColWidth="8" defaultRowHeight="15"/>
  <cols>
    <col width="5" customWidth="1" min="1" max="1"/>
    <col width="9" customWidth="1" min="2" max="2"/>
    <col width="20" customWidth="1" min="3" max="3"/>
    <col width="4.4" customWidth="1" min="4" max="4"/>
    <col width="4.4" customWidth="1" min="5" max="5"/>
    <col width="4.4" customWidth="1" min="6" max="6"/>
    <col width="4.4" customWidth="1" min="7" max="7"/>
    <col width="4.4" customWidth="1" min="8" max="8"/>
    <col width="4.4" customWidth="1" min="9" max="9"/>
    <col width="4.4" customWidth="1" min="10" max="10"/>
    <col width="4.4" customWidth="1" min="11" max="11"/>
    <col width="4.4" customWidth="1" min="12" max="12"/>
    <col width="4.4" customWidth="1" min="13" max="13"/>
    <col width="4.4" customWidth="1" min="14" max="14"/>
    <col width="4.4" customWidth="1" min="15" max="15"/>
    <col width="4.4" customWidth="1" min="16" max="16"/>
    <col width="4.4" customWidth="1" min="17" max="17"/>
    <col width="4.4" customWidth="1" min="18" max="18"/>
    <col width="4.4" customWidth="1" min="19" max="19"/>
    <col width="4.4" customWidth="1" min="20" max="20"/>
    <col width="4.4" customWidth="1" min="21" max="21"/>
    <col width="4.4" customWidth="1" min="22" max="22"/>
    <col width="4.4" customWidth="1" min="23" max="23"/>
    <col width="4.4" customWidth="1" min="24" max="24"/>
    <col width="4.4" customWidth="1" min="25" max="25"/>
    <col width="4.4" customWidth="1" min="26" max="26"/>
    <col width="4.4" customWidth="1" min="27" max="27"/>
    <col width="4.4" customWidth="1" min="28" max="28"/>
    <col width="4.4" customWidth="1" min="29" max="29"/>
    <col width="4.4" customWidth="1" min="30" max="30"/>
    <col width="4.4" customWidth="1" min="31" max="31"/>
    <col width="4.4" customWidth="1" min="32" max="32"/>
    <col width="4.4" customWidth="1" min="33" max="33"/>
    <col width="4.4" customWidth="1" min="34" max="34"/>
    <col width="11" customWidth="1" min="35" max="35"/>
    <col width="11" customWidth="1" min="36" max="36"/>
    <col width="11" customWidth="1" min="37" max="37"/>
    <col width="11" customWidth="1" min="38" max="38"/>
    <col width="11" customWidth="1" min="39" max="39"/>
    <col width="11" customWidth="1" min="40" max="40"/>
    <col width="12" customWidth="1" min="41" max="41"/>
  </cols>
  <sheetData>
    <row r="1">
      <c r="A1" s="7" t="inlineStr">
        <is>
          <t>BẢNG CHẤM CÔNG THEO GIỜ</t>
        </is>
      </c>
    </row>
    <row r="2">
      <c r="A2" s="8" t="inlineStr">
        <is>
          <t>Tháng ...... năm 20......      Bộ phận: ..................................      Đơn vị: ..................................</t>
        </is>
      </c>
    </row>
    <row r="4" ht="34" customHeight="1">
      <c r="A4" s="9" t="inlineStr">
        <is>
          <t>STT</t>
        </is>
      </c>
      <c r="B4" s="9" t="inlineStr">
        <is>
          <t>Mã NV</t>
        </is>
      </c>
      <c r="C4" s="9" t="inlineStr">
        <is>
          <t>Họ và tên</t>
        </is>
      </c>
      <c r="D4" s="9" t="n">
        <v>1</v>
      </c>
      <c r="E4" s="9" t="n">
        <v>2</v>
      </c>
      <c r="F4" s="9" t="n">
        <v>3</v>
      </c>
      <c r="G4" s="9" t="n">
        <v>4</v>
      </c>
      <c r="H4" s="9" t="n">
        <v>5</v>
      </c>
      <c r="I4" s="9" t="n">
        <v>6</v>
      </c>
      <c r="J4" s="9" t="n">
        <v>7</v>
      </c>
      <c r="K4" s="9" t="n">
        <v>8</v>
      </c>
      <c r="L4" s="9" t="n">
        <v>9</v>
      </c>
      <c r="M4" s="9" t="n">
        <v>10</v>
      </c>
      <c r="N4" s="9" t="n">
        <v>11</v>
      </c>
      <c r="O4" s="9" t="n">
        <v>12</v>
      </c>
      <c r="P4" s="9" t="n">
        <v>13</v>
      </c>
      <c r="Q4" s="9" t="n">
        <v>14</v>
      </c>
      <c r="R4" s="9" t="n">
        <v>15</v>
      </c>
      <c r="S4" s="9" t="n">
        <v>16</v>
      </c>
      <c r="T4" s="9" t="n">
        <v>17</v>
      </c>
      <c r="U4" s="9" t="n">
        <v>18</v>
      </c>
      <c r="V4" s="9" t="n">
        <v>19</v>
      </c>
      <c r="W4" s="9" t="n">
        <v>20</v>
      </c>
      <c r="X4" s="9" t="n">
        <v>21</v>
      </c>
      <c r="Y4" s="9" t="n">
        <v>22</v>
      </c>
      <c r="Z4" s="9" t="n">
        <v>23</v>
      </c>
      <c r="AA4" s="9" t="n">
        <v>24</v>
      </c>
      <c r="AB4" s="9" t="n">
        <v>25</v>
      </c>
      <c r="AC4" s="9" t="n">
        <v>26</v>
      </c>
      <c r="AD4" s="9" t="n">
        <v>27</v>
      </c>
      <c r="AE4" s="9" t="n">
        <v>28</v>
      </c>
      <c r="AF4" s="9" t="n">
        <v>29</v>
      </c>
      <c r="AG4" s="9" t="n">
        <v>30</v>
      </c>
      <c r="AH4" s="9" t="n">
        <v>31</v>
      </c>
      <c r="AI4" s="10" t="inlineStr">
        <is>
          <t>Tổng giờ</t>
        </is>
      </c>
      <c r="AJ4" s="10" t="inlineStr">
        <is>
          <t>Giờ thường</t>
        </is>
      </c>
      <c r="AK4" s="10" t="inlineStr">
        <is>
          <t>OT 150%
ngày thường</t>
        </is>
      </c>
      <c r="AL4" s="10" t="inlineStr">
        <is>
          <t>OT 200%
nghỉ tuần</t>
        </is>
      </c>
      <c r="AM4" s="10" t="inlineStr">
        <is>
          <t>OT 300%
ngày lễ</t>
        </is>
      </c>
      <c r="AN4" s="10" t="inlineStr">
        <is>
          <t>Tổng giờ OT</t>
        </is>
      </c>
      <c r="AO4" s="11" t="inlineStr">
        <is>
          <t>Cảnh báo
40h/tháng</t>
        </is>
      </c>
    </row>
    <row r="5">
      <c r="A5" s="12" t="n"/>
      <c r="B5" s="12" t="n"/>
      <c r="C5" s="12" t="n"/>
      <c r="D5" s="13" t="inlineStr">
        <is>
          <t>T</t>
        </is>
      </c>
      <c r="E5" s="13" t="inlineStr">
        <is>
          <t>T</t>
        </is>
      </c>
      <c r="F5" s="13" t="inlineStr">
        <is>
          <t>T</t>
        </is>
      </c>
      <c r="G5" s="13" t="inlineStr">
        <is>
          <t>T</t>
        </is>
      </c>
      <c r="H5" s="13" t="inlineStr">
        <is>
          <t>T</t>
        </is>
      </c>
      <c r="I5" s="13" t="inlineStr">
        <is>
          <t>T</t>
        </is>
      </c>
      <c r="J5" s="13" t="inlineStr">
        <is>
          <t>T</t>
        </is>
      </c>
      <c r="K5" s="13" t="inlineStr">
        <is>
          <t>T</t>
        </is>
      </c>
      <c r="L5" s="13" t="inlineStr">
        <is>
          <t>T</t>
        </is>
      </c>
      <c r="M5" s="13" t="inlineStr">
        <is>
          <t>T</t>
        </is>
      </c>
      <c r="N5" s="13" t="inlineStr">
        <is>
          <t>T</t>
        </is>
      </c>
      <c r="O5" s="13" t="inlineStr">
        <is>
          <t>T</t>
        </is>
      </c>
      <c r="P5" s="13" t="inlineStr">
        <is>
          <t>T</t>
        </is>
      </c>
      <c r="Q5" s="13" t="inlineStr">
        <is>
          <t>T</t>
        </is>
      </c>
      <c r="R5" s="13" t="inlineStr">
        <is>
          <t>T</t>
        </is>
      </c>
      <c r="S5" s="13" t="inlineStr">
        <is>
          <t>T</t>
        </is>
      </c>
      <c r="T5" s="13" t="inlineStr">
        <is>
          <t>T</t>
        </is>
      </c>
      <c r="U5" s="13" t="inlineStr">
        <is>
          <t>T</t>
        </is>
      </c>
      <c r="V5" s="13" t="inlineStr">
        <is>
          <t>T</t>
        </is>
      </c>
      <c r="W5" s="13" t="inlineStr">
        <is>
          <t>T</t>
        </is>
      </c>
      <c r="X5" s="13" t="inlineStr">
        <is>
          <t>T</t>
        </is>
      </c>
      <c r="Y5" s="13" t="inlineStr">
        <is>
          <t>T</t>
        </is>
      </c>
      <c r="Z5" s="13" t="inlineStr">
        <is>
          <t>T</t>
        </is>
      </c>
      <c r="AA5" s="13" t="inlineStr">
        <is>
          <t>T</t>
        </is>
      </c>
      <c r="AB5" s="13" t="inlineStr">
        <is>
          <t>T</t>
        </is>
      </c>
      <c r="AC5" s="13" t="inlineStr">
        <is>
          <t>T</t>
        </is>
      </c>
      <c r="AD5" s="13" t="inlineStr">
        <is>
          <t>T</t>
        </is>
      </c>
      <c r="AE5" s="13" t="inlineStr">
        <is>
          <t>T</t>
        </is>
      </c>
      <c r="AF5" s="13" t="inlineStr">
        <is>
          <t>T</t>
        </is>
      </c>
      <c r="AG5" s="13" t="inlineStr">
        <is>
          <t>T</t>
        </is>
      </c>
      <c r="AH5" s="13" t="inlineStr">
        <is>
          <t>T</t>
        </is>
      </c>
      <c r="AI5" s="12" t="n"/>
      <c r="AJ5" s="12" t="n"/>
      <c r="AK5" s="12" t="n"/>
      <c r="AL5" s="12" t="n"/>
      <c r="AM5" s="12" t="n"/>
      <c r="AN5" s="12" t="n"/>
      <c r="AO5" s="12" t="n"/>
    </row>
    <row r="6">
      <c r="A6" s="14" t="n">
        <v>1</v>
      </c>
      <c r="B6" s="15" t="n"/>
      <c r="C6" s="15" t="n"/>
      <c r="D6" s="16" t="n"/>
      <c r="E6" s="16" t="n"/>
      <c r="F6" s="16" t="n"/>
      <c r="G6" s="16" t="n"/>
      <c r="H6" s="16" t="n"/>
      <c r="I6" s="16" t="n"/>
      <c r="J6" s="16" t="n"/>
      <c r="K6" s="16" t="n"/>
      <c r="L6" s="16" t="n"/>
      <c r="M6" s="16" t="n"/>
      <c r="N6" s="16" t="n"/>
      <c r="O6" s="16" t="n"/>
      <c r="P6" s="16" t="n"/>
      <c r="Q6" s="16" t="n"/>
      <c r="R6" s="16" t="n"/>
      <c r="S6" s="16" t="n"/>
      <c r="T6" s="16" t="n"/>
      <c r="U6" s="16" t="n"/>
      <c r="V6" s="16" t="n"/>
      <c r="W6" s="16" t="n"/>
      <c r="X6" s="16" t="n"/>
      <c r="Y6" s="16" t="n"/>
      <c r="Z6" s="16" t="n"/>
      <c r="AA6" s="16" t="n"/>
      <c r="AB6" s="16" t="n"/>
      <c r="AC6" s="16" t="n"/>
      <c r="AD6" s="16" t="n"/>
      <c r="AE6" s="16" t="n"/>
      <c r="AF6" s="16" t="n"/>
      <c r="AG6" s="16" t="n"/>
      <c r="AH6" s="16" t="n"/>
      <c r="AI6" s="17">
        <f>SUM(D6:AH6)</f>
        <v/>
      </c>
      <c r="AJ6" s="17">
        <f>SUMPRODUCT(($D$5:$AH$5="T")*(D6:AH6))-AK6</f>
        <v/>
      </c>
      <c r="AK6" s="17">
        <f>SUMPRODUCT(($D$5:$AH$5="T")*(D6:AH6&gt;'Tham so'!$B$7)*(D6:AH6-'Tham so'!$B$7))</f>
        <v/>
      </c>
      <c r="AL6" s="17">
        <f>SUMPRODUCT(($D$5:$AH$5="N")*(D6:AH6))</f>
        <v/>
      </c>
      <c r="AM6" s="17">
        <f>SUMPRODUCT(($D$5:$AH$5="L")*(D6:AH6))</f>
        <v/>
      </c>
      <c r="AN6" s="17">
        <f>AK6+AL6+AM6</f>
        <v/>
      </c>
      <c r="AO6" s="18">
        <f>IF(AN6&gt;'Tham so'!$B$32,"VƯỢT "&amp;TEXT(AN6-'Tham so'!$B$32,"0.0")&amp;"h","")</f>
        <v/>
      </c>
    </row>
    <row r="7">
      <c r="A7" s="14" t="n">
        <v>2</v>
      </c>
      <c r="B7" s="15" t="n"/>
      <c r="C7" s="15" t="n"/>
      <c r="D7" s="16" t="n"/>
      <c r="E7" s="16" t="n"/>
      <c r="F7" s="16" t="n"/>
      <c r="G7" s="16" t="n"/>
      <c r="H7" s="16" t="n"/>
      <c r="I7" s="16" t="n"/>
      <c r="J7" s="16" t="n"/>
      <c r="K7" s="16" t="n"/>
      <c r="L7" s="16" t="n"/>
      <c r="M7" s="16" t="n"/>
      <c r="N7" s="16" t="n"/>
      <c r="O7" s="16" t="n"/>
      <c r="P7" s="16" t="n"/>
      <c r="Q7" s="16" t="n"/>
      <c r="R7" s="16" t="n"/>
      <c r="S7" s="16" t="n"/>
      <c r="T7" s="16" t="n"/>
      <c r="U7" s="16" t="n"/>
      <c r="V7" s="16" t="n"/>
      <c r="W7" s="16" t="n"/>
      <c r="X7" s="16" t="n"/>
      <c r="Y7" s="16" t="n"/>
      <c r="Z7" s="16" t="n"/>
      <c r="AA7" s="16" t="n"/>
      <c r="AB7" s="16" t="n"/>
      <c r="AC7" s="16" t="n"/>
      <c r="AD7" s="16" t="n"/>
      <c r="AE7" s="16" t="n"/>
      <c r="AF7" s="16" t="n"/>
      <c r="AG7" s="16" t="n"/>
      <c r="AH7" s="16" t="n"/>
      <c r="AI7" s="17">
        <f>SUM(D7:AH7)</f>
        <v/>
      </c>
      <c r="AJ7" s="17">
        <f>SUMPRODUCT(($D$5:$AH$5="T")*(D7:AH7))-AK7</f>
        <v/>
      </c>
      <c r="AK7" s="17">
        <f>SUMPRODUCT(($D$5:$AH$5="T")*(D7:AH7&gt;'Tham so'!$B$7)*(D7:AH7-'Tham so'!$B$7))</f>
        <v/>
      </c>
      <c r="AL7" s="17">
        <f>SUMPRODUCT(($D$5:$AH$5="N")*(D7:AH7))</f>
        <v/>
      </c>
      <c r="AM7" s="17">
        <f>SUMPRODUCT(($D$5:$AH$5="L")*(D7:AH7))</f>
        <v/>
      </c>
      <c r="AN7" s="17">
        <f>AK7+AL7+AM7</f>
        <v/>
      </c>
      <c r="AO7" s="18">
        <f>IF(AN7&gt;'Tham so'!$B$32,"VƯỢT "&amp;TEXT(AN7-'Tham so'!$B$32,"0.0")&amp;"h","")</f>
        <v/>
      </c>
    </row>
    <row r="8">
      <c r="A8" s="14" t="n">
        <v>3</v>
      </c>
      <c r="B8" s="15" t="n"/>
      <c r="C8" s="15" t="n"/>
      <c r="D8" s="16" t="n"/>
      <c r="E8" s="16" t="n"/>
      <c r="F8" s="16" t="n"/>
      <c r="G8" s="16" t="n"/>
      <c r="H8" s="16" t="n"/>
      <c r="I8" s="16" t="n"/>
      <c r="J8" s="16" t="n"/>
      <c r="K8" s="16" t="n"/>
      <c r="L8" s="16" t="n"/>
      <c r="M8" s="16" t="n"/>
      <c r="N8" s="16" t="n"/>
      <c r="O8" s="16" t="n"/>
      <c r="P8" s="16" t="n"/>
      <c r="Q8" s="16" t="n"/>
      <c r="R8" s="16" t="n"/>
      <c r="S8" s="16" t="n"/>
      <c r="T8" s="16" t="n"/>
      <c r="U8" s="16" t="n"/>
      <c r="V8" s="16" t="n"/>
      <c r="W8" s="16" t="n"/>
      <c r="X8" s="16" t="n"/>
      <c r="Y8" s="16" t="n"/>
      <c r="Z8" s="16" t="n"/>
      <c r="AA8" s="16" t="n"/>
      <c r="AB8" s="16" t="n"/>
      <c r="AC8" s="16" t="n"/>
      <c r="AD8" s="16" t="n"/>
      <c r="AE8" s="16" t="n"/>
      <c r="AF8" s="16" t="n"/>
      <c r="AG8" s="16" t="n"/>
      <c r="AH8" s="16" t="n"/>
      <c r="AI8" s="17">
        <f>SUM(D8:AH8)</f>
        <v/>
      </c>
      <c r="AJ8" s="17">
        <f>SUMPRODUCT(($D$5:$AH$5="T")*(D8:AH8))-AK8</f>
        <v/>
      </c>
      <c r="AK8" s="17">
        <f>SUMPRODUCT(($D$5:$AH$5="T")*(D8:AH8&gt;'Tham so'!$B$7)*(D8:AH8-'Tham so'!$B$7))</f>
        <v/>
      </c>
      <c r="AL8" s="17">
        <f>SUMPRODUCT(($D$5:$AH$5="N")*(D8:AH8))</f>
        <v/>
      </c>
      <c r="AM8" s="17">
        <f>SUMPRODUCT(($D$5:$AH$5="L")*(D8:AH8))</f>
        <v/>
      </c>
      <c r="AN8" s="17">
        <f>AK8+AL8+AM8</f>
        <v/>
      </c>
      <c r="AO8" s="18">
        <f>IF(AN8&gt;'Tham so'!$B$32,"VƯỢT "&amp;TEXT(AN8-'Tham so'!$B$32,"0.0")&amp;"h","")</f>
        <v/>
      </c>
    </row>
    <row r="9">
      <c r="A9" s="14" t="n">
        <v>4</v>
      </c>
      <c r="B9" s="15" t="n"/>
      <c r="C9" s="15" t="n"/>
      <c r="D9" s="16" t="n"/>
      <c r="E9" s="16" t="n"/>
      <c r="F9" s="16" t="n"/>
      <c r="G9" s="16" t="n"/>
      <c r="H9" s="16" t="n"/>
      <c r="I9" s="16" t="n"/>
      <c r="J9" s="16" t="n"/>
      <c r="K9" s="16" t="n"/>
      <c r="L9" s="16" t="n"/>
      <c r="M9" s="16" t="n"/>
      <c r="N9" s="16" t="n"/>
      <c r="O9" s="16" t="n"/>
      <c r="P9" s="16" t="n"/>
      <c r="Q9" s="16" t="n"/>
      <c r="R9" s="16" t="n"/>
      <c r="S9" s="16" t="n"/>
      <c r="T9" s="16" t="n"/>
      <c r="U9" s="16" t="n"/>
      <c r="V9" s="16" t="n"/>
      <c r="W9" s="16" t="n"/>
      <c r="X9" s="16" t="n"/>
      <c r="Y9" s="16" t="n"/>
      <c r="Z9" s="16" t="n"/>
      <c r="AA9" s="16" t="n"/>
      <c r="AB9" s="16" t="n"/>
      <c r="AC9" s="16" t="n"/>
      <c r="AD9" s="16" t="n"/>
      <c r="AE9" s="16" t="n"/>
      <c r="AF9" s="16" t="n"/>
      <c r="AG9" s="16" t="n"/>
      <c r="AH9" s="16" t="n"/>
      <c r="AI9" s="17">
        <f>SUM(D9:AH9)</f>
        <v/>
      </c>
      <c r="AJ9" s="17">
        <f>SUMPRODUCT(($D$5:$AH$5="T")*(D9:AH9))-AK9</f>
        <v/>
      </c>
      <c r="AK9" s="17">
        <f>SUMPRODUCT(($D$5:$AH$5="T")*(D9:AH9&gt;'Tham so'!$B$7)*(D9:AH9-'Tham so'!$B$7))</f>
        <v/>
      </c>
      <c r="AL9" s="17">
        <f>SUMPRODUCT(($D$5:$AH$5="N")*(D9:AH9))</f>
        <v/>
      </c>
      <c r="AM9" s="17">
        <f>SUMPRODUCT(($D$5:$AH$5="L")*(D9:AH9))</f>
        <v/>
      </c>
      <c r="AN9" s="17">
        <f>AK9+AL9+AM9</f>
        <v/>
      </c>
      <c r="AO9" s="18">
        <f>IF(AN9&gt;'Tham so'!$B$32,"VƯỢT "&amp;TEXT(AN9-'Tham so'!$B$32,"0.0")&amp;"h","")</f>
        <v/>
      </c>
    </row>
    <row r="10">
      <c r="A10" s="14" t="n">
        <v>5</v>
      </c>
      <c r="B10" s="15" t="n"/>
      <c r="C10" s="15" t="n"/>
      <c r="D10" s="16" t="n"/>
      <c r="E10" s="16" t="n"/>
      <c r="F10" s="16" t="n"/>
      <c r="G10" s="16" t="n"/>
      <c r="H10" s="16" t="n"/>
      <c r="I10" s="16" t="n"/>
      <c r="J10" s="16" t="n"/>
      <c r="K10" s="16" t="n"/>
      <c r="L10" s="16" t="n"/>
      <c r="M10" s="16" t="n"/>
      <c r="N10" s="16" t="n"/>
      <c r="O10" s="16" t="n"/>
      <c r="P10" s="16" t="n"/>
      <c r="Q10" s="16" t="n"/>
      <c r="R10" s="16" t="n"/>
      <c r="S10" s="16" t="n"/>
      <c r="T10" s="16" t="n"/>
      <c r="U10" s="16" t="n"/>
      <c r="V10" s="16" t="n"/>
      <c r="W10" s="16" t="n"/>
      <c r="X10" s="16" t="n"/>
      <c r="Y10" s="16" t="n"/>
      <c r="Z10" s="16" t="n"/>
      <c r="AA10" s="16" t="n"/>
      <c r="AB10" s="16" t="n"/>
      <c r="AC10" s="16" t="n"/>
      <c r="AD10" s="16" t="n"/>
      <c r="AE10" s="16" t="n"/>
      <c r="AF10" s="16" t="n"/>
      <c r="AG10" s="16" t="n"/>
      <c r="AH10" s="16" t="n"/>
      <c r="AI10" s="17">
        <f>SUM(D10:AH10)</f>
        <v/>
      </c>
      <c r="AJ10" s="17">
        <f>SUMPRODUCT(($D$5:$AH$5="T")*(D10:AH10))-AK10</f>
        <v/>
      </c>
      <c r="AK10" s="17">
        <f>SUMPRODUCT(($D$5:$AH$5="T")*(D10:AH10&gt;'Tham so'!$B$7)*(D10:AH10-'Tham so'!$B$7))</f>
        <v/>
      </c>
      <c r="AL10" s="17">
        <f>SUMPRODUCT(($D$5:$AH$5="N")*(D10:AH10))</f>
        <v/>
      </c>
      <c r="AM10" s="17">
        <f>SUMPRODUCT(($D$5:$AH$5="L")*(D10:AH10))</f>
        <v/>
      </c>
      <c r="AN10" s="17">
        <f>AK10+AL10+AM10</f>
        <v/>
      </c>
      <c r="AO10" s="18">
        <f>IF(AN10&gt;'Tham so'!$B$32,"VƯỢT "&amp;TEXT(AN10-'Tham so'!$B$32,"0.0")&amp;"h","")</f>
        <v/>
      </c>
    </row>
    <row r="11">
      <c r="A11" s="14" t="n">
        <v>6</v>
      </c>
      <c r="B11" s="15" t="n"/>
      <c r="C11" s="15" t="n"/>
      <c r="D11" s="16" t="n"/>
      <c r="E11" s="16" t="n"/>
      <c r="F11" s="16" t="n"/>
      <c r="G11" s="16" t="n"/>
      <c r="H11" s="16" t="n"/>
      <c r="I11" s="16" t="n"/>
      <c r="J11" s="16" t="n"/>
      <c r="K11" s="16" t="n"/>
      <c r="L11" s="16" t="n"/>
      <c r="M11" s="16" t="n"/>
      <c r="N11" s="16" t="n"/>
      <c r="O11" s="16" t="n"/>
      <c r="P11" s="16" t="n"/>
      <c r="Q11" s="16" t="n"/>
      <c r="R11" s="16" t="n"/>
      <c r="S11" s="16" t="n"/>
      <c r="T11" s="16" t="n"/>
      <c r="U11" s="16" t="n"/>
      <c r="V11" s="16" t="n"/>
      <c r="W11" s="16" t="n"/>
      <c r="X11" s="16" t="n"/>
      <c r="Y11" s="16" t="n"/>
      <c r="Z11" s="16" t="n"/>
      <c r="AA11" s="16" t="n"/>
      <c r="AB11" s="16" t="n"/>
      <c r="AC11" s="16" t="n"/>
      <c r="AD11" s="16" t="n"/>
      <c r="AE11" s="16" t="n"/>
      <c r="AF11" s="16" t="n"/>
      <c r="AG11" s="16" t="n"/>
      <c r="AH11" s="16" t="n"/>
      <c r="AI11" s="17">
        <f>SUM(D11:AH11)</f>
        <v/>
      </c>
      <c r="AJ11" s="17">
        <f>SUMPRODUCT(($D$5:$AH$5="T")*(D11:AH11))-AK11</f>
        <v/>
      </c>
      <c r="AK11" s="17">
        <f>SUMPRODUCT(($D$5:$AH$5="T")*(D11:AH11&gt;'Tham so'!$B$7)*(D11:AH11-'Tham so'!$B$7))</f>
        <v/>
      </c>
      <c r="AL11" s="17">
        <f>SUMPRODUCT(($D$5:$AH$5="N")*(D11:AH11))</f>
        <v/>
      </c>
      <c r="AM11" s="17">
        <f>SUMPRODUCT(($D$5:$AH$5="L")*(D11:AH11))</f>
        <v/>
      </c>
      <c r="AN11" s="17">
        <f>AK11+AL11+AM11</f>
        <v/>
      </c>
      <c r="AO11" s="18">
        <f>IF(AN11&gt;'Tham so'!$B$32,"VƯỢT "&amp;TEXT(AN11-'Tham so'!$B$32,"0.0")&amp;"h","")</f>
        <v/>
      </c>
    </row>
    <row r="12">
      <c r="A12" s="14" t="n">
        <v>7</v>
      </c>
      <c r="B12" s="15" t="n"/>
      <c r="C12" s="15" t="n"/>
      <c r="D12" s="16" t="n"/>
      <c r="E12" s="16" t="n"/>
      <c r="F12" s="16" t="n"/>
      <c r="G12" s="16" t="n"/>
      <c r="H12" s="16" t="n"/>
      <c r="I12" s="16" t="n"/>
      <c r="J12" s="16" t="n"/>
      <c r="K12" s="16" t="n"/>
      <c r="L12" s="16" t="n"/>
      <c r="M12" s="16" t="n"/>
      <c r="N12" s="16" t="n"/>
      <c r="O12" s="16" t="n"/>
      <c r="P12" s="16" t="n"/>
      <c r="Q12" s="16" t="n"/>
      <c r="R12" s="16" t="n"/>
      <c r="S12" s="16" t="n"/>
      <c r="T12" s="16" t="n"/>
      <c r="U12" s="16" t="n"/>
      <c r="V12" s="16" t="n"/>
      <c r="W12" s="16" t="n"/>
      <c r="X12" s="16" t="n"/>
      <c r="Y12" s="16" t="n"/>
      <c r="Z12" s="16" t="n"/>
      <c r="AA12" s="16" t="n"/>
      <c r="AB12" s="16" t="n"/>
      <c r="AC12" s="16" t="n"/>
      <c r="AD12" s="16" t="n"/>
      <c r="AE12" s="16" t="n"/>
      <c r="AF12" s="16" t="n"/>
      <c r="AG12" s="16" t="n"/>
      <c r="AH12" s="16" t="n"/>
      <c r="AI12" s="17">
        <f>SUM(D12:AH12)</f>
        <v/>
      </c>
      <c r="AJ12" s="17">
        <f>SUMPRODUCT(($D$5:$AH$5="T")*(D12:AH12))-AK12</f>
        <v/>
      </c>
      <c r="AK12" s="17">
        <f>SUMPRODUCT(($D$5:$AH$5="T")*(D12:AH12&gt;'Tham so'!$B$7)*(D12:AH12-'Tham so'!$B$7))</f>
        <v/>
      </c>
      <c r="AL12" s="17">
        <f>SUMPRODUCT(($D$5:$AH$5="N")*(D12:AH12))</f>
        <v/>
      </c>
      <c r="AM12" s="17">
        <f>SUMPRODUCT(($D$5:$AH$5="L")*(D12:AH12))</f>
        <v/>
      </c>
      <c r="AN12" s="17">
        <f>AK12+AL12+AM12</f>
        <v/>
      </c>
      <c r="AO12" s="18">
        <f>IF(AN12&gt;'Tham so'!$B$32,"VƯỢT "&amp;TEXT(AN12-'Tham so'!$B$32,"0.0")&amp;"h","")</f>
        <v/>
      </c>
    </row>
    <row r="13">
      <c r="A13" s="14" t="n">
        <v>8</v>
      </c>
      <c r="B13" s="15" t="n"/>
      <c r="C13" s="15" t="n"/>
      <c r="D13" s="16" t="n"/>
      <c r="E13" s="16" t="n"/>
      <c r="F13" s="16" t="n"/>
      <c r="G13" s="16" t="n"/>
      <c r="H13" s="16" t="n"/>
      <c r="I13" s="16" t="n"/>
      <c r="J13" s="16" t="n"/>
      <c r="K13" s="16" t="n"/>
      <c r="L13" s="16" t="n"/>
      <c r="M13" s="16" t="n"/>
      <c r="N13" s="16" t="n"/>
      <c r="O13" s="16" t="n"/>
      <c r="P13" s="16" t="n"/>
      <c r="Q13" s="16" t="n"/>
      <c r="R13" s="16" t="n"/>
      <c r="S13" s="16" t="n"/>
      <c r="T13" s="16" t="n"/>
      <c r="U13" s="16" t="n"/>
      <c r="V13" s="16" t="n"/>
      <c r="W13" s="16" t="n"/>
      <c r="X13" s="16" t="n"/>
      <c r="Y13" s="16" t="n"/>
      <c r="Z13" s="16" t="n"/>
      <c r="AA13" s="16" t="n"/>
      <c r="AB13" s="16" t="n"/>
      <c r="AC13" s="16" t="n"/>
      <c r="AD13" s="16" t="n"/>
      <c r="AE13" s="16" t="n"/>
      <c r="AF13" s="16" t="n"/>
      <c r="AG13" s="16" t="n"/>
      <c r="AH13" s="16" t="n"/>
      <c r="AI13" s="17">
        <f>SUM(D13:AH13)</f>
        <v/>
      </c>
      <c r="AJ13" s="17">
        <f>SUMPRODUCT(($D$5:$AH$5="T")*(D13:AH13))-AK13</f>
        <v/>
      </c>
      <c r="AK13" s="17">
        <f>SUMPRODUCT(($D$5:$AH$5="T")*(D13:AH13&gt;'Tham so'!$B$7)*(D13:AH13-'Tham so'!$B$7))</f>
        <v/>
      </c>
      <c r="AL13" s="17">
        <f>SUMPRODUCT(($D$5:$AH$5="N")*(D13:AH13))</f>
        <v/>
      </c>
      <c r="AM13" s="17">
        <f>SUMPRODUCT(($D$5:$AH$5="L")*(D13:AH13))</f>
        <v/>
      </c>
      <c r="AN13" s="17">
        <f>AK13+AL13+AM13</f>
        <v/>
      </c>
      <c r="AO13" s="18">
        <f>IF(AN13&gt;'Tham so'!$B$32,"VƯỢT "&amp;TEXT(AN13-'Tham so'!$B$32,"0.0")&amp;"h","")</f>
        <v/>
      </c>
    </row>
    <row r="14">
      <c r="A14" s="14" t="n">
        <v>9</v>
      </c>
      <c r="B14" s="15" t="n"/>
      <c r="C14" s="15" t="n"/>
      <c r="D14" s="16" t="n"/>
      <c r="E14" s="16" t="n"/>
      <c r="F14" s="16" t="n"/>
      <c r="G14" s="16" t="n"/>
      <c r="H14" s="16" t="n"/>
      <c r="I14" s="16" t="n"/>
      <c r="J14" s="16" t="n"/>
      <c r="K14" s="16" t="n"/>
      <c r="L14" s="16" t="n"/>
      <c r="M14" s="16" t="n"/>
      <c r="N14" s="16" t="n"/>
      <c r="O14" s="16" t="n"/>
      <c r="P14" s="16" t="n"/>
      <c r="Q14" s="16" t="n"/>
      <c r="R14" s="16" t="n"/>
      <c r="S14" s="16" t="n"/>
      <c r="T14" s="16" t="n"/>
      <c r="U14" s="16" t="n"/>
      <c r="V14" s="16" t="n"/>
      <c r="W14" s="16" t="n"/>
      <c r="X14" s="16" t="n"/>
      <c r="Y14" s="16" t="n"/>
      <c r="Z14" s="16" t="n"/>
      <c r="AA14" s="16" t="n"/>
      <c r="AB14" s="16" t="n"/>
      <c r="AC14" s="16" t="n"/>
      <c r="AD14" s="16" t="n"/>
      <c r="AE14" s="16" t="n"/>
      <c r="AF14" s="16" t="n"/>
      <c r="AG14" s="16" t="n"/>
      <c r="AH14" s="16" t="n"/>
      <c r="AI14" s="17">
        <f>SUM(D14:AH14)</f>
        <v/>
      </c>
      <c r="AJ14" s="17">
        <f>SUMPRODUCT(($D$5:$AH$5="T")*(D14:AH14))-AK14</f>
        <v/>
      </c>
      <c r="AK14" s="17">
        <f>SUMPRODUCT(($D$5:$AH$5="T")*(D14:AH14&gt;'Tham so'!$B$7)*(D14:AH14-'Tham so'!$B$7))</f>
        <v/>
      </c>
      <c r="AL14" s="17">
        <f>SUMPRODUCT(($D$5:$AH$5="N")*(D14:AH14))</f>
        <v/>
      </c>
      <c r="AM14" s="17">
        <f>SUMPRODUCT(($D$5:$AH$5="L")*(D14:AH14))</f>
        <v/>
      </c>
      <c r="AN14" s="17">
        <f>AK14+AL14+AM14</f>
        <v/>
      </c>
      <c r="AO14" s="18">
        <f>IF(AN14&gt;'Tham so'!$B$32,"VƯỢT "&amp;TEXT(AN14-'Tham so'!$B$32,"0.0")&amp;"h","")</f>
        <v/>
      </c>
    </row>
    <row r="15">
      <c r="A15" s="14" t="n">
        <v>10</v>
      </c>
      <c r="B15" s="15" t="n"/>
      <c r="C15" s="15" t="n"/>
      <c r="D15" s="16" t="n"/>
      <c r="E15" s="16" t="n"/>
      <c r="F15" s="16" t="n"/>
      <c r="G15" s="16" t="n"/>
      <c r="H15" s="16" t="n"/>
      <c r="I15" s="16" t="n"/>
      <c r="J15" s="16" t="n"/>
      <c r="K15" s="16" t="n"/>
      <c r="L15" s="16" t="n"/>
      <c r="M15" s="16" t="n"/>
      <c r="N15" s="16" t="n"/>
      <c r="O15" s="16" t="n"/>
      <c r="P15" s="16" t="n"/>
      <c r="Q15" s="16" t="n"/>
      <c r="R15" s="16" t="n"/>
      <c r="S15" s="16" t="n"/>
      <c r="T15" s="16" t="n"/>
      <c r="U15" s="16" t="n"/>
      <c r="V15" s="16" t="n"/>
      <c r="W15" s="16" t="n"/>
      <c r="X15" s="16" t="n"/>
      <c r="Y15" s="16" t="n"/>
      <c r="Z15" s="16" t="n"/>
      <c r="AA15" s="16" t="n"/>
      <c r="AB15" s="16" t="n"/>
      <c r="AC15" s="16" t="n"/>
      <c r="AD15" s="16" t="n"/>
      <c r="AE15" s="16" t="n"/>
      <c r="AF15" s="16" t="n"/>
      <c r="AG15" s="16" t="n"/>
      <c r="AH15" s="16" t="n"/>
      <c r="AI15" s="17">
        <f>SUM(D15:AH15)</f>
        <v/>
      </c>
      <c r="AJ15" s="17">
        <f>SUMPRODUCT(($D$5:$AH$5="T")*(D15:AH15))-AK15</f>
        <v/>
      </c>
      <c r="AK15" s="17">
        <f>SUMPRODUCT(($D$5:$AH$5="T")*(D15:AH15&gt;'Tham so'!$B$7)*(D15:AH15-'Tham so'!$B$7))</f>
        <v/>
      </c>
      <c r="AL15" s="17">
        <f>SUMPRODUCT(($D$5:$AH$5="N")*(D15:AH15))</f>
        <v/>
      </c>
      <c r="AM15" s="17">
        <f>SUMPRODUCT(($D$5:$AH$5="L")*(D15:AH15))</f>
        <v/>
      </c>
      <c r="AN15" s="17">
        <f>AK15+AL15+AM15</f>
        <v/>
      </c>
      <c r="AO15" s="18">
        <f>IF(AN15&gt;'Tham so'!$B$32,"VƯỢT "&amp;TEXT(AN15-'Tham so'!$B$32,"0.0")&amp;"h","")</f>
        <v/>
      </c>
    </row>
    <row r="16">
      <c r="A16" s="14" t="n">
        <v>11</v>
      </c>
      <c r="B16" s="15" t="n"/>
      <c r="C16" s="15" t="n"/>
      <c r="D16" s="16" t="n"/>
      <c r="E16" s="16" t="n"/>
      <c r="F16" s="16" t="n"/>
      <c r="G16" s="16" t="n"/>
      <c r="H16" s="16" t="n"/>
      <c r="I16" s="16" t="n"/>
      <c r="J16" s="16" t="n"/>
      <c r="K16" s="16" t="n"/>
      <c r="L16" s="16" t="n"/>
      <c r="M16" s="16" t="n"/>
      <c r="N16" s="16" t="n"/>
      <c r="O16" s="16" t="n"/>
      <c r="P16" s="16" t="n"/>
      <c r="Q16" s="16" t="n"/>
      <c r="R16" s="16" t="n"/>
      <c r="S16" s="16" t="n"/>
      <c r="T16" s="16" t="n"/>
      <c r="U16" s="16" t="n"/>
      <c r="V16" s="16" t="n"/>
      <c r="W16" s="16" t="n"/>
      <c r="X16" s="16" t="n"/>
      <c r="Y16" s="16" t="n"/>
      <c r="Z16" s="16" t="n"/>
      <c r="AA16" s="16" t="n"/>
      <c r="AB16" s="16" t="n"/>
      <c r="AC16" s="16" t="n"/>
      <c r="AD16" s="16" t="n"/>
      <c r="AE16" s="16" t="n"/>
      <c r="AF16" s="16" t="n"/>
      <c r="AG16" s="16" t="n"/>
      <c r="AH16" s="16" t="n"/>
      <c r="AI16" s="17">
        <f>SUM(D16:AH16)</f>
        <v/>
      </c>
      <c r="AJ16" s="17">
        <f>SUMPRODUCT(($D$5:$AH$5="T")*(D16:AH16))-AK16</f>
        <v/>
      </c>
      <c r="AK16" s="17">
        <f>SUMPRODUCT(($D$5:$AH$5="T")*(D16:AH16&gt;'Tham so'!$B$7)*(D16:AH16-'Tham so'!$B$7))</f>
        <v/>
      </c>
      <c r="AL16" s="17">
        <f>SUMPRODUCT(($D$5:$AH$5="N")*(D16:AH16))</f>
        <v/>
      </c>
      <c r="AM16" s="17">
        <f>SUMPRODUCT(($D$5:$AH$5="L")*(D16:AH16))</f>
        <v/>
      </c>
      <c r="AN16" s="17">
        <f>AK16+AL16+AM16</f>
        <v/>
      </c>
      <c r="AO16" s="18">
        <f>IF(AN16&gt;'Tham so'!$B$32,"VƯỢT "&amp;TEXT(AN16-'Tham so'!$B$32,"0.0")&amp;"h","")</f>
        <v/>
      </c>
    </row>
    <row r="17">
      <c r="A17" s="14" t="n">
        <v>12</v>
      </c>
      <c r="B17" s="15" t="n"/>
      <c r="C17" s="15" t="n"/>
      <c r="D17" s="16" t="n"/>
      <c r="E17" s="16" t="n"/>
      <c r="F17" s="16" t="n"/>
      <c r="G17" s="16" t="n"/>
      <c r="H17" s="16" t="n"/>
      <c r="I17" s="16" t="n"/>
      <c r="J17" s="16" t="n"/>
      <c r="K17" s="16" t="n"/>
      <c r="L17" s="16" t="n"/>
      <c r="M17" s="16" t="n"/>
      <c r="N17" s="16" t="n"/>
      <c r="O17" s="16" t="n"/>
      <c r="P17" s="16" t="n"/>
      <c r="Q17" s="16" t="n"/>
      <c r="R17" s="16" t="n"/>
      <c r="S17" s="16" t="n"/>
      <c r="T17" s="16" t="n"/>
      <c r="U17" s="16" t="n"/>
      <c r="V17" s="16" t="n"/>
      <c r="W17" s="16" t="n"/>
      <c r="X17" s="16" t="n"/>
      <c r="Y17" s="16" t="n"/>
      <c r="Z17" s="16" t="n"/>
      <c r="AA17" s="16" t="n"/>
      <c r="AB17" s="16" t="n"/>
      <c r="AC17" s="16" t="n"/>
      <c r="AD17" s="16" t="n"/>
      <c r="AE17" s="16" t="n"/>
      <c r="AF17" s="16" t="n"/>
      <c r="AG17" s="16" t="n"/>
      <c r="AH17" s="16" t="n"/>
      <c r="AI17" s="17">
        <f>SUM(D17:AH17)</f>
        <v/>
      </c>
      <c r="AJ17" s="17">
        <f>SUMPRODUCT(($D$5:$AH$5="T")*(D17:AH17))-AK17</f>
        <v/>
      </c>
      <c r="AK17" s="17">
        <f>SUMPRODUCT(($D$5:$AH$5="T")*(D17:AH17&gt;'Tham so'!$B$7)*(D17:AH17-'Tham so'!$B$7))</f>
        <v/>
      </c>
      <c r="AL17" s="17">
        <f>SUMPRODUCT(($D$5:$AH$5="N")*(D17:AH17))</f>
        <v/>
      </c>
      <c r="AM17" s="17">
        <f>SUMPRODUCT(($D$5:$AH$5="L")*(D17:AH17))</f>
        <v/>
      </c>
      <c r="AN17" s="17">
        <f>AK17+AL17+AM17</f>
        <v/>
      </c>
      <c r="AO17" s="18">
        <f>IF(AN17&gt;'Tham so'!$B$32,"VƯỢT "&amp;TEXT(AN17-'Tham so'!$B$32,"0.0")&amp;"h","")</f>
        <v/>
      </c>
    </row>
    <row r="18">
      <c r="A18" s="14" t="n">
        <v>13</v>
      </c>
      <c r="B18" s="15" t="n"/>
      <c r="C18" s="15" t="n"/>
      <c r="D18" s="16" t="n"/>
      <c r="E18" s="16" t="n"/>
      <c r="F18" s="16" t="n"/>
      <c r="G18" s="16" t="n"/>
      <c r="H18" s="16" t="n"/>
      <c r="I18" s="16" t="n"/>
      <c r="J18" s="16" t="n"/>
      <c r="K18" s="16" t="n"/>
      <c r="L18" s="16" t="n"/>
      <c r="M18" s="16" t="n"/>
      <c r="N18" s="16" t="n"/>
      <c r="O18" s="16" t="n"/>
      <c r="P18" s="16" t="n"/>
      <c r="Q18" s="16" t="n"/>
      <c r="R18" s="16" t="n"/>
      <c r="S18" s="16" t="n"/>
      <c r="T18" s="16" t="n"/>
      <c r="U18" s="16" t="n"/>
      <c r="V18" s="16" t="n"/>
      <c r="W18" s="16" t="n"/>
      <c r="X18" s="16" t="n"/>
      <c r="Y18" s="16" t="n"/>
      <c r="Z18" s="16" t="n"/>
      <c r="AA18" s="16" t="n"/>
      <c r="AB18" s="16" t="n"/>
      <c r="AC18" s="16" t="n"/>
      <c r="AD18" s="16" t="n"/>
      <c r="AE18" s="16" t="n"/>
      <c r="AF18" s="16" t="n"/>
      <c r="AG18" s="16" t="n"/>
      <c r="AH18" s="16" t="n"/>
      <c r="AI18" s="17">
        <f>SUM(D18:AH18)</f>
        <v/>
      </c>
      <c r="AJ18" s="17">
        <f>SUMPRODUCT(($D$5:$AH$5="T")*(D18:AH18))-AK18</f>
        <v/>
      </c>
      <c r="AK18" s="17">
        <f>SUMPRODUCT(($D$5:$AH$5="T")*(D18:AH18&gt;'Tham so'!$B$7)*(D18:AH18-'Tham so'!$B$7))</f>
        <v/>
      </c>
      <c r="AL18" s="17">
        <f>SUMPRODUCT(($D$5:$AH$5="N")*(D18:AH18))</f>
        <v/>
      </c>
      <c r="AM18" s="17">
        <f>SUMPRODUCT(($D$5:$AH$5="L")*(D18:AH18))</f>
        <v/>
      </c>
      <c r="AN18" s="17">
        <f>AK18+AL18+AM18</f>
        <v/>
      </c>
      <c r="AO18" s="18">
        <f>IF(AN18&gt;'Tham so'!$B$32,"VƯỢT "&amp;TEXT(AN18-'Tham so'!$B$32,"0.0")&amp;"h","")</f>
        <v/>
      </c>
    </row>
    <row r="19">
      <c r="A19" s="14" t="n">
        <v>14</v>
      </c>
      <c r="B19" s="15" t="n"/>
      <c r="C19" s="15" t="n"/>
      <c r="D19" s="16" t="n"/>
      <c r="E19" s="16" t="n"/>
      <c r="F19" s="16" t="n"/>
      <c r="G19" s="16" t="n"/>
      <c r="H19" s="16" t="n"/>
      <c r="I19" s="16" t="n"/>
      <c r="J19" s="16" t="n"/>
      <c r="K19" s="16" t="n"/>
      <c r="L19" s="16" t="n"/>
      <c r="M19" s="16" t="n"/>
      <c r="N19" s="16" t="n"/>
      <c r="O19" s="16" t="n"/>
      <c r="P19" s="16" t="n"/>
      <c r="Q19" s="16" t="n"/>
      <c r="R19" s="16" t="n"/>
      <c r="S19" s="16" t="n"/>
      <c r="T19" s="16" t="n"/>
      <c r="U19" s="16" t="n"/>
      <c r="V19" s="16" t="n"/>
      <c r="W19" s="16" t="n"/>
      <c r="X19" s="16" t="n"/>
      <c r="Y19" s="16" t="n"/>
      <c r="Z19" s="16" t="n"/>
      <c r="AA19" s="16" t="n"/>
      <c r="AB19" s="16" t="n"/>
      <c r="AC19" s="16" t="n"/>
      <c r="AD19" s="16" t="n"/>
      <c r="AE19" s="16" t="n"/>
      <c r="AF19" s="16" t="n"/>
      <c r="AG19" s="16" t="n"/>
      <c r="AH19" s="16" t="n"/>
      <c r="AI19" s="17">
        <f>SUM(D19:AH19)</f>
        <v/>
      </c>
      <c r="AJ19" s="17">
        <f>SUMPRODUCT(($D$5:$AH$5="T")*(D19:AH19))-AK19</f>
        <v/>
      </c>
      <c r="AK19" s="17">
        <f>SUMPRODUCT(($D$5:$AH$5="T")*(D19:AH19&gt;'Tham so'!$B$7)*(D19:AH19-'Tham so'!$B$7))</f>
        <v/>
      </c>
      <c r="AL19" s="17">
        <f>SUMPRODUCT(($D$5:$AH$5="N")*(D19:AH19))</f>
        <v/>
      </c>
      <c r="AM19" s="17">
        <f>SUMPRODUCT(($D$5:$AH$5="L")*(D19:AH19))</f>
        <v/>
      </c>
      <c r="AN19" s="17">
        <f>AK19+AL19+AM19</f>
        <v/>
      </c>
      <c r="AO19" s="18">
        <f>IF(AN19&gt;'Tham so'!$B$32,"VƯỢT "&amp;TEXT(AN19-'Tham so'!$B$32,"0.0")&amp;"h","")</f>
        <v/>
      </c>
    </row>
    <row r="20">
      <c r="A20" s="14" t="n">
        <v>15</v>
      </c>
      <c r="B20" s="15" t="n"/>
      <c r="C20" s="15" t="n"/>
      <c r="D20" s="16" t="n"/>
      <c r="E20" s="16" t="n"/>
      <c r="F20" s="16" t="n"/>
      <c r="G20" s="16" t="n"/>
      <c r="H20" s="16" t="n"/>
      <c r="I20" s="16" t="n"/>
      <c r="J20" s="16" t="n"/>
      <c r="K20" s="16" t="n"/>
      <c r="L20" s="16" t="n"/>
      <c r="M20" s="16" t="n"/>
      <c r="N20" s="16" t="n"/>
      <c r="O20" s="16" t="n"/>
      <c r="P20" s="16" t="n"/>
      <c r="Q20" s="16" t="n"/>
      <c r="R20" s="16" t="n"/>
      <c r="S20" s="16" t="n"/>
      <c r="T20" s="16" t="n"/>
      <c r="U20" s="16" t="n"/>
      <c r="V20" s="16" t="n"/>
      <c r="W20" s="16" t="n"/>
      <c r="X20" s="16" t="n"/>
      <c r="Y20" s="16" t="n"/>
      <c r="Z20" s="16" t="n"/>
      <c r="AA20" s="16" t="n"/>
      <c r="AB20" s="16" t="n"/>
      <c r="AC20" s="16" t="n"/>
      <c r="AD20" s="16" t="n"/>
      <c r="AE20" s="16" t="n"/>
      <c r="AF20" s="16" t="n"/>
      <c r="AG20" s="16" t="n"/>
      <c r="AH20" s="16" t="n"/>
      <c r="AI20" s="17">
        <f>SUM(D20:AH20)</f>
        <v/>
      </c>
      <c r="AJ20" s="17">
        <f>SUMPRODUCT(($D$5:$AH$5="T")*(D20:AH20))-AK20</f>
        <v/>
      </c>
      <c r="AK20" s="17">
        <f>SUMPRODUCT(($D$5:$AH$5="T")*(D20:AH20&gt;'Tham so'!$B$7)*(D20:AH20-'Tham so'!$B$7))</f>
        <v/>
      </c>
      <c r="AL20" s="17">
        <f>SUMPRODUCT(($D$5:$AH$5="N")*(D20:AH20))</f>
        <v/>
      </c>
      <c r="AM20" s="17">
        <f>SUMPRODUCT(($D$5:$AH$5="L")*(D20:AH20))</f>
        <v/>
      </c>
      <c r="AN20" s="17">
        <f>AK20+AL20+AM20</f>
        <v/>
      </c>
      <c r="AO20" s="18">
        <f>IF(AN20&gt;'Tham so'!$B$32,"VƯỢT "&amp;TEXT(AN20-'Tham so'!$B$32,"0.0")&amp;"h","")</f>
        <v/>
      </c>
    </row>
    <row r="21">
      <c r="A21" s="19" t="inlineStr">
        <is>
          <t>TỔNG</t>
        </is>
      </c>
      <c r="B21" s="25" t="n"/>
      <c r="C21" s="26" t="n"/>
      <c r="D21" s="15" t="n"/>
      <c r="E21" s="15" t="n"/>
      <c r="F21" s="15" t="n"/>
      <c r="G21" s="15" t="n"/>
      <c r="H21" s="15" t="n"/>
      <c r="I21" s="15" t="n"/>
      <c r="J21" s="15" t="n"/>
      <c r="K21" s="15" t="n"/>
      <c r="L21" s="15" t="n"/>
      <c r="M21" s="15" t="n"/>
      <c r="N21" s="15" t="n"/>
      <c r="O21" s="15" t="n"/>
      <c r="P21" s="15" t="n"/>
      <c r="Q21" s="15" t="n"/>
      <c r="R21" s="15" t="n"/>
      <c r="S21" s="15" t="n"/>
      <c r="T21" s="15" t="n"/>
      <c r="U21" s="15" t="n"/>
      <c r="V21" s="15" t="n"/>
      <c r="W21" s="15" t="n"/>
      <c r="X21" s="15" t="n"/>
      <c r="Y21" s="15" t="n"/>
      <c r="Z21" s="15" t="n"/>
      <c r="AA21" s="15" t="n"/>
      <c r="AB21" s="15" t="n"/>
      <c r="AC21" s="15" t="n"/>
      <c r="AD21" s="15" t="n"/>
      <c r="AE21" s="15" t="n"/>
      <c r="AF21" s="15" t="n"/>
      <c r="AG21" s="15" t="n"/>
      <c r="AH21" s="15" t="n"/>
      <c r="AI21" s="17">
        <f>SUM(AI6:AI20)</f>
        <v/>
      </c>
      <c r="AJ21" s="17">
        <f>SUM(AJ6:AJ20)</f>
        <v/>
      </c>
      <c r="AK21" s="17">
        <f>SUM(AK6:AK20)</f>
        <v/>
      </c>
      <c r="AL21" s="17">
        <f>SUM(AL6:AL20)</f>
        <v/>
      </c>
      <c r="AM21" s="17">
        <f>SUM(AM6:AM20)</f>
        <v/>
      </c>
      <c r="AN21" s="17">
        <f>SUM(AN6:AN20)</f>
        <v/>
      </c>
      <c r="AO21" s="15" t="n"/>
    </row>
    <row r="23">
      <c r="A23" s="4" t="inlineStr">
        <is>
          <t>Loại ngày ở dòng 5:</t>
        </is>
      </c>
      <c r="D23" t="inlineStr">
        <is>
          <t>T = ngày làm việc bình thường    |    N = ngày nghỉ hằng tuần    |    L = ngày lễ, tết</t>
        </is>
      </c>
    </row>
    <row r="24">
      <c r="A24" s="4" t="inlineStr">
        <is>
          <t>Cách nhập:</t>
        </is>
      </c>
      <c r="D24" t="inlineStr">
        <is>
          <t>Nhập SỐ GIỜ LÀM THỰC TẾ vào các ô ngày (ví dụ 8 hoặc 9.5). Để trống nếu không đi làm. Bảy cột bên phải tự tính.</t>
        </is>
      </c>
    </row>
    <row r="25">
      <c r="A25" s="4" t="inlineStr">
        <is>
          <t>Lưu ý:</t>
        </is>
      </c>
      <c r="D25" t="inlineStr">
        <is>
          <t>Ngày N và ngày L thì TOÀN BỘ số giờ là làm thêm. Ngày T thì 8 giờ đầu là giờ thường, phần vượt 8 giờ mới là làm thêm.</t>
        </is>
      </c>
    </row>
    <row r="27">
      <c r="A27" s="4" t="inlineStr">
        <is>
          <t>Người chấm công</t>
        </is>
      </c>
      <c r="N27" s="4" t="inlineStr">
        <is>
          <t>Trưởng bộ phận</t>
        </is>
      </c>
      <c r="Z27" s="4" t="inlineStr">
        <is>
          <t>Người đại diện theo pháp luật</t>
        </is>
      </c>
    </row>
  </sheetData>
  <mergeCells count="13">
    <mergeCell ref="A2:AO2"/>
    <mergeCell ref="B4:B5"/>
    <mergeCell ref="C4:C5"/>
    <mergeCell ref="A4:A5"/>
    <mergeCell ref="A1:AO1"/>
    <mergeCell ref="AN4:AN5"/>
    <mergeCell ref="AI4:AI5"/>
    <mergeCell ref="AJ4:AJ5"/>
    <mergeCell ref="A21:C21"/>
    <mergeCell ref="AM4:AM5"/>
    <mergeCell ref="AK4:AK5"/>
    <mergeCell ref="AO4:AO5"/>
    <mergeCell ref="AL4:AL5"/>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H43"/>
  <sheetViews>
    <sheetView workbookViewId="0">
      <selection activeCell="A1" sqref="A1"/>
    </sheetView>
  </sheetViews>
  <sheetFormatPr baseColWidth="8" defaultRowHeight="15"/>
  <cols>
    <col width="7" customWidth="1" min="1" max="1"/>
    <col width="8" customWidth="1" min="2" max="2"/>
    <col width="11" customWidth="1" min="3" max="3"/>
    <col width="10" customWidth="1" min="4" max="4"/>
    <col width="10" customWidth="1" min="5" max="5"/>
    <col width="11" customWidth="1" min="6" max="6"/>
    <col width="13" customWidth="1" min="7" max="7"/>
    <col width="34" customWidth="1" min="8" max="8"/>
  </cols>
  <sheetData>
    <row r="1">
      <c r="A1" s="20" t="inlineStr">
        <is>
          <t>BẢNG CHI TIẾT GIỜ VÀO, GIỜ RA (xử lý được ca qua đêm)</t>
        </is>
      </c>
    </row>
    <row r="2">
      <c r="A2" s="8" t="inlineStr">
        <is>
          <t>Nhân viên: ................................   Mã NV: ............   Tháng ...... năm 20......</t>
        </is>
      </c>
    </row>
    <row r="4" ht="32" customHeight="1">
      <c r="A4" s="9" t="inlineStr">
        <is>
          <t>Ngày</t>
        </is>
      </c>
      <c r="B4" s="9" t="inlineStr">
        <is>
          <t>Thứ</t>
        </is>
      </c>
      <c r="C4" s="21" t="inlineStr">
        <is>
          <t>Loại ngày
(T/N/L)</t>
        </is>
      </c>
      <c r="D4" s="21" t="inlineStr">
        <is>
          <t>Giờ vào</t>
        </is>
      </c>
      <c r="E4" s="21" t="inlineStr">
        <is>
          <t>Giờ ra</t>
        </is>
      </c>
      <c r="F4" s="21" t="inlineStr">
        <is>
          <t>Nghỉ trưa
(giờ)</t>
        </is>
      </c>
      <c r="G4" s="10" t="inlineStr">
        <is>
          <t>Tổng giờ làm</t>
        </is>
      </c>
      <c r="H4" s="9" t="inlineStr">
        <is>
          <t>Ghi chú</t>
        </is>
      </c>
    </row>
    <row r="5">
      <c r="A5" s="14" t="n">
        <v>1</v>
      </c>
      <c r="B5" s="15" t="n"/>
      <c r="C5" s="14" t="inlineStr">
        <is>
          <t>T</t>
        </is>
      </c>
      <c r="D5" s="22" t="n"/>
      <c r="E5" s="22" t="n"/>
      <c r="F5" s="16" t="n"/>
      <c r="G5" s="23">
        <f>IF(OR(D5="",E5=""),"",ROUND(MOD(E5-D5,1)*24-N(F5),2))</f>
        <v/>
      </c>
      <c r="H5" s="15" t="n"/>
    </row>
    <row r="6">
      <c r="A6" s="14" t="n">
        <v>2</v>
      </c>
      <c r="B6" s="15" t="n"/>
      <c r="C6" s="14" t="inlineStr">
        <is>
          <t>T</t>
        </is>
      </c>
      <c r="D6" s="22" t="n"/>
      <c r="E6" s="22" t="n"/>
      <c r="F6" s="16" t="n"/>
      <c r="G6" s="23">
        <f>IF(OR(D6="",E6=""),"",ROUND(MOD(E6-D6,1)*24-N(F6),2))</f>
        <v/>
      </c>
      <c r="H6" s="15" t="n"/>
    </row>
    <row r="7">
      <c r="A7" s="14" t="n">
        <v>3</v>
      </c>
      <c r="B7" s="15" t="n"/>
      <c r="C7" s="14" t="inlineStr">
        <is>
          <t>T</t>
        </is>
      </c>
      <c r="D7" s="22" t="n"/>
      <c r="E7" s="22" t="n"/>
      <c r="F7" s="16" t="n"/>
      <c r="G7" s="23">
        <f>IF(OR(D7="",E7=""),"",ROUND(MOD(E7-D7,1)*24-N(F7),2))</f>
        <v/>
      </c>
      <c r="H7" s="15" t="n"/>
    </row>
    <row r="8">
      <c r="A8" s="14" t="n">
        <v>4</v>
      </c>
      <c r="B8" s="15" t="n"/>
      <c r="C8" s="14" t="inlineStr">
        <is>
          <t>T</t>
        </is>
      </c>
      <c r="D8" s="22" t="n"/>
      <c r="E8" s="22" t="n"/>
      <c r="F8" s="16" t="n"/>
      <c r="G8" s="23">
        <f>IF(OR(D8="",E8=""),"",ROUND(MOD(E8-D8,1)*24-N(F8),2))</f>
        <v/>
      </c>
      <c r="H8" s="15" t="n"/>
    </row>
    <row r="9">
      <c r="A9" s="14" t="n">
        <v>5</v>
      </c>
      <c r="B9" s="15" t="n"/>
      <c r="C9" s="14" t="inlineStr">
        <is>
          <t>T</t>
        </is>
      </c>
      <c r="D9" s="22" t="n"/>
      <c r="E9" s="22" t="n"/>
      <c r="F9" s="16" t="n"/>
      <c r="G9" s="23">
        <f>IF(OR(D9="",E9=""),"",ROUND(MOD(E9-D9,1)*24-N(F9),2))</f>
        <v/>
      </c>
      <c r="H9" s="15" t="n"/>
    </row>
    <row r="10">
      <c r="A10" s="14" t="n">
        <v>6</v>
      </c>
      <c r="B10" s="15" t="n"/>
      <c r="C10" s="14" t="inlineStr">
        <is>
          <t>T</t>
        </is>
      </c>
      <c r="D10" s="22" t="n"/>
      <c r="E10" s="22" t="n"/>
      <c r="F10" s="16" t="n"/>
      <c r="G10" s="23">
        <f>IF(OR(D10="",E10=""),"",ROUND(MOD(E10-D10,1)*24-N(F10),2))</f>
        <v/>
      </c>
      <c r="H10" s="15" t="n"/>
    </row>
    <row r="11">
      <c r="A11" s="14" t="n">
        <v>7</v>
      </c>
      <c r="B11" s="15" t="n"/>
      <c r="C11" s="14" t="inlineStr">
        <is>
          <t>T</t>
        </is>
      </c>
      <c r="D11" s="22" t="n"/>
      <c r="E11" s="22" t="n"/>
      <c r="F11" s="16" t="n"/>
      <c r="G11" s="23">
        <f>IF(OR(D11="",E11=""),"",ROUND(MOD(E11-D11,1)*24-N(F11),2))</f>
        <v/>
      </c>
      <c r="H11" s="15" t="n"/>
    </row>
    <row r="12">
      <c r="A12" s="14" t="n">
        <v>8</v>
      </c>
      <c r="B12" s="15" t="n"/>
      <c r="C12" s="14" t="inlineStr">
        <is>
          <t>T</t>
        </is>
      </c>
      <c r="D12" s="22" t="n"/>
      <c r="E12" s="22" t="n"/>
      <c r="F12" s="16" t="n"/>
      <c r="G12" s="23">
        <f>IF(OR(D12="",E12=""),"",ROUND(MOD(E12-D12,1)*24-N(F12),2))</f>
        <v/>
      </c>
      <c r="H12" s="15" t="n"/>
    </row>
    <row r="13">
      <c r="A13" s="14" t="n">
        <v>9</v>
      </c>
      <c r="B13" s="15" t="n"/>
      <c r="C13" s="14" t="inlineStr">
        <is>
          <t>T</t>
        </is>
      </c>
      <c r="D13" s="22" t="n"/>
      <c r="E13" s="22" t="n"/>
      <c r="F13" s="16" t="n"/>
      <c r="G13" s="23">
        <f>IF(OR(D13="",E13=""),"",ROUND(MOD(E13-D13,1)*24-N(F13),2))</f>
        <v/>
      </c>
      <c r="H13" s="15" t="n"/>
    </row>
    <row r="14">
      <c r="A14" s="14" t="n">
        <v>10</v>
      </c>
      <c r="B14" s="15" t="n"/>
      <c r="C14" s="14" t="inlineStr">
        <is>
          <t>T</t>
        </is>
      </c>
      <c r="D14" s="22" t="n"/>
      <c r="E14" s="22" t="n"/>
      <c r="F14" s="16" t="n"/>
      <c r="G14" s="23">
        <f>IF(OR(D14="",E14=""),"",ROUND(MOD(E14-D14,1)*24-N(F14),2))</f>
        <v/>
      </c>
      <c r="H14" s="15" t="n"/>
    </row>
    <row r="15">
      <c r="A15" s="14" t="n">
        <v>11</v>
      </c>
      <c r="B15" s="15" t="n"/>
      <c r="C15" s="14" t="inlineStr">
        <is>
          <t>T</t>
        </is>
      </c>
      <c r="D15" s="22" t="n"/>
      <c r="E15" s="22" t="n"/>
      <c r="F15" s="16" t="n"/>
      <c r="G15" s="23">
        <f>IF(OR(D15="",E15=""),"",ROUND(MOD(E15-D15,1)*24-N(F15),2))</f>
        <v/>
      </c>
      <c r="H15" s="15" t="n"/>
    </row>
    <row r="16">
      <c r="A16" s="14" t="n">
        <v>12</v>
      </c>
      <c r="B16" s="15" t="n"/>
      <c r="C16" s="14" t="inlineStr">
        <is>
          <t>T</t>
        </is>
      </c>
      <c r="D16" s="22" t="n"/>
      <c r="E16" s="22" t="n"/>
      <c r="F16" s="16" t="n"/>
      <c r="G16" s="23">
        <f>IF(OR(D16="",E16=""),"",ROUND(MOD(E16-D16,1)*24-N(F16),2))</f>
        <v/>
      </c>
      <c r="H16" s="15" t="n"/>
    </row>
    <row r="17">
      <c r="A17" s="14" t="n">
        <v>13</v>
      </c>
      <c r="B17" s="15" t="n"/>
      <c r="C17" s="14" t="inlineStr">
        <is>
          <t>T</t>
        </is>
      </c>
      <c r="D17" s="22" t="n"/>
      <c r="E17" s="22" t="n"/>
      <c r="F17" s="16" t="n"/>
      <c r="G17" s="23">
        <f>IF(OR(D17="",E17=""),"",ROUND(MOD(E17-D17,1)*24-N(F17),2))</f>
        <v/>
      </c>
      <c r="H17" s="15" t="n"/>
    </row>
    <row r="18">
      <c r="A18" s="14" t="n">
        <v>14</v>
      </c>
      <c r="B18" s="15" t="n"/>
      <c r="C18" s="14" t="inlineStr">
        <is>
          <t>T</t>
        </is>
      </c>
      <c r="D18" s="22" t="n"/>
      <c r="E18" s="22" t="n"/>
      <c r="F18" s="16" t="n"/>
      <c r="G18" s="23">
        <f>IF(OR(D18="",E18=""),"",ROUND(MOD(E18-D18,1)*24-N(F18),2))</f>
        <v/>
      </c>
      <c r="H18" s="15" t="n"/>
    </row>
    <row r="19">
      <c r="A19" s="14" t="n">
        <v>15</v>
      </c>
      <c r="B19" s="15" t="n"/>
      <c r="C19" s="14" t="inlineStr">
        <is>
          <t>T</t>
        </is>
      </c>
      <c r="D19" s="22" t="n"/>
      <c r="E19" s="22" t="n"/>
      <c r="F19" s="16" t="n"/>
      <c r="G19" s="23">
        <f>IF(OR(D19="",E19=""),"",ROUND(MOD(E19-D19,1)*24-N(F19),2))</f>
        <v/>
      </c>
      <c r="H19" s="15" t="n"/>
    </row>
    <row r="20">
      <c r="A20" s="14" t="n">
        <v>16</v>
      </c>
      <c r="B20" s="15" t="n"/>
      <c r="C20" s="14" t="inlineStr">
        <is>
          <t>T</t>
        </is>
      </c>
      <c r="D20" s="22" t="n"/>
      <c r="E20" s="22" t="n"/>
      <c r="F20" s="16" t="n"/>
      <c r="G20" s="23">
        <f>IF(OR(D20="",E20=""),"",ROUND(MOD(E20-D20,1)*24-N(F20),2))</f>
        <v/>
      </c>
      <c r="H20" s="15" t="n"/>
    </row>
    <row r="21">
      <c r="A21" s="14" t="n">
        <v>17</v>
      </c>
      <c r="B21" s="15" t="n"/>
      <c r="C21" s="14" t="inlineStr">
        <is>
          <t>T</t>
        </is>
      </c>
      <c r="D21" s="22" t="n"/>
      <c r="E21" s="22" t="n"/>
      <c r="F21" s="16" t="n"/>
      <c r="G21" s="23">
        <f>IF(OR(D21="",E21=""),"",ROUND(MOD(E21-D21,1)*24-N(F21),2))</f>
        <v/>
      </c>
      <c r="H21" s="15" t="n"/>
    </row>
    <row r="22">
      <c r="A22" s="14" t="n">
        <v>18</v>
      </c>
      <c r="B22" s="15" t="n"/>
      <c r="C22" s="14" t="inlineStr">
        <is>
          <t>T</t>
        </is>
      </c>
      <c r="D22" s="22" t="n"/>
      <c r="E22" s="22" t="n"/>
      <c r="F22" s="16" t="n"/>
      <c r="G22" s="23">
        <f>IF(OR(D22="",E22=""),"",ROUND(MOD(E22-D22,1)*24-N(F22),2))</f>
        <v/>
      </c>
      <c r="H22" s="15" t="n"/>
    </row>
    <row r="23">
      <c r="A23" s="14" t="n">
        <v>19</v>
      </c>
      <c r="B23" s="15" t="n"/>
      <c r="C23" s="14" t="inlineStr">
        <is>
          <t>T</t>
        </is>
      </c>
      <c r="D23" s="22" t="n"/>
      <c r="E23" s="22" t="n"/>
      <c r="F23" s="16" t="n"/>
      <c r="G23" s="23">
        <f>IF(OR(D23="",E23=""),"",ROUND(MOD(E23-D23,1)*24-N(F23),2))</f>
        <v/>
      </c>
      <c r="H23" s="15" t="n"/>
    </row>
    <row r="24">
      <c r="A24" s="14" t="n">
        <v>20</v>
      </c>
      <c r="B24" s="15" t="n"/>
      <c r="C24" s="14" t="inlineStr">
        <is>
          <t>T</t>
        </is>
      </c>
      <c r="D24" s="22" t="n"/>
      <c r="E24" s="22" t="n"/>
      <c r="F24" s="16" t="n"/>
      <c r="G24" s="23">
        <f>IF(OR(D24="",E24=""),"",ROUND(MOD(E24-D24,1)*24-N(F24),2))</f>
        <v/>
      </c>
      <c r="H24" s="15" t="n"/>
    </row>
    <row r="25">
      <c r="A25" s="14" t="n">
        <v>21</v>
      </c>
      <c r="B25" s="15" t="n"/>
      <c r="C25" s="14" t="inlineStr">
        <is>
          <t>T</t>
        </is>
      </c>
      <c r="D25" s="22" t="n"/>
      <c r="E25" s="22" t="n"/>
      <c r="F25" s="16" t="n"/>
      <c r="G25" s="23">
        <f>IF(OR(D25="",E25=""),"",ROUND(MOD(E25-D25,1)*24-N(F25),2))</f>
        <v/>
      </c>
      <c r="H25" s="15" t="n"/>
    </row>
    <row r="26">
      <c r="A26" s="14" t="n">
        <v>22</v>
      </c>
      <c r="B26" s="15" t="n"/>
      <c r="C26" s="14" t="inlineStr">
        <is>
          <t>T</t>
        </is>
      </c>
      <c r="D26" s="22" t="n"/>
      <c r="E26" s="22" t="n"/>
      <c r="F26" s="16" t="n"/>
      <c r="G26" s="23">
        <f>IF(OR(D26="",E26=""),"",ROUND(MOD(E26-D26,1)*24-N(F26),2))</f>
        <v/>
      </c>
      <c r="H26" s="15" t="n"/>
    </row>
    <row r="27">
      <c r="A27" s="14" t="n">
        <v>23</v>
      </c>
      <c r="B27" s="15" t="n"/>
      <c r="C27" s="14" t="inlineStr">
        <is>
          <t>T</t>
        </is>
      </c>
      <c r="D27" s="22" t="n"/>
      <c r="E27" s="22" t="n"/>
      <c r="F27" s="16" t="n"/>
      <c r="G27" s="23">
        <f>IF(OR(D27="",E27=""),"",ROUND(MOD(E27-D27,1)*24-N(F27),2))</f>
        <v/>
      </c>
      <c r="H27" s="15" t="n"/>
    </row>
    <row r="28">
      <c r="A28" s="14" t="n">
        <v>24</v>
      </c>
      <c r="B28" s="15" t="n"/>
      <c r="C28" s="14" t="inlineStr">
        <is>
          <t>T</t>
        </is>
      </c>
      <c r="D28" s="22" t="n"/>
      <c r="E28" s="22" t="n"/>
      <c r="F28" s="16" t="n"/>
      <c r="G28" s="23">
        <f>IF(OR(D28="",E28=""),"",ROUND(MOD(E28-D28,1)*24-N(F28),2))</f>
        <v/>
      </c>
      <c r="H28" s="15" t="n"/>
    </row>
    <row r="29">
      <c r="A29" s="14" t="n">
        <v>25</v>
      </c>
      <c r="B29" s="15" t="n"/>
      <c r="C29" s="14" t="inlineStr">
        <is>
          <t>T</t>
        </is>
      </c>
      <c r="D29" s="22" t="n"/>
      <c r="E29" s="22" t="n"/>
      <c r="F29" s="16" t="n"/>
      <c r="G29" s="23">
        <f>IF(OR(D29="",E29=""),"",ROUND(MOD(E29-D29,1)*24-N(F29),2))</f>
        <v/>
      </c>
      <c r="H29" s="15" t="n"/>
    </row>
    <row r="30">
      <c r="A30" s="14" t="n">
        <v>26</v>
      </c>
      <c r="B30" s="15" t="n"/>
      <c r="C30" s="14" t="inlineStr">
        <is>
          <t>T</t>
        </is>
      </c>
      <c r="D30" s="22" t="n"/>
      <c r="E30" s="22" t="n"/>
      <c r="F30" s="16" t="n"/>
      <c r="G30" s="23">
        <f>IF(OR(D30="",E30=""),"",ROUND(MOD(E30-D30,1)*24-N(F30),2))</f>
        <v/>
      </c>
      <c r="H30" s="15" t="n"/>
    </row>
    <row r="31">
      <c r="A31" s="14" t="n">
        <v>27</v>
      </c>
      <c r="B31" s="15" t="n"/>
      <c r="C31" s="14" t="inlineStr">
        <is>
          <t>T</t>
        </is>
      </c>
      <c r="D31" s="22" t="n"/>
      <c r="E31" s="22" t="n"/>
      <c r="F31" s="16" t="n"/>
      <c r="G31" s="23">
        <f>IF(OR(D31="",E31=""),"",ROUND(MOD(E31-D31,1)*24-N(F31),2))</f>
        <v/>
      </c>
      <c r="H31" s="15" t="n"/>
    </row>
    <row r="32">
      <c r="A32" s="14" t="n">
        <v>28</v>
      </c>
      <c r="B32" s="15" t="n"/>
      <c r="C32" s="14" t="inlineStr">
        <is>
          <t>T</t>
        </is>
      </c>
      <c r="D32" s="22" t="n"/>
      <c r="E32" s="22" t="n"/>
      <c r="F32" s="16" t="n"/>
      <c r="G32" s="23">
        <f>IF(OR(D32="",E32=""),"",ROUND(MOD(E32-D32,1)*24-N(F32),2))</f>
        <v/>
      </c>
      <c r="H32" s="15" t="n"/>
    </row>
    <row r="33">
      <c r="A33" s="14" t="n">
        <v>29</v>
      </c>
      <c r="B33" s="15" t="n"/>
      <c r="C33" s="14" t="inlineStr">
        <is>
          <t>T</t>
        </is>
      </c>
      <c r="D33" s="22" t="n"/>
      <c r="E33" s="22" t="n"/>
      <c r="F33" s="16" t="n"/>
      <c r="G33" s="23">
        <f>IF(OR(D33="",E33=""),"",ROUND(MOD(E33-D33,1)*24-N(F33),2))</f>
        <v/>
      </c>
      <c r="H33" s="15" t="n"/>
    </row>
    <row r="34">
      <c r="A34" s="14" t="n">
        <v>30</v>
      </c>
      <c r="B34" s="15" t="n"/>
      <c r="C34" s="14" t="inlineStr">
        <is>
          <t>T</t>
        </is>
      </c>
      <c r="D34" s="22" t="n"/>
      <c r="E34" s="22" t="n"/>
      <c r="F34" s="16" t="n"/>
      <c r="G34" s="23">
        <f>IF(OR(D34="",E34=""),"",ROUND(MOD(E34-D34,1)*24-N(F34),2))</f>
        <v/>
      </c>
      <c r="H34" s="15" t="n"/>
    </row>
    <row r="35">
      <c r="A35" s="14" t="n">
        <v>31</v>
      </c>
      <c r="B35" s="15" t="n"/>
      <c r="C35" s="14" t="inlineStr">
        <is>
          <t>T</t>
        </is>
      </c>
      <c r="D35" s="22" t="n"/>
      <c r="E35" s="22" t="n"/>
      <c r="F35" s="16" t="n"/>
      <c r="G35" s="23">
        <f>IF(OR(D35="",E35=""),"",ROUND(MOD(E35-D35,1)*24-N(F35),2))</f>
        <v/>
      </c>
      <c r="H35" s="15" t="n"/>
    </row>
    <row r="36">
      <c r="A36" s="19" t="inlineStr">
        <is>
          <t>TỔNG GIỜ</t>
        </is>
      </c>
      <c r="B36" s="25" t="n"/>
      <c r="C36" s="25" t="n"/>
      <c r="D36" s="25" t="n"/>
      <c r="E36" s="25" t="n"/>
      <c r="F36" s="26" t="n"/>
      <c r="G36" s="23">
        <f>SUM(G5:G35)</f>
        <v/>
      </c>
      <c r="H36" s="15" t="n"/>
    </row>
    <row r="38" ht="30" customHeight="1">
      <c r="A38" s="4" t="inlineStr">
        <is>
          <t>CÔNG THỨC CỘT TỔNG GIỜ LÀM</t>
        </is>
      </c>
      <c r="C38" s="6">
        <f>ROUND(MOD(Giờ ra − Giờ vào, 1)*24 − Nghỉ trưa, 2)</f>
        <v/>
      </c>
    </row>
    <row r="39" ht="30" customHeight="1">
      <c r="A39" s="4" t="inlineStr">
        <is>
          <t>Vì sao dùng MOD</t>
        </is>
      </c>
      <c r="C39" s="6" t="inlineStr">
        <is>
          <t>Phép trừ thông thường ra số ÂM khi ca qua đêm (vào 22h, ra 6h sáng). MOD tự cộng thêm một ngày nên ca qua đêm vẫn tính đúng.</t>
        </is>
      </c>
    </row>
    <row r="40" ht="30" customHeight="1">
      <c r="A40" s="4" t="inlineStr">
        <is>
          <t>Vì sao nhân 24</t>
        </is>
      </c>
      <c r="C40" s="6" t="inlineStr">
        <is>
          <t>Excel lưu thời gian dưới dạng phần của một ngày (12:00 = 0,5). Nhân 24 để đổi sang số giờ thập phân, nhân được với đơn giá.</t>
        </is>
      </c>
    </row>
    <row r="41" ht="30" customHeight="1">
      <c r="A41" s="4" t="inlineStr">
        <is>
          <t>Định dạng ô giờ vào, giờ ra</t>
        </is>
      </c>
      <c r="C41" s="6" t="inlineStr">
        <is>
          <t>hh:mm. Nhập dạng 08:00 và 17:30.</t>
        </is>
      </c>
    </row>
    <row r="42" ht="30" customHeight="1">
      <c r="A42" s="4" t="inlineStr">
        <is>
          <t>Nếu muốn hiện tổng dạng giờ:phút</t>
        </is>
      </c>
      <c r="C42" s="6" t="inlineStr">
        <is>
          <t>Định dạng ô theo [h]:mm. Dấu ngoặc vuông cho phép hiển thị quá 24 giờ, không có nó thì tổng bị hiện sai.</t>
        </is>
      </c>
    </row>
    <row r="43" ht="30" customHeight="1">
      <c r="A43" s="4" t="inlineStr">
        <is>
          <t>Dùng sheet này khi nào</t>
        </is>
      </c>
      <c r="C43" s="6" t="inlineStr">
        <is>
          <t>Khi cần lưu giờ vào giờ ra từng ngày của một người. Sau khi có cột Tổng giờ làm, chép số giờ sang sheet 'Cham cong theo gio' theo đúng ngày.</t>
        </is>
      </c>
    </row>
  </sheetData>
  <mergeCells count="9">
    <mergeCell ref="C38:H38"/>
    <mergeCell ref="C41:H41"/>
    <mergeCell ref="C42:H42"/>
    <mergeCell ref="A36:F36"/>
    <mergeCell ref="C43:H43"/>
    <mergeCell ref="A2:H2"/>
    <mergeCell ref="C40:H40"/>
    <mergeCell ref="C39:H39"/>
    <mergeCell ref="A1:H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D26"/>
  <sheetViews>
    <sheetView workbookViewId="0">
      <pane xSplit="3" ySplit="5" topLeftCell="D6" activePane="bottomRight" state="frozen"/>
      <selection pane="topRight"/>
      <selection pane="bottomLeft"/>
      <selection pane="bottomRight" activeCell="A1" sqref="A1"/>
    </sheetView>
  </sheetViews>
  <sheetFormatPr baseColWidth="8" defaultRowHeight="15"/>
  <cols>
    <col width="5" customWidth="1" min="1" max="1"/>
    <col width="9" customWidth="1" min="2" max="2"/>
    <col width="18" customWidth="1" min="3" max="3"/>
    <col width="11" customWidth="1" min="4" max="4"/>
    <col width="14" customWidth="1" min="5" max="5"/>
    <col width="10" customWidth="1" min="6" max="6"/>
    <col width="14" customWidth="1" min="7" max="7"/>
    <col width="9" customWidth="1" min="8" max="8"/>
    <col width="13" customWidth="1" min="9" max="9"/>
    <col width="9" customWidth="1" min="10" max="10"/>
    <col width="13" customWidth="1" min="11" max="11"/>
    <col width="9" customWidth="1" min="12" max="12"/>
    <col width="13" customWidth="1" min="13" max="13"/>
    <col width="11" customWidth="1" min="14" max="14"/>
    <col width="13" customWidth="1" min="15" max="15"/>
    <col width="13" customWidth="1" min="16" max="16"/>
    <col width="12" customWidth="1" min="17" max="17"/>
    <col width="15" customWidth="1" min="18" max="18"/>
    <col width="13" customWidth="1" min="19" max="19"/>
    <col width="11" customWidth="1" min="20" max="20"/>
    <col width="11" customWidth="1" min="21" max="21"/>
    <col width="10" customWidth="1" min="22" max="22"/>
    <col width="12" customWidth="1" min="23" max="23"/>
    <col width="10" customWidth="1" min="24" max="24"/>
    <col width="13" customWidth="1" min="25" max="25"/>
    <col width="12" customWidth="1" min="26" max="26"/>
    <col width="13" customWidth="1" min="27" max="27"/>
    <col width="13" customWidth="1" min="28" max="28"/>
    <col width="12" customWidth="1" min="29" max="29"/>
    <col width="14" customWidth="1" min="30" max="30"/>
  </cols>
  <sheetData>
    <row r="1">
      <c r="A1" s="7" t="inlineStr">
        <is>
          <t>BẢNG TÍNH LƯƠNG THEO GIỜ</t>
        </is>
      </c>
    </row>
    <row r="2">
      <c r="A2" s="8" t="inlineStr">
        <is>
          <t>Tháng ...... năm 20......      Số giờ và giờ OT tự lấy từ sheet 'Cham cong theo gio' theo cùng dòng</t>
        </is>
      </c>
    </row>
    <row r="4" ht="46" customHeight="1">
      <c r="A4" s="27" t="inlineStr">
        <is>
          <t>STT</t>
        </is>
      </c>
      <c r="B4" s="27" t="inlineStr">
        <is>
          <t>Mã NV</t>
        </is>
      </c>
      <c r="C4" s="27" t="inlineStr">
        <is>
          <t>Họ và tên</t>
        </is>
      </c>
      <c r="D4" s="13" t="inlineStr">
        <is>
          <t>Đơn giá
1 giờ</t>
        </is>
      </c>
      <c r="E4" s="28" t="inlineStr">
        <is>
          <t>Kiểm tra mức
tối thiểu vùng</t>
        </is>
      </c>
      <c r="F4" s="27" t="inlineStr">
        <is>
          <t>Giờ thường</t>
        </is>
      </c>
      <c r="G4" s="27" t="inlineStr">
        <is>
          <t>Tiền giờ thường</t>
        </is>
      </c>
      <c r="H4" s="27" t="inlineStr">
        <is>
          <t>Giờ OT
150%</t>
        </is>
      </c>
      <c r="I4" s="27" t="inlineStr">
        <is>
          <t>Tiền OT 150%</t>
        </is>
      </c>
      <c r="J4" s="27" t="inlineStr">
        <is>
          <t>Giờ OT
200%</t>
        </is>
      </c>
      <c r="K4" s="27" t="inlineStr">
        <is>
          <t>Tiền OT 200%</t>
        </is>
      </c>
      <c r="L4" s="27" t="inlineStr">
        <is>
          <t>Giờ OT
300%</t>
        </is>
      </c>
      <c r="M4" s="27" t="inlineStr">
        <is>
          <t>Tiền OT 300%</t>
        </is>
      </c>
      <c r="N4" s="13" t="inlineStr">
        <is>
          <t>Giờ OT đêm
ngày thường</t>
        </is>
      </c>
      <c r="O4" s="27" t="inlineStr">
        <is>
          <t>Tiền OT đêm
210%</t>
        </is>
      </c>
      <c r="P4" s="13" t="inlineStr">
        <is>
          <t>Giờ ca đêm trong
giờ bình thường</t>
        </is>
      </c>
      <c r="Q4" s="27" t="inlineStr">
        <is>
          <t>Phụ cấp đêm
30%</t>
        </is>
      </c>
      <c r="R4" s="29" t="inlineStr">
        <is>
          <t>TỔNG THU NHẬP</t>
        </is>
      </c>
      <c r="S4" s="13" t="inlineStr">
        <is>
          <t>Lương đóng BH</t>
        </is>
      </c>
      <c r="T4" s="27" t="inlineStr">
        <is>
          <t>BHXH 8%</t>
        </is>
      </c>
      <c r="U4" s="27" t="inlineStr">
        <is>
          <t>BHYT 1,5%</t>
        </is>
      </c>
      <c r="V4" s="27" t="inlineStr">
        <is>
          <t>BHTN 1%</t>
        </is>
      </c>
      <c r="W4" s="27" t="inlineStr">
        <is>
          <t>Tổng BH</t>
        </is>
      </c>
      <c r="X4" s="13" t="inlineStr">
        <is>
          <t>Số người
phụ thuộc</t>
        </is>
      </c>
      <c r="Y4" s="27" t="inlineStr">
        <is>
          <t>Giảm trừ
gia cảnh</t>
        </is>
      </c>
      <c r="Z4" s="27" t="inlineStr">
        <is>
          <t>Phần OT
miễn thuế</t>
        </is>
      </c>
      <c r="AA4" s="27" t="inlineStr">
        <is>
          <t>Thu nhập
chịu thuế</t>
        </is>
      </c>
      <c r="AB4" s="27" t="inlineStr">
        <is>
          <t>Thu nhập
tính thuế</t>
        </is>
      </c>
      <c r="AC4" s="29" t="inlineStr">
        <is>
          <t>Thuế TNCN</t>
        </is>
      </c>
      <c r="AD4" s="30" t="inlineStr">
        <is>
          <t>THỰC NHẬN</t>
        </is>
      </c>
    </row>
    <row r="6">
      <c r="A6" s="14" t="n">
        <v>1</v>
      </c>
      <c r="B6" s="15">
        <f>'Cham cong theo gio'!B6</f>
        <v/>
      </c>
      <c r="C6" s="15">
        <f>'Cham cong theo gio'!C6</f>
        <v/>
      </c>
      <c r="D6" s="31" t="n"/>
      <c r="E6" s="18">
        <f>IF(D6="","",IF(D6&lt;'Tham so'!$B$4,"DƯỚI TỐI THIỂU","Đạt"))</f>
        <v/>
      </c>
      <c r="F6" s="16">
        <f>'Cham cong theo gio'!AJ6</f>
        <v/>
      </c>
      <c r="G6" s="31">
        <f>ROUND(D6*F6,0)</f>
        <v/>
      </c>
      <c r="H6" s="16">
        <f>'Cham cong theo gio'!AK6</f>
        <v/>
      </c>
      <c r="I6" s="31">
        <f>ROUND(D6*H6*'Tham so'!$B$12,0)</f>
        <v/>
      </c>
      <c r="J6" s="16">
        <f>'Cham cong theo gio'!AL6</f>
        <v/>
      </c>
      <c r="K6" s="31">
        <f>ROUND(D6*J6*'Tham so'!$B$13,0)</f>
        <v/>
      </c>
      <c r="L6" s="16">
        <f>'Cham cong theo gio'!AM6</f>
        <v/>
      </c>
      <c r="M6" s="31">
        <f>ROUND(D6*L6*'Tham so'!$B$14,0)</f>
        <v/>
      </c>
      <c r="N6" s="16" t="n"/>
      <c r="O6" s="31">
        <f>ROUND(D6*N6*'Tham so'!$B$15,0)</f>
        <v/>
      </c>
      <c r="P6" s="16" t="n"/>
      <c r="Q6" s="31">
        <f>ROUND(D6*P6*'Tham so'!$B$16,0)</f>
        <v/>
      </c>
      <c r="R6" s="32">
        <f>G6+I6+K6+M6+O6+Q6</f>
        <v/>
      </c>
      <c r="S6" s="31" t="n"/>
      <c r="T6" s="31">
        <f>ROUND(MIN(S6,'Tham so'!$B$20)*'Tham so'!$B$22,0)</f>
        <v/>
      </c>
      <c r="U6" s="31">
        <f>ROUND(MIN(S6,'Tham so'!$B$20)*'Tham so'!$B$23,0)</f>
        <v/>
      </c>
      <c r="V6" s="31">
        <f>ROUND(MIN(S6,'Tham so'!$B$21)*'Tham so'!$B$24,0)</f>
        <v/>
      </c>
      <c r="W6" s="31">
        <f>T6+U6+V6</f>
        <v/>
      </c>
      <c r="X6" s="14" t="n"/>
      <c r="Y6" s="31">
        <f>'Tham so'!$B$27+X6*'Tham so'!$B$28</f>
        <v/>
      </c>
      <c r="Z6" s="31">
        <f>ROUND(D6*(H6*('Tham so'!$B$12-1)+J6*('Tham so'!$B$13-1)+L6*('Tham so'!$B$14-1)+N6*('Tham so'!$B$15-1)),0)+Q6</f>
        <v/>
      </c>
      <c r="AA6" s="31">
        <f>R6-Z6</f>
        <v/>
      </c>
      <c r="AB6" s="31">
        <f>MAX(0,AA6-W6-Y6)</f>
        <v/>
      </c>
      <c r="AC6" s="31">
        <f>ROUND(IF(AB6&lt;=0,0,IF(AB6&lt;=10000000,AB6*0.05,IF(AB6&lt;=30000000,AB6*0.1-500000,IF(AB6&lt;=60000000,AB6*0.2-3500000,IF(AB6&lt;=100000000,AB6*0.3-9500000,AB6*0.35-14500000))))),0)</f>
        <v/>
      </c>
      <c r="AD6" s="32">
        <f>R6-W6-AC6</f>
        <v/>
      </c>
    </row>
    <row r="7">
      <c r="A7" s="14" t="n">
        <v>2</v>
      </c>
      <c r="B7" s="15">
        <f>'Cham cong theo gio'!B7</f>
        <v/>
      </c>
      <c r="C7" s="15">
        <f>'Cham cong theo gio'!C7</f>
        <v/>
      </c>
      <c r="D7" s="31" t="n"/>
      <c r="E7" s="18">
        <f>IF(D7="","",IF(D7&lt;'Tham so'!$B$4,"DƯỚI TỐI THIỂU","Đạt"))</f>
        <v/>
      </c>
      <c r="F7" s="16">
        <f>'Cham cong theo gio'!AJ7</f>
        <v/>
      </c>
      <c r="G7" s="31">
        <f>ROUND(D7*F7,0)</f>
        <v/>
      </c>
      <c r="H7" s="16">
        <f>'Cham cong theo gio'!AK7</f>
        <v/>
      </c>
      <c r="I7" s="31">
        <f>ROUND(D7*H7*'Tham so'!$B$12,0)</f>
        <v/>
      </c>
      <c r="J7" s="16">
        <f>'Cham cong theo gio'!AL7</f>
        <v/>
      </c>
      <c r="K7" s="31">
        <f>ROUND(D7*J7*'Tham so'!$B$13,0)</f>
        <v/>
      </c>
      <c r="L7" s="16">
        <f>'Cham cong theo gio'!AM7</f>
        <v/>
      </c>
      <c r="M7" s="31">
        <f>ROUND(D7*L7*'Tham so'!$B$14,0)</f>
        <v/>
      </c>
      <c r="N7" s="16" t="n"/>
      <c r="O7" s="31">
        <f>ROUND(D7*N7*'Tham so'!$B$15,0)</f>
        <v/>
      </c>
      <c r="P7" s="16" t="n"/>
      <c r="Q7" s="31">
        <f>ROUND(D7*P7*'Tham so'!$B$16,0)</f>
        <v/>
      </c>
      <c r="R7" s="32">
        <f>G7+I7+K7+M7+O7+Q7</f>
        <v/>
      </c>
      <c r="S7" s="31" t="n"/>
      <c r="T7" s="31">
        <f>ROUND(MIN(S7,'Tham so'!$B$20)*'Tham so'!$B$22,0)</f>
        <v/>
      </c>
      <c r="U7" s="31">
        <f>ROUND(MIN(S7,'Tham so'!$B$20)*'Tham so'!$B$23,0)</f>
        <v/>
      </c>
      <c r="V7" s="31">
        <f>ROUND(MIN(S7,'Tham so'!$B$21)*'Tham so'!$B$24,0)</f>
        <v/>
      </c>
      <c r="W7" s="31">
        <f>T7+U7+V7</f>
        <v/>
      </c>
      <c r="X7" s="14" t="n"/>
      <c r="Y7" s="31">
        <f>'Tham so'!$B$27+X7*'Tham so'!$B$28</f>
        <v/>
      </c>
      <c r="Z7" s="31">
        <f>ROUND(D7*(H7*('Tham so'!$B$12-1)+J7*('Tham so'!$B$13-1)+L7*('Tham so'!$B$14-1)+N7*('Tham so'!$B$15-1)),0)+Q7</f>
        <v/>
      </c>
      <c r="AA7" s="31">
        <f>R7-Z7</f>
        <v/>
      </c>
      <c r="AB7" s="31">
        <f>MAX(0,AA7-W7-Y7)</f>
        <v/>
      </c>
      <c r="AC7" s="31">
        <f>ROUND(IF(AB7&lt;=0,0,IF(AB7&lt;=10000000,AB7*0.05,IF(AB7&lt;=30000000,AB7*0.1-500000,IF(AB7&lt;=60000000,AB7*0.2-3500000,IF(AB7&lt;=100000000,AB7*0.3-9500000,AB7*0.35-14500000))))),0)</f>
        <v/>
      </c>
      <c r="AD7" s="32">
        <f>R7-W7-AC7</f>
        <v/>
      </c>
    </row>
    <row r="8">
      <c r="A8" s="14" t="n">
        <v>3</v>
      </c>
      <c r="B8" s="15">
        <f>'Cham cong theo gio'!B8</f>
        <v/>
      </c>
      <c r="C8" s="15">
        <f>'Cham cong theo gio'!C8</f>
        <v/>
      </c>
      <c r="D8" s="31" t="n"/>
      <c r="E8" s="18">
        <f>IF(D8="","",IF(D8&lt;'Tham so'!$B$4,"DƯỚI TỐI THIỂU","Đạt"))</f>
        <v/>
      </c>
      <c r="F8" s="16">
        <f>'Cham cong theo gio'!AJ8</f>
        <v/>
      </c>
      <c r="G8" s="31">
        <f>ROUND(D8*F8,0)</f>
        <v/>
      </c>
      <c r="H8" s="16">
        <f>'Cham cong theo gio'!AK8</f>
        <v/>
      </c>
      <c r="I8" s="31">
        <f>ROUND(D8*H8*'Tham so'!$B$12,0)</f>
        <v/>
      </c>
      <c r="J8" s="16">
        <f>'Cham cong theo gio'!AL8</f>
        <v/>
      </c>
      <c r="K8" s="31">
        <f>ROUND(D8*J8*'Tham so'!$B$13,0)</f>
        <v/>
      </c>
      <c r="L8" s="16">
        <f>'Cham cong theo gio'!AM8</f>
        <v/>
      </c>
      <c r="M8" s="31">
        <f>ROUND(D8*L8*'Tham so'!$B$14,0)</f>
        <v/>
      </c>
      <c r="N8" s="16" t="n"/>
      <c r="O8" s="31">
        <f>ROUND(D8*N8*'Tham so'!$B$15,0)</f>
        <v/>
      </c>
      <c r="P8" s="16" t="n"/>
      <c r="Q8" s="31">
        <f>ROUND(D8*P8*'Tham so'!$B$16,0)</f>
        <v/>
      </c>
      <c r="R8" s="32">
        <f>G8+I8+K8+M8+O8+Q8</f>
        <v/>
      </c>
      <c r="S8" s="31" t="n"/>
      <c r="T8" s="31">
        <f>ROUND(MIN(S8,'Tham so'!$B$20)*'Tham so'!$B$22,0)</f>
        <v/>
      </c>
      <c r="U8" s="31">
        <f>ROUND(MIN(S8,'Tham so'!$B$20)*'Tham so'!$B$23,0)</f>
        <v/>
      </c>
      <c r="V8" s="31">
        <f>ROUND(MIN(S8,'Tham so'!$B$21)*'Tham so'!$B$24,0)</f>
        <v/>
      </c>
      <c r="W8" s="31">
        <f>T8+U8+V8</f>
        <v/>
      </c>
      <c r="X8" s="14" t="n"/>
      <c r="Y8" s="31">
        <f>'Tham so'!$B$27+X8*'Tham so'!$B$28</f>
        <v/>
      </c>
      <c r="Z8" s="31">
        <f>ROUND(D8*(H8*('Tham so'!$B$12-1)+J8*('Tham so'!$B$13-1)+L8*('Tham so'!$B$14-1)+N8*('Tham so'!$B$15-1)),0)+Q8</f>
        <v/>
      </c>
      <c r="AA8" s="31">
        <f>R8-Z8</f>
        <v/>
      </c>
      <c r="AB8" s="31">
        <f>MAX(0,AA8-W8-Y8)</f>
        <v/>
      </c>
      <c r="AC8" s="31">
        <f>ROUND(IF(AB8&lt;=0,0,IF(AB8&lt;=10000000,AB8*0.05,IF(AB8&lt;=30000000,AB8*0.1-500000,IF(AB8&lt;=60000000,AB8*0.2-3500000,IF(AB8&lt;=100000000,AB8*0.3-9500000,AB8*0.35-14500000))))),0)</f>
        <v/>
      </c>
      <c r="AD8" s="32">
        <f>R8-W8-AC8</f>
        <v/>
      </c>
    </row>
    <row r="9">
      <c r="A9" s="14" t="n">
        <v>4</v>
      </c>
      <c r="B9" s="15">
        <f>'Cham cong theo gio'!B9</f>
        <v/>
      </c>
      <c r="C9" s="15">
        <f>'Cham cong theo gio'!C9</f>
        <v/>
      </c>
      <c r="D9" s="31" t="n"/>
      <c r="E9" s="18">
        <f>IF(D9="","",IF(D9&lt;'Tham so'!$B$4,"DƯỚI TỐI THIỂU","Đạt"))</f>
        <v/>
      </c>
      <c r="F9" s="16">
        <f>'Cham cong theo gio'!AJ9</f>
        <v/>
      </c>
      <c r="G9" s="31">
        <f>ROUND(D9*F9,0)</f>
        <v/>
      </c>
      <c r="H9" s="16">
        <f>'Cham cong theo gio'!AK9</f>
        <v/>
      </c>
      <c r="I9" s="31">
        <f>ROUND(D9*H9*'Tham so'!$B$12,0)</f>
        <v/>
      </c>
      <c r="J9" s="16">
        <f>'Cham cong theo gio'!AL9</f>
        <v/>
      </c>
      <c r="K9" s="31">
        <f>ROUND(D9*J9*'Tham so'!$B$13,0)</f>
        <v/>
      </c>
      <c r="L9" s="16">
        <f>'Cham cong theo gio'!AM9</f>
        <v/>
      </c>
      <c r="M9" s="31">
        <f>ROUND(D9*L9*'Tham so'!$B$14,0)</f>
        <v/>
      </c>
      <c r="N9" s="16" t="n"/>
      <c r="O9" s="31">
        <f>ROUND(D9*N9*'Tham so'!$B$15,0)</f>
        <v/>
      </c>
      <c r="P9" s="16" t="n"/>
      <c r="Q9" s="31">
        <f>ROUND(D9*P9*'Tham so'!$B$16,0)</f>
        <v/>
      </c>
      <c r="R9" s="32">
        <f>G9+I9+K9+M9+O9+Q9</f>
        <v/>
      </c>
      <c r="S9" s="31" t="n"/>
      <c r="T9" s="31">
        <f>ROUND(MIN(S9,'Tham so'!$B$20)*'Tham so'!$B$22,0)</f>
        <v/>
      </c>
      <c r="U9" s="31">
        <f>ROUND(MIN(S9,'Tham so'!$B$20)*'Tham so'!$B$23,0)</f>
        <v/>
      </c>
      <c r="V9" s="31">
        <f>ROUND(MIN(S9,'Tham so'!$B$21)*'Tham so'!$B$24,0)</f>
        <v/>
      </c>
      <c r="W9" s="31">
        <f>T9+U9+V9</f>
        <v/>
      </c>
      <c r="X9" s="14" t="n"/>
      <c r="Y9" s="31">
        <f>'Tham so'!$B$27+X9*'Tham so'!$B$28</f>
        <v/>
      </c>
      <c r="Z9" s="31">
        <f>ROUND(D9*(H9*('Tham so'!$B$12-1)+J9*('Tham so'!$B$13-1)+L9*('Tham so'!$B$14-1)+N9*('Tham so'!$B$15-1)),0)+Q9</f>
        <v/>
      </c>
      <c r="AA9" s="31">
        <f>R9-Z9</f>
        <v/>
      </c>
      <c r="AB9" s="31">
        <f>MAX(0,AA9-W9-Y9)</f>
        <v/>
      </c>
      <c r="AC9" s="31">
        <f>ROUND(IF(AB9&lt;=0,0,IF(AB9&lt;=10000000,AB9*0.05,IF(AB9&lt;=30000000,AB9*0.1-500000,IF(AB9&lt;=60000000,AB9*0.2-3500000,IF(AB9&lt;=100000000,AB9*0.3-9500000,AB9*0.35-14500000))))),0)</f>
        <v/>
      </c>
      <c r="AD9" s="32">
        <f>R9-W9-AC9</f>
        <v/>
      </c>
    </row>
    <row r="10">
      <c r="A10" s="14" t="n">
        <v>5</v>
      </c>
      <c r="B10" s="15">
        <f>'Cham cong theo gio'!B10</f>
        <v/>
      </c>
      <c r="C10" s="15">
        <f>'Cham cong theo gio'!C10</f>
        <v/>
      </c>
      <c r="D10" s="31" t="n"/>
      <c r="E10" s="18">
        <f>IF(D10="","",IF(D10&lt;'Tham so'!$B$4,"DƯỚI TỐI THIỂU","Đạt"))</f>
        <v/>
      </c>
      <c r="F10" s="16">
        <f>'Cham cong theo gio'!AJ10</f>
        <v/>
      </c>
      <c r="G10" s="31">
        <f>ROUND(D10*F10,0)</f>
        <v/>
      </c>
      <c r="H10" s="16">
        <f>'Cham cong theo gio'!AK10</f>
        <v/>
      </c>
      <c r="I10" s="31">
        <f>ROUND(D10*H10*'Tham so'!$B$12,0)</f>
        <v/>
      </c>
      <c r="J10" s="16">
        <f>'Cham cong theo gio'!AL10</f>
        <v/>
      </c>
      <c r="K10" s="31">
        <f>ROUND(D10*J10*'Tham so'!$B$13,0)</f>
        <v/>
      </c>
      <c r="L10" s="16">
        <f>'Cham cong theo gio'!AM10</f>
        <v/>
      </c>
      <c r="M10" s="31">
        <f>ROUND(D10*L10*'Tham so'!$B$14,0)</f>
        <v/>
      </c>
      <c r="N10" s="16" t="n"/>
      <c r="O10" s="31">
        <f>ROUND(D10*N10*'Tham so'!$B$15,0)</f>
        <v/>
      </c>
      <c r="P10" s="16" t="n"/>
      <c r="Q10" s="31">
        <f>ROUND(D10*P10*'Tham so'!$B$16,0)</f>
        <v/>
      </c>
      <c r="R10" s="32">
        <f>G10+I10+K10+M10+O10+Q10</f>
        <v/>
      </c>
      <c r="S10" s="31" t="n"/>
      <c r="T10" s="31">
        <f>ROUND(MIN(S10,'Tham so'!$B$20)*'Tham so'!$B$22,0)</f>
        <v/>
      </c>
      <c r="U10" s="31">
        <f>ROUND(MIN(S10,'Tham so'!$B$20)*'Tham so'!$B$23,0)</f>
        <v/>
      </c>
      <c r="V10" s="31">
        <f>ROUND(MIN(S10,'Tham so'!$B$21)*'Tham so'!$B$24,0)</f>
        <v/>
      </c>
      <c r="W10" s="31">
        <f>T10+U10+V10</f>
        <v/>
      </c>
      <c r="X10" s="14" t="n"/>
      <c r="Y10" s="31">
        <f>'Tham so'!$B$27+X10*'Tham so'!$B$28</f>
        <v/>
      </c>
      <c r="Z10" s="31">
        <f>ROUND(D10*(H10*('Tham so'!$B$12-1)+J10*('Tham so'!$B$13-1)+L10*('Tham so'!$B$14-1)+N10*('Tham so'!$B$15-1)),0)+Q10</f>
        <v/>
      </c>
      <c r="AA10" s="31">
        <f>R10-Z10</f>
        <v/>
      </c>
      <c r="AB10" s="31">
        <f>MAX(0,AA10-W10-Y10)</f>
        <v/>
      </c>
      <c r="AC10" s="31">
        <f>ROUND(IF(AB10&lt;=0,0,IF(AB10&lt;=10000000,AB10*0.05,IF(AB10&lt;=30000000,AB10*0.1-500000,IF(AB10&lt;=60000000,AB10*0.2-3500000,IF(AB10&lt;=100000000,AB10*0.3-9500000,AB10*0.35-14500000))))),0)</f>
        <v/>
      </c>
      <c r="AD10" s="32">
        <f>R10-W10-AC10</f>
        <v/>
      </c>
    </row>
    <row r="11">
      <c r="A11" s="14" t="n">
        <v>6</v>
      </c>
      <c r="B11" s="15">
        <f>'Cham cong theo gio'!B11</f>
        <v/>
      </c>
      <c r="C11" s="15">
        <f>'Cham cong theo gio'!C11</f>
        <v/>
      </c>
      <c r="D11" s="31" t="n"/>
      <c r="E11" s="18">
        <f>IF(D11="","",IF(D11&lt;'Tham so'!$B$4,"DƯỚI TỐI THIỂU","Đạt"))</f>
        <v/>
      </c>
      <c r="F11" s="16">
        <f>'Cham cong theo gio'!AJ11</f>
        <v/>
      </c>
      <c r="G11" s="31">
        <f>ROUND(D11*F11,0)</f>
        <v/>
      </c>
      <c r="H11" s="16">
        <f>'Cham cong theo gio'!AK11</f>
        <v/>
      </c>
      <c r="I11" s="31">
        <f>ROUND(D11*H11*'Tham so'!$B$12,0)</f>
        <v/>
      </c>
      <c r="J11" s="16">
        <f>'Cham cong theo gio'!AL11</f>
        <v/>
      </c>
      <c r="K11" s="31">
        <f>ROUND(D11*J11*'Tham so'!$B$13,0)</f>
        <v/>
      </c>
      <c r="L11" s="16">
        <f>'Cham cong theo gio'!AM11</f>
        <v/>
      </c>
      <c r="M11" s="31">
        <f>ROUND(D11*L11*'Tham so'!$B$14,0)</f>
        <v/>
      </c>
      <c r="N11" s="16" t="n"/>
      <c r="O11" s="31">
        <f>ROUND(D11*N11*'Tham so'!$B$15,0)</f>
        <v/>
      </c>
      <c r="P11" s="16" t="n"/>
      <c r="Q11" s="31">
        <f>ROUND(D11*P11*'Tham so'!$B$16,0)</f>
        <v/>
      </c>
      <c r="R11" s="32">
        <f>G11+I11+K11+M11+O11+Q11</f>
        <v/>
      </c>
      <c r="S11" s="31" t="n"/>
      <c r="T11" s="31">
        <f>ROUND(MIN(S11,'Tham so'!$B$20)*'Tham so'!$B$22,0)</f>
        <v/>
      </c>
      <c r="U11" s="31">
        <f>ROUND(MIN(S11,'Tham so'!$B$20)*'Tham so'!$B$23,0)</f>
        <v/>
      </c>
      <c r="V11" s="31">
        <f>ROUND(MIN(S11,'Tham so'!$B$21)*'Tham so'!$B$24,0)</f>
        <v/>
      </c>
      <c r="W11" s="31">
        <f>T11+U11+V11</f>
        <v/>
      </c>
      <c r="X11" s="14" t="n"/>
      <c r="Y11" s="31">
        <f>'Tham so'!$B$27+X11*'Tham so'!$B$28</f>
        <v/>
      </c>
      <c r="Z11" s="31">
        <f>ROUND(D11*(H11*('Tham so'!$B$12-1)+J11*('Tham so'!$B$13-1)+L11*('Tham so'!$B$14-1)+N11*('Tham so'!$B$15-1)),0)+Q11</f>
        <v/>
      </c>
      <c r="AA11" s="31">
        <f>R11-Z11</f>
        <v/>
      </c>
      <c r="AB11" s="31">
        <f>MAX(0,AA11-W11-Y11)</f>
        <v/>
      </c>
      <c r="AC11" s="31">
        <f>ROUND(IF(AB11&lt;=0,0,IF(AB11&lt;=10000000,AB11*0.05,IF(AB11&lt;=30000000,AB11*0.1-500000,IF(AB11&lt;=60000000,AB11*0.2-3500000,IF(AB11&lt;=100000000,AB11*0.3-9500000,AB11*0.35-14500000))))),0)</f>
        <v/>
      </c>
      <c r="AD11" s="32">
        <f>R11-W11-AC11</f>
        <v/>
      </c>
    </row>
    <row r="12">
      <c r="A12" s="14" t="n">
        <v>7</v>
      </c>
      <c r="B12" s="15">
        <f>'Cham cong theo gio'!B12</f>
        <v/>
      </c>
      <c r="C12" s="15">
        <f>'Cham cong theo gio'!C12</f>
        <v/>
      </c>
      <c r="D12" s="31" t="n"/>
      <c r="E12" s="18">
        <f>IF(D12="","",IF(D12&lt;'Tham so'!$B$4,"DƯỚI TỐI THIỂU","Đạt"))</f>
        <v/>
      </c>
      <c r="F12" s="16">
        <f>'Cham cong theo gio'!AJ12</f>
        <v/>
      </c>
      <c r="G12" s="31">
        <f>ROUND(D12*F12,0)</f>
        <v/>
      </c>
      <c r="H12" s="16">
        <f>'Cham cong theo gio'!AK12</f>
        <v/>
      </c>
      <c r="I12" s="31">
        <f>ROUND(D12*H12*'Tham so'!$B$12,0)</f>
        <v/>
      </c>
      <c r="J12" s="16">
        <f>'Cham cong theo gio'!AL12</f>
        <v/>
      </c>
      <c r="K12" s="31">
        <f>ROUND(D12*J12*'Tham so'!$B$13,0)</f>
        <v/>
      </c>
      <c r="L12" s="16">
        <f>'Cham cong theo gio'!AM12</f>
        <v/>
      </c>
      <c r="M12" s="31">
        <f>ROUND(D12*L12*'Tham so'!$B$14,0)</f>
        <v/>
      </c>
      <c r="N12" s="16" t="n"/>
      <c r="O12" s="31">
        <f>ROUND(D12*N12*'Tham so'!$B$15,0)</f>
        <v/>
      </c>
      <c r="P12" s="16" t="n"/>
      <c r="Q12" s="31">
        <f>ROUND(D12*P12*'Tham so'!$B$16,0)</f>
        <v/>
      </c>
      <c r="R12" s="32">
        <f>G12+I12+K12+M12+O12+Q12</f>
        <v/>
      </c>
      <c r="S12" s="31" t="n"/>
      <c r="T12" s="31">
        <f>ROUND(MIN(S12,'Tham so'!$B$20)*'Tham so'!$B$22,0)</f>
        <v/>
      </c>
      <c r="U12" s="31">
        <f>ROUND(MIN(S12,'Tham so'!$B$20)*'Tham so'!$B$23,0)</f>
        <v/>
      </c>
      <c r="V12" s="31">
        <f>ROUND(MIN(S12,'Tham so'!$B$21)*'Tham so'!$B$24,0)</f>
        <v/>
      </c>
      <c r="W12" s="31">
        <f>T12+U12+V12</f>
        <v/>
      </c>
      <c r="X12" s="14" t="n"/>
      <c r="Y12" s="31">
        <f>'Tham so'!$B$27+X12*'Tham so'!$B$28</f>
        <v/>
      </c>
      <c r="Z12" s="31">
        <f>ROUND(D12*(H12*('Tham so'!$B$12-1)+J12*('Tham so'!$B$13-1)+L12*('Tham so'!$B$14-1)+N12*('Tham so'!$B$15-1)),0)+Q12</f>
        <v/>
      </c>
      <c r="AA12" s="31">
        <f>R12-Z12</f>
        <v/>
      </c>
      <c r="AB12" s="31">
        <f>MAX(0,AA12-W12-Y12)</f>
        <v/>
      </c>
      <c r="AC12" s="31">
        <f>ROUND(IF(AB12&lt;=0,0,IF(AB12&lt;=10000000,AB12*0.05,IF(AB12&lt;=30000000,AB12*0.1-500000,IF(AB12&lt;=60000000,AB12*0.2-3500000,IF(AB12&lt;=100000000,AB12*0.3-9500000,AB12*0.35-14500000))))),0)</f>
        <v/>
      </c>
      <c r="AD12" s="32">
        <f>R12-W12-AC12</f>
        <v/>
      </c>
    </row>
    <row r="13">
      <c r="A13" s="14" t="n">
        <v>8</v>
      </c>
      <c r="B13" s="15">
        <f>'Cham cong theo gio'!B13</f>
        <v/>
      </c>
      <c r="C13" s="15">
        <f>'Cham cong theo gio'!C13</f>
        <v/>
      </c>
      <c r="D13" s="31" t="n"/>
      <c r="E13" s="18">
        <f>IF(D13="","",IF(D13&lt;'Tham so'!$B$4,"DƯỚI TỐI THIỂU","Đạt"))</f>
        <v/>
      </c>
      <c r="F13" s="16">
        <f>'Cham cong theo gio'!AJ13</f>
        <v/>
      </c>
      <c r="G13" s="31">
        <f>ROUND(D13*F13,0)</f>
        <v/>
      </c>
      <c r="H13" s="16">
        <f>'Cham cong theo gio'!AK13</f>
        <v/>
      </c>
      <c r="I13" s="31">
        <f>ROUND(D13*H13*'Tham so'!$B$12,0)</f>
        <v/>
      </c>
      <c r="J13" s="16">
        <f>'Cham cong theo gio'!AL13</f>
        <v/>
      </c>
      <c r="K13" s="31">
        <f>ROUND(D13*J13*'Tham so'!$B$13,0)</f>
        <v/>
      </c>
      <c r="L13" s="16">
        <f>'Cham cong theo gio'!AM13</f>
        <v/>
      </c>
      <c r="M13" s="31">
        <f>ROUND(D13*L13*'Tham so'!$B$14,0)</f>
        <v/>
      </c>
      <c r="N13" s="16" t="n"/>
      <c r="O13" s="31">
        <f>ROUND(D13*N13*'Tham so'!$B$15,0)</f>
        <v/>
      </c>
      <c r="P13" s="16" t="n"/>
      <c r="Q13" s="31">
        <f>ROUND(D13*P13*'Tham so'!$B$16,0)</f>
        <v/>
      </c>
      <c r="R13" s="32">
        <f>G13+I13+K13+M13+O13+Q13</f>
        <v/>
      </c>
      <c r="S13" s="31" t="n"/>
      <c r="T13" s="31">
        <f>ROUND(MIN(S13,'Tham so'!$B$20)*'Tham so'!$B$22,0)</f>
        <v/>
      </c>
      <c r="U13" s="31">
        <f>ROUND(MIN(S13,'Tham so'!$B$20)*'Tham so'!$B$23,0)</f>
        <v/>
      </c>
      <c r="V13" s="31">
        <f>ROUND(MIN(S13,'Tham so'!$B$21)*'Tham so'!$B$24,0)</f>
        <v/>
      </c>
      <c r="W13" s="31">
        <f>T13+U13+V13</f>
        <v/>
      </c>
      <c r="X13" s="14" t="n"/>
      <c r="Y13" s="31">
        <f>'Tham so'!$B$27+X13*'Tham so'!$B$28</f>
        <v/>
      </c>
      <c r="Z13" s="31">
        <f>ROUND(D13*(H13*('Tham so'!$B$12-1)+J13*('Tham so'!$B$13-1)+L13*('Tham so'!$B$14-1)+N13*('Tham so'!$B$15-1)),0)+Q13</f>
        <v/>
      </c>
      <c r="AA13" s="31">
        <f>R13-Z13</f>
        <v/>
      </c>
      <c r="AB13" s="31">
        <f>MAX(0,AA13-W13-Y13)</f>
        <v/>
      </c>
      <c r="AC13" s="31">
        <f>ROUND(IF(AB13&lt;=0,0,IF(AB13&lt;=10000000,AB13*0.05,IF(AB13&lt;=30000000,AB13*0.1-500000,IF(AB13&lt;=60000000,AB13*0.2-3500000,IF(AB13&lt;=100000000,AB13*0.3-9500000,AB13*0.35-14500000))))),0)</f>
        <v/>
      </c>
      <c r="AD13" s="32">
        <f>R13-W13-AC13</f>
        <v/>
      </c>
    </row>
    <row r="14">
      <c r="A14" s="14" t="n">
        <v>9</v>
      </c>
      <c r="B14" s="15">
        <f>'Cham cong theo gio'!B14</f>
        <v/>
      </c>
      <c r="C14" s="15">
        <f>'Cham cong theo gio'!C14</f>
        <v/>
      </c>
      <c r="D14" s="31" t="n"/>
      <c r="E14" s="18">
        <f>IF(D14="","",IF(D14&lt;'Tham so'!$B$4,"DƯỚI TỐI THIỂU","Đạt"))</f>
        <v/>
      </c>
      <c r="F14" s="16">
        <f>'Cham cong theo gio'!AJ14</f>
        <v/>
      </c>
      <c r="G14" s="31">
        <f>ROUND(D14*F14,0)</f>
        <v/>
      </c>
      <c r="H14" s="16">
        <f>'Cham cong theo gio'!AK14</f>
        <v/>
      </c>
      <c r="I14" s="31">
        <f>ROUND(D14*H14*'Tham so'!$B$12,0)</f>
        <v/>
      </c>
      <c r="J14" s="16">
        <f>'Cham cong theo gio'!AL14</f>
        <v/>
      </c>
      <c r="K14" s="31">
        <f>ROUND(D14*J14*'Tham so'!$B$13,0)</f>
        <v/>
      </c>
      <c r="L14" s="16">
        <f>'Cham cong theo gio'!AM14</f>
        <v/>
      </c>
      <c r="M14" s="31">
        <f>ROUND(D14*L14*'Tham so'!$B$14,0)</f>
        <v/>
      </c>
      <c r="N14" s="16" t="n"/>
      <c r="O14" s="31">
        <f>ROUND(D14*N14*'Tham so'!$B$15,0)</f>
        <v/>
      </c>
      <c r="P14" s="16" t="n"/>
      <c r="Q14" s="31">
        <f>ROUND(D14*P14*'Tham so'!$B$16,0)</f>
        <v/>
      </c>
      <c r="R14" s="32">
        <f>G14+I14+K14+M14+O14+Q14</f>
        <v/>
      </c>
      <c r="S14" s="31" t="n"/>
      <c r="T14" s="31">
        <f>ROUND(MIN(S14,'Tham so'!$B$20)*'Tham so'!$B$22,0)</f>
        <v/>
      </c>
      <c r="U14" s="31">
        <f>ROUND(MIN(S14,'Tham so'!$B$20)*'Tham so'!$B$23,0)</f>
        <v/>
      </c>
      <c r="V14" s="31">
        <f>ROUND(MIN(S14,'Tham so'!$B$21)*'Tham so'!$B$24,0)</f>
        <v/>
      </c>
      <c r="W14" s="31">
        <f>T14+U14+V14</f>
        <v/>
      </c>
      <c r="X14" s="14" t="n"/>
      <c r="Y14" s="31">
        <f>'Tham so'!$B$27+X14*'Tham so'!$B$28</f>
        <v/>
      </c>
      <c r="Z14" s="31">
        <f>ROUND(D14*(H14*('Tham so'!$B$12-1)+J14*('Tham so'!$B$13-1)+L14*('Tham so'!$B$14-1)+N14*('Tham so'!$B$15-1)),0)+Q14</f>
        <v/>
      </c>
      <c r="AA14" s="31">
        <f>R14-Z14</f>
        <v/>
      </c>
      <c r="AB14" s="31">
        <f>MAX(0,AA14-W14-Y14)</f>
        <v/>
      </c>
      <c r="AC14" s="31">
        <f>ROUND(IF(AB14&lt;=0,0,IF(AB14&lt;=10000000,AB14*0.05,IF(AB14&lt;=30000000,AB14*0.1-500000,IF(AB14&lt;=60000000,AB14*0.2-3500000,IF(AB14&lt;=100000000,AB14*0.3-9500000,AB14*0.35-14500000))))),0)</f>
        <v/>
      </c>
      <c r="AD14" s="32">
        <f>R14-W14-AC14</f>
        <v/>
      </c>
    </row>
    <row r="15">
      <c r="A15" s="14" t="n">
        <v>10</v>
      </c>
      <c r="B15" s="15">
        <f>'Cham cong theo gio'!B15</f>
        <v/>
      </c>
      <c r="C15" s="15">
        <f>'Cham cong theo gio'!C15</f>
        <v/>
      </c>
      <c r="D15" s="31" t="n"/>
      <c r="E15" s="18">
        <f>IF(D15="","",IF(D15&lt;'Tham so'!$B$4,"DƯỚI TỐI THIỂU","Đạt"))</f>
        <v/>
      </c>
      <c r="F15" s="16">
        <f>'Cham cong theo gio'!AJ15</f>
        <v/>
      </c>
      <c r="G15" s="31">
        <f>ROUND(D15*F15,0)</f>
        <v/>
      </c>
      <c r="H15" s="16">
        <f>'Cham cong theo gio'!AK15</f>
        <v/>
      </c>
      <c r="I15" s="31">
        <f>ROUND(D15*H15*'Tham so'!$B$12,0)</f>
        <v/>
      </c>
      <c r="J15" s="16">
        <f>'Cham cong theo gio'!AL15</f>
        <v/>
      </c>
      <c r="K15" s="31">
        <f>ROUND(D15*J15*'Tham so'!$B$13,0)</f>
        <v/>
      </c>
      <c r="L15" s="16">
        <f>'Cham cong theo gio'!AM15</f>
        <v/>
      </c>
      <c r="M15" s="31">
        <f>ROUND(D15*L15*'Tham so'!$B$14,0)</f>
        <v/>
      </c>
      <c r="N15" s="16" t="n"/>
      <c r="O15" s="31">
        <f>ROUND(D15*N15*'Tham so'!$B$15,0)</f>
        <v/>
      </c>
      <c r="P15" s="16" t="n"/>
      <c r="Q15" s="31">
        <f>ROUND(D15*P15*'Tham so'!$B$16,0)</f>
        <v/>
      </c>
      <c r="R15" s="32">
        <f>G15+I15+K15+M15+O15+Q15</f>
        <v/>
      </c>
      <c r="S15" s="31" t="n"/>
      <c r="T15" s="31">
        <f>ROUND(MIN(S15,'Tham so'!$B$20)*'Tham so'!$B$22,0)</f>
        <v/>
      </c>
      <c r="U15" s="31">
        <f>ROUND(MIN(S15,'Tham so'!$B$20)*'Tham so'!$B$23,0)</f>
        <v/>
      </c>
      <c r="V15" s="31">
        <f>ROUND(MIN(S15,'Tham so'!$B$21)*'Tham so'!$B$24,0)</f>
        <v/>
      </c>
      <c r="W15" s="31">
        <f>T15+U15+V15</f>
        <v/>
      </c>
      <c r="X15" s="14" t="n"/>
      <c r="Y15" s="31">
        <f>'Tham so'!$B$27+X15*'Tham so'!$B$28</f>
        <v/>
      </c>
      <c r="Z15" s="31">
        <f>ROUND(D15*(H15*('Tham so'!$B$12-1)+J15*('Tham so'!$B$13-1)+L15*('Tham so'!$B$14-1)+N15*('Tham so'!$B$15-1)),0)+Q15</f>
        <v/>
      </c>
      <c r="AA15" s="31">
        <f>R15-Z15</f>
        <v/>
      </c>
      <c r="AB15" s="31">
        <f>MAX(0,AA15-W15-Y15)</f>
        <v/>
      </c>
      <c r="AC15" s="31">
        <f>ROUND(IF(AB15&lt;=0,0,IF(AB15&lt;=10000000,AB15*0.05,IF(AB15&lt;=30000000,AB15*0.1-500000,IF(AB15&lt;=60000000,AB15*0.2-3500000,IF(AB15&lt;=100000000,AB15*0.3-9500000,AB15*0.35-14500000))))),0)</f>
        <v/>
      </c>
      <c r="AD15" s="32">
        <f>R15-W15-AC15</f>
        <v/>
      </c>
    </row>
    <row r="16">
      <c r="A16" s="14" t="n">
        <v>11</v>
      </c>
      <c r="B16" s="15">
        <f>'Cham cong theo gio'!B16</f>
        <v/>
      </c>
      <c r="C16" s="15">
        <f>'Cham cong theo gio'!C16</f>
        <v/>
      </c>
      <c r="D16" s="31" t="n"/>
      <c r="E16" s="18">
        <f>IF(D16="","",IF(D16&lt;'Tham so'!$B$4,"DƯỚI TỐI THIỂU","Đạt"))</f>
        <v/>
      </c>
      <c r="F16" s="16">
        <f>'Cham cong theo gio'!AJ16</f>
        <v/>
      </c>
      <c r="G16" s="31">
        <f>ROUND(D16*F16,0)</f>
        <v/>
      </c>
      <c r="H16" s="16">
        <f>'Cham cong theo gio'!AK16</f>
        <v/>
      </c>
      <c r="I16" s="31">
        <f>ROUND(D16*H16*'Tham so'!$B$12,0)</f>
        <v/>
      </c>
      <c r="J16" s="16">
        <f>'Cham cong theo gio'!AL16</f>
        <v/>
      </c>
      <c r="K16" s="31">
        <f>ROUND(D16*J16*'Tham so'!$B$13,0)</f>
        <v/>
      </c>
      <c r="L16" s="16">
        <f>'Cham cong theo gio'!AM16</f>
        <v/>
      </c>
      <c r="M16" s="31">
        <f>ROUND(D16*L16*'Tham so'!$B$14,0)</f>
        <v/>
      </c>
      <c r="N16" s="16" t="n"/>
      <c r="O16" s="31">
        <f>ROUND(D16*N16*'Tham so'!$B$15,0)</f>
        <v/>
      </c>
      <c r="P16" s="16" t="n"/>
      <c r="Q16" s="31">
        <f>ROUND(D16*P16*'Tham so'!$B$16,0)</f>
        <v/>
      </c>
      <c r="R16" s="32">
        <f>G16+I16+K16+M16+O16+Q16</f>
        <v/>
      </c>
      <c r="S16" s="31" t="n"/>
      <c r="T16" s="31">
        <f>ROUND(MIN(S16,'Tham so'!$B$20)*'Tham so'!$B$22,0)</f>
        <v/>
      </c>
      <c r="U16" s="31">
        <f>ROUND(MIN(S16,'Tham so'!$B$20)*'Tham so'!$B$23,0)</f>
        <v/>
      </c>
      <c r="V16" s="31">
        <f>ROUND(MIN(S16,'Tham so'!$B$21)*'Tham so'!$B$24,0)</f>
        <v/>
      </c>
      <c r="W16" s="31">
        <f>T16+U16+V16</f>
        <v/>
      </c>
      <c r="X16" s="14" t="n"/>
      <c r="Y16" s="31">
        <f>'Tham so'!$B$27+X16*'Tham so'!$B$28</f>
        <v/>
      </c>
      <c r="Z16" s="31">
        <f>ROUND(D16*(H16*('Tham so'!$B$12-1)+J16*('Tham so'!$B$13-1)+L16*('Tham so'!$B$14-1)+N16*('Tham so'!$B$15-1)),0)+Q16</f>
        <v/>
      </c>
      <c r="AA16" s="31">
        <f>R16-Z16</f>
        <v/>
      </c>
      <c r="AB16" s="31">
        <f>MAX(0,AA16-W16-Y16)</f>
        <v/>
      </c>
      <c r="AC16" s="31">
        <f>ROUND(IF(AB16&lt;=0,0,IF(AB16&lt;=10000000,AB16*0.05,IF(AB16&lt;=30000000,AB16*0.1-500000,IF(AB16&lt;=60000000,AB16*0.2-3500000,IF(AB16&lt;=100000000,AB16*0.3-9500000,AB16*0.35-14500000))))),0)</f>
        <v/>
      </c>
      <c r="AD16" s="32">
        <f>R16-W16-AC16</f>
        <v/>
      </c>
    </row>
    <row r="17">
      <c r="A17" s="14" t="n">
        <v>12</v>
      </c>
      <c r="B17" s="15">
        <f>'Cham cong theo gio'!B17</f>
        <v/>
      </c>
      <c r="C17" s="15">
        <f>'Cham cong theo gio'!C17</f>
        <v/>
      </c>
      <c r="D17" s="31" t="n"/>
      <c r="E17" s="18">
        <f>IF(D17="","",IF(D17&lt;'Tham so'!$B$4,"DƯỚI TỐI THIỂU","Đạt"))</f>
        <v/>
      </c>
      <c r="F17" s="16">
        <f>'Cham cong theo gio'!AJ17</f>
        <v/>
      </c>
      <c r="G17" s="31">
        <f>ROUND(D17*F17,0)</f>
        <v/>
      </c>
      <c r="H17" s="16">
        <f>'Cham cong theo gio'!AK17</f>
        <v/>
      </c>
      <c r="I17" s="31">
        <f>ROUND(D17*H17*'Tham so'!$B$12,0)</f>
        <v/>
      </c>
      <c r="J17" s="16">
        <f>'Cham cong theo gio'!AL17</f>
        <v/>
      </c>
      <c r="K17" s="31">
        <f>ROUND(D17*J17*'Tham so'!$B$13,0)</f>
        <v/>
      </c>
      <c r="L17" s="16">
        <f>'Cham cong theo gio'!AM17</f>
        <v/>
      </c>
      <c r="M17" s="31">
        <f>ROUND(D17*L17*'Tham so'!$B$14,0)</f>
        <v/>
      </c>
      <c r="N17" s="16" t="n"/>
      <c r="O17" s="31">
        <f>ROUND(D17*N17*'Tham so'!$B$15,0)</f>
        <v/>
      </c>
      <c r="P17" s="16" t="n"/>
      <c r="Q17" s="31">
        <f>ROUND(D17*P17*'Tham so'!$B$16,0)</f>
        <v/>
      </c>
      <c r="R17" s="32">
        <f>G17+I17+K17+M17+O17+Q17</f>
        <v/>
      </c>
      <c r="S17" s="31" t="n"/>
      <c r="T17" s="31">
        <f>ROUND(MIN(S17,'Tham so'!$B$20)*'Tham so'!$B$22,0)</f>
        <v/>
      </c>
      <c r="U17" s="31">
        <f>ROUND(MIN(S17,'Tham so'!$B$20)*'Tham so'!$B$23,0)</f>
        <v/>
      </c>
      <c r="V17" s="31">
        <f>ROUND(MIN(S17,'Tham so'!$B$21)*'Tham so'!$B$24,0)</f>
        <v/>
      </c>
      <c r="W17" s="31">
        <f>T17+U17+V17</f>
        <v/>
      </c>
      <c r="X17" s="14" t="n"/>
      <c r="Y17" s="31">
        <f>'Tham so'!$B$27+X17*'Tham so'!$B$28</f>
        <v/>
      </c>
      <c r="Z17" s="31">
        <f>ROUND(D17*(H17*('Tham so'!$B$12-1)+J17*('Tham so'!$B$13-1)+L17*('Tham so'!$B$14-1)+N17*('Tham so'!$B$15-1)),0)+Q17</f>
        <v/>
      </c>
      <c r="AA17" s="31">
        <f>R17-Z17</f>
        <v/>
      </c>
      <c r="AB17" s="31">
        <f>MAX(0,AA17-W17-Y17)</f>
        <v/>
      </c>
      <c r="AC17" s="31">
        <f>ROUND(IF(AB17&lt;=0,0,IF(AB17&lt;=10000000,AB17*0.05,IF(AB17&lt;=30000000,AB17*0.1-500000,IF(AB17&lt;=60000000,AB17*0.2-3500000,IF(AB17&lt;=100000000,AB17*0.3-9500000,AB17*0.35-14500000))))),0)</f>
        <v/>
      </c>
      <c r="AD17" s="32">
        <f>R17-W17-AC17</f>
        <v/>
      </c>
    </row>
    <row r="18">
      <c r="A18" s="14" t="n">
        <v>13</v>
      </c>
      <c r="B18" s="15">
        <f>'Cham cong theo gio'!B18</f>
        <v/>
      </c>
      <c r="C18" s="15">
        <f>'Cham cong theo gio'!C18</f>
        <v/>
      </c>
      <c r="D18" s="31" t="n"/>
      <c r="E18" s="18">
        <f>IF(D18="","",IF(D18&lt;'Tham so'!$B$4,"DƯỚI TỐI THIỂU","Đạt"))</f>
        <v/>
      </c>
      <c r="F18" s="16">
        <f>'Cham cong theo gio'!AJ18</f>
        <v/>
      </c>
      <c r="G18" s="31">
        <f>ROUND(D18*F18,0)</f>
        <v/>
      </c>
      <c r="H18" s="16">
        <f>'Cham cong theo gio'!AK18</f>
        <v/>
      </c>
      <c r="I18" s="31">
        <f>ROUND(D18*H18*'Tham so'!$B$12,0)</f>
        <v/>
      </c>
      <c r="J18" s="16">
        <f>'Cham cong theo gio'!AL18</f>
        <v/>
      </c>
      <c r="K18" s="31">
        <f>ROUND(D18*J18*'Tham so'!$B$13,0)</f>
        <v/>
      </c>
      <c r="L18" s="16">
        <f>'Cham cong theo gio'!AM18</f>
        <v/>
      </c>
      <c r="M18" s="31">
        <f>ROUND(D18*L18*'Tham so'!$B$14,0)</f>
        <v/>
      </c>
      <c r="N18" s="16" t="n"/>
      <c r="O18" s="31">
        <f>ROUND(D18*N18*'Tham so'!$B$15,0)</f>
        <v/>
      </c>
      <c r="P18" s="16" t="n"/>
      <c r="Q18" s="31">
        <f>ROUND(D18*P18*'Tham so'!$B$16,0)</f>
        <v/>
      </c>
      <c r="R18" s="32">
        <f>G18+I18+K18+M18+O18+Q18</f>
        <v/>
      </c>
      <c r="S18" s="31" t="n"/>
      <c r="T18" s="31">
        <f>ROUND(MIN(S18,'Tham so'!$B$20)*'Tham so'!$B$22,0)</f>
        <v/>
      </c>
      <c r="U18" s="31">
        <f>ROUND(MIN(S18,'Tham so'!$B$20)*'Tham so'!$B$23,0)</f>
        <v/>
      </c>
      <c r="V18" s="31">
        <f>ROUND(MIN(S18,'Tham so'!$B$21)*'Tham so'!$B$24,0)</f>
        <v/>
      </c>
      <c r="W18" s="31">
        <f>T18+U18+V18</f>
        <v/>
      </c>
      <c r="X18" s="14" t="n"/>
      <c r="Y18" s="31">
        <f>'Tham so'!$B$27+X18*'Tham so'!$B$28</f>
        <v/>
      </c>
      <c r="Z18" s="31">
        <f>ROUND(D18*(H18*('Tham so'!$B$12-1)+J18*('Tham so'!$B$13-1)+L18*('Tham so'!$B$14-1)+N18*('Tham so'!$B$15-1)),0)+Q18</f>
        <v/>
      </c>
      <c r="AA18" s="31">
        <f>R18-Z18</f>
        <v/>
      </c>
      <c r="AB18" s="31">
        <f>MAX(0,AA18-W18-Y18)</f>
        <v/>
      </c>
      <c r="AC18" s="31">
        <f>ROUND(IF(AB18&lt;=0,0,IF(AB18&lt;=10000000,AB18*0.05,IF(AB18&lt;=30000000,AB18*0.1-500000,IF(AB18&lt;=60000000,AB18*0.2-3500000,IF(AB18&lt;=100000000,AB18*0.3-9500000,AB18*0.35-14500000))))),0)</f>
        <v/>
      </c>
      <c r="AD18" s="32">
        <f>R18-W18-AC18</f>
        <v/>
      </c>
    </row>
    <row r="19">
      <c r="A19" s="14" t="n">
        <v>14</v>
      </c>
      <c r="B19" s="15">
        <f>'Cham cong theo gio'!B19</f>
        <v/>
      </c>
      <c r="C19" s="15">
        <f>'Cham cong theo gio'!C19</f>
        <v/>
      </c>
      <c r="D19" s="31" t="n"/>
      <c r="E19" s="18">
        <f>IF(D19="","",IF(D19&lt;'Tham so'!$B$4,"DƯỚI TỐI THIỂU","Đạt"))</f>
        <v/>
      </c>
      <c r="F19" s="16">
        <f>'Cham cong theo gio'!AJ19</f>
        <v/>
      </c>
      <c r="G19" s="31">
        <f>ROUND(D19*F19,0)</f>
        <v/>
      </c>
      <c r="H19" s="16">
        <f>'Cham cong theo gio'!AK19</f>
        <v/>
      </c>
      <c r="I19" s="31">
        <f>ROUND(D19*H19*'Tham so'!$B$12,0)</f>
        <v/>
      </c>
      <c r="J19" s="16">
        <f>'Cham cong theo gio'!AL19</f>
        <v/>
      </c>
      <c r="K19" s="31">
        <f>ROUND(D19*J19*'Tham so'!$B$13,0)</f>
        <v/>
      </c>
      <c r="L19" s="16">
        <f>'Cham cong theo gio'!AM19</f>
        <v/>
      </c>
      <c r="M19" s="31">
        <f>ROUND(D19*L19*'Tham so'!$B$14,0)</f>
        <v/>
      </c>
      <c r="N19" s="16" t="n"/>
      <c r="O19" s="31">
        <f>ROUND(D19*N19*'Tham so'!$B$15,0)</f>
        <v/>
      </c>
      <c r="P19" s="16" t="n"/>
      <c r="Q19" s="31">
        <f>ROUND(D19*P19*'Tham so'!$B$16,0)</f>
        <v/>
      </c>
      <c r="R19" s="32">
        <f>G19+I19+K19+M19+O19+Q19</f>
        <v/>
      </c>
      <c r="S19" s="31" t="n"/>
      <c r="T19" s="31">
        <f>ROUND(MIN(S19,'Tham so'!$B$20)*'Tham so'!$B$22,0)</f>
        <v/>
      </c>
      <c r="U19" s="31">
        <f>ROUND(MIN(S19,'Tham so'!$B$20)*'Tham so'!$B$23,0)</f>
        <v/>
      </c>
      <c r="V19" s="31">
        <f>ROUND(MIN(S19,'Tham so'!$B$21)*'Tham so'!$B$24,0)</f>
        <v/>
      </c>
      <c r="W19" s="31">
        <f>T19+U19+V19</f>
        <v/>
      </c>
      <c r="X19" s="14" t="n"/>
      <c r="Y19" s="31">
        <f>'Tham so'!$B$27+X19*'Tham so'!$B$28</f>
        <v/>
      </c>
      <c r="Z19" s="31">
        <f>ROUND(D19*(H19*('Tham so'!$B$12-1)+J19*('Tham so'!$B$13-1)+L19*('Tham so'!$B$14-1)+N19*('Tham so'!$B$15-1)),0)+Q19</f>
        <v/>
      </c>
      <c r="AA19" s="31">
        <f>R19-Z19</f>
        <v/>
      </c>
      <c r="AB19" s="31">
        <f>MAX(0,AA19-W19-Y19)</f>
        <v/>
      </c>
      <c r="AC19" s="31">
        <f>ROUND(IF(AB19&lt;=0,0,IF(AB19&lt;=10000000,AB19*0.05,IF(AB19&lt;=30000000,AB19*0.1-500000,IF(AB19&lt;=60000000,AB19*0.2-3500000,IF(AB19&lt;=100000000,AB19*0.3-9500000,AB19*0.35-14500000))))),0)</f>
        <v/>
      </c>
      <c r="AD19" s="32">
        <f>R19-W19-AC19</f>
        <v/>
      </c>
    </row>
    <row r="20">
      <c r="A20" s="14" t="n">
        <v>15</v>
      </c>
      <c r="B20" s="15">
        <f>'Cham cong theo gio'!B20</f>
        <v/>
      </c>
      <c r="C20" s="15">
        <f>'Cham cong theo gio'!C20</f>
        <v/>
      </c>
      <c r="D20" s="31" t="n"/>
      <c r="E20" s="18">
        <f>IF(D20="","",IF(D20&lt;'Tham so'!$B$4,"DƯỚI TỐI THIỂU","Đạt"))</f>
        <v/>
      </c>
      <c r="F20" s="16">
        <f>'Cham cong theo gio'!AJ20</f>
        <v/>
      </c>
      <c r="G20" s="31">
        <f>ROUND(D20*F20,0)</f>
        <v/>
      </c>
      <c r="H20" s="16">
        <f>'Cham cong theo gio'!AK20</f>
        <v/>
      </c>
      <c r="I20" s="31">
        <f>ROUND(D20*H20*'Tham so'!$B$12,0)</f>
        <v/>
      </c>
      <c r="J20" s="16">
        <f>'Cham cong theo gio'!AL20</f>
        <v/>
      </c>
      <c r="K20" s="31">
        <f>ROUND(D20*J20*'Tham so'!$B$13,0)</f>
        <v/>
      </c>
      <c r="L20" s="16">
        <f>'Cham cong theo gio'!AM20</f>
        <v/>
      </c>
      <c r="M20" s="31">
        <f>ROUND(D20*L20*'Tham so'!$B$14,0)</f>
        <v/>
      </c>
      <c r="N20" s="16" t="n"/>
      <c r="O20" s="31">
        <f>ROUND(D20*N20*'Tham so'!$B$15,0)</f>
        <v/>
      </c>
      <c r="P20" s="16" t="n"/>
      <c r="Q20" s="31">
        <f>ROUND(D20*P20*'Tham so'!$B$16,0)</f>
        <v/>
      </c>
      <c r="R20" s="32">
        <f>G20+I20+K20+M20+O20+Q20</f>
        <v/>
      </c>
      <c r="S20" s="31" t="n"/>
      <c r="T20" s="31">
        <f>ROUND(MIN(S20,'Tham so'!$B$20)*'Tham so'!$B$22,0)</f>
        <v/>
      </c>
      <c r="U20" s="31">
        <f>ROUND(MIN(S20,'Tham so'!$B$20)*'Tham so'!$B$23,0)</f>
        <v/>
      </c>
      <c r="V20" s="31">
        <f>ROUND(MIN(S20,'Tham so'!$B$21)*'Tham so'!$B$24,0)</f>
        <v/>
      </c>
      <c r="W20" s="31">
        <f>T20+U20+V20</f>
        <v/>
      </c>
      <c r="X20" s="14" t="n"/>
      <c r="Y20" s="31">
        <f>'Tham so'!$B$27+X20*'Tham so'!$B$28</f>
        <v/>
      </c>
      <c r="Z20" s="31">
        <f>ROUND(D20*(H20*('Tham so'!$B$12-1)+J20*('Tham so'!$B$13-1)+L20*('Tham so'!$B$14-1)+N20*('Tham so'!$B$15-1)),0)+Q20</f>
        <v/>
      </c>
      <c r="AA20" s="31">
        <f>R20-Z20</f>
        <v/>
      </c>
      <c r="AB20" s="31">
        <f>MAX(0,AA20-W20-Y20)</f>
        <v/>
      </c>
      <c r="AC20" s="31">
        <f>ROUND(IF(AB20&lt;=0,0,IF(AB20&lt;=10000000,AB20*0.05,IF(AB20&lt;=30000000,AB20*0.1-500000,IF(AB20&lt;=60000000,AB20*0.2-3500000,IF(AB20&lt;=100000000,AB20*0.3-9500000,AB20*0.35-14500000))))),0)</f>
        <v/>
      </c>
      <c r="AD20" s="32">
        <f>R20-W20-AC20</f>
        <v/>
      </c>
    </row>
    <row r="21">
      <c r="A21" s="19" t="inlineStr">
        <is>
          <t>TỔNG</t>
        </is>
      </c>
      <c r="B21" s="15" t="n"/>
      <c r="C21" s="15" t="n"/>
      <c r="D21" s="15" t="n"/>
      <c r="E21" s="15" t="n"/>
      <c r="F21" s="17">
        <f>SUM(F6:F20)</f>
        <v/>
      </c>
      <c r="G21" s="32">
        <f>SUM(G6:G20)</f>
        <v/>
      </c>
      <c r="H21" s="17">
        <f>SUM(H6:H20)</f>
        <v/>
      </c>
      <c r="I21" s="32">
        <f>SUM(I6:I20)</f>
        <v/>
      </c>
      <c r="J21" s="17">
        <f>SUM(J6:J20)</f>
        <v/>
      </c>
      <c r="K21" s="32">
        <f>SUM(K6:K20)</f>
        <v/>
      </c>
      <c r="L21" s="17">
        <f>SUM(L6:L20)</f>
        <v/>
      </c>
      <c r="M21" s="32">
        <f>SUM(M6:M20)</f>
        <v/>
      </c>
      <c r="N21" s="17">
        <f>SUM(N6:N20)</f>
        <v/>
      </c>
      <c r="O21" s="32">
        <f>SUM(O6:O20)</f>
        <v/>
      </c>
      <c r="P21" s="17">
        <f>SUM(P6:P20)</f>
        <v/>
      </c>
      <c r="Q21" s="32">
        <f>SUM(Q6:Q20)</f>
        <v/>
      </c>
      <c r="R21" s="32">
        <f>SUM(R6:R20)</f>
        <v/>
      </c>
      <c r="S21" s="15" t="n"/>
      <c r="T21" s="32">
        <f>SUM(T6:T20)</f>
        <v/>
      </c>
      <c r="U21" s="32">
        <f>SUM(U6:U20)</f>
        <v/>
      </c>
      <c r="V21" s="32">
        <f>SUM(V6:V20)</f>
        <v/>
      </c>
      <c r="W21" s="32">
        <f>SUM(W6:W20)</f>
        <v/>
      </c>
      <c r="X21" s="15" t="n"/>
      <c r="Y21" s="15" t="n"/>
      <c r="Z21" s="32">
        <f>SUM(Z6:Z20)</f>
        <v/>
      </c>
      <c r="AA21" s="32">
        <f>SUM(AA6:AA20)</f>
        <v/>
      </c>
      <c r="AB21" s="32">
        <f>SUM(AB6:AB20)</f>
        <v/>
      </c>
      <c r="AC21" s="32">
        <f>SUM(AC6:AC20)</f>
        <v/>
      </c>
      <c r="AD21" s="32">
        <f>SUM(AD6:AD20)</f>
        <v/>
      </c>
    </row>
    <row r="23">
      <c r="A23" s="4" t="inlineStr">
        <is>
          <t>Chỉ nhập 5 cột:</t>
        </is>
      </c>
      <c r="D23" t="inlineStr">
        <is>
          <t>D (đơn giá 1 giờ), N (giờ OT đêm ngày thường), P (giờ ca đêm trong giờ bình thường), S (lương đóng BH), X (số người phụ thuộc). Mã NV, họ tên và toàn bộ số giờ tự lấy từ sheet chấm công.</t>
        </is>
      </c>
    </row>
    <row r="24">
      <c r="A24" s="4" t="inlineStr">
        <is>
          <t>Cột E:</t>
        </is>
      </c>
      <c r="D24" t="inlineStr">
        <is>
          <t>So đơn giá giờ với lương tối thiểu GIỜ của vùng đã chọn ở sheet Tham so. Hiện 'DƯỚI TỐI THIỂU' là đang trả thấp hơn mức pháp luật cho phép.</t>
        </is>
      </c>
    </row>
    <row r="26">
      <c r="A26" s="4" t="inlineStr">
        <is>
          <t>Người lập bảng</t>
        </is>
      </c>
      <c r="L26" s="4" t="inlineStr">
        <is>
          <t>Kế toán trưởng</t>
        </is>
      </c>
      <c r="X26" s="4" t="inlineStr">
        <is>
          <t>Người đại diện theo pháp luật</t>
        </is>
      </c>
    </row>
  </sheetData>
  <mergeCells count="3">
    <mergeCell ref="A2:AD2"/>
    <mergeCell ref="A21:C21"/>
    <mergeCell ref="A1:AD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2026-10-09T03:50:18Z</dcterms:created>
  <dcterms:modified xmlns:dcterms="http://purl.org/dc/terms/" xmlns:xsi="http://www.w3.org/2001/XMLSchema-instance" xsi:type="dcterms:W3CDTF">2026-10-09T03:51:50Z</dcterms:modified>
</cp:coreProperties>
</file>